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john.gamble\source\ubindApplication\Code\UBind.Application.Tests\Product\Component\Configuration\Parsers\"/>
    </mc:Choice>
  </mc:AlternateContent>
  <xr:revisionPtr revIDLastSave="0" documentId="13_ncr:1_{E70184B9-CFA7-4BE2-A452-F8C382EAFC12}" xr6:coauthVersionLast="47" xr6:coauthVersionMax="47" xr10:uidLastSave="{00000000-0000-0000-0000-000000000000}"/>
  <bookViews>
    <workbookView xWindow="-120" yWindow="-120" windowWidth="38640" windowHeight="21240" tabRatio="800" xr2:uid="{00000000-000D-0000-FFFF-FFFF00000000}"/>
  </bookViews>
  <sheets>
    <sheet name="Question Sets" sheetId="15" r:id="rId1"/>
    <sheet name="Repeating Question Sets" sheetId="28" r:id="rId2"/>
    <sheet name="Question Options" sheetId="29" r:id="rId3"/>
    <sheet name="Triggers" sheetId="25" r:id="rId4"/>
    <sheet name="Risk 1" sheetId="18" r:id="rId5"/>
    <sheet name="Risk 2" sheetId="34" r:id="rId6"/>
    <sheet name="Statutory Rates" sheetId="26" r:id="rId7"/>
    <sheet name="Payments" sheetId="33" r:id="rId8"/>
    <sheet name="Totals" sheetId="13" r:id="rId9"/>
    <sheet name="Settings" sheetId="32" r:id="rId10"/>
    <sheet name="Styles" sheetId="31" r:id="rId11"/>
    <sheet name="Text" sheetId="14" r:id="rId12"/>
    <sheet name="Drop Downs" sheetId="30" r:id="rId13"/>
    <sheet name="Policy" sheetId="16" state="hidden" r:id="rId14"/>
    <sheet name="Outputs" sheetId="10" r:id="rId15"/>
    <sheet name="Rating Factors" sheetId="2" r:id="rId16"/>
    <sheet name="IQumulate" sheetId="36" r:id="rId17"/>
  </sheets>
  <definedNames>
    <definedName name="Colour_Accent_1">Settings!$K$32</definedName>
    <definedName name="Colour_Accent_2">Settings!$K$33</definedName>
    <definedName name="Colour_Background_1">Settings!$K$27</definedName>
    <definedName name="Colour_Background_2">Settings!$K$28</definedName>
    <definedName name="Colour_Background_3">Settings!$K$29</definedName>
    <definedName name="Colour_Borders">Settings!$K$34</definedName>
    <definedName name="Colour_Decline">Settings!$K$37</definedName>
    <definedName name="Colour_Endorsement">Settings!$K$36</definedName>
    <definedName name="Colour_Foreground_1">Settings!$K$30</definedName>
    <definedName name="Colour_Foreground_2">Settings!$K$31</definedName>
    <definedName name="Colour_Hard_Referral">Settings!#REF!</definedName>
    <definedName name="Colour_Review">Settings!$K$35</definedName>
    <definedName name="Input_Payment_Method">'Question Sets'!$AR$102</definedName>
    <definedName name="Input_Payment_Option">'Question Sets'!$AR$101</definedName>
    <definedName name="mobile_animals_in_transit_premium" localSheetId="16">IQumulate!#REF!</definedName>
    <definedName name="mobile_animals_in_transit_premium">'Rating Factors'!$C$25</definedName>
    <definedName name="mobile_staff_covered_under_base_PL_premium" localSheetId="16">IQumulate!#REF!</definedName>
    <definedName name="mobile_staff_covered_under_base_PL_premium">'Rating Factors'!$C$24</definedName>
    <definedName name="mobile_tools_premium" localSheetId="16">IQumulate!#REF!</definedName>
    <definedName name="mobile_tools_premium">'Rating Factors'!$C$27</definedName>
    <definedName name="mobile_tools_sum_insured" localSheetId="16">IQumulate!#REF!</definedName>
    <definedName name="mobile_tools_sum_insured">'Rating Factors'!$C$29</definedName>
    <definedName name="mobile_trailers_premium" localSheetId="16">IQumulate!#REF!</definedName>
    <definedName name="mobile_trailers_premium">'Rating Factors'!$C$26</definedName>
    <definedName name="mobile_trailers_sum_insured" localSheetId="16">IQumulate!#REF!</definedName>
    <definedName name="mobile_trailers_sum_insured">'Rating Factors'!$C$28</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Premium_Finance_Amount_Funded">Totals!$C$22</definedName>
    <definedName name="Premium_Finance_Application_Fee">Totals!$C$26</definedName>
    <definedName name="Premium_Finance_Initial_Instalment_Amount">Totals!$C$27</definedName>
    <definedName name="Premium_Finance_Interest_Rate">Totals!$C$23</definedName>
    <definedName name="Premium_Finance_Number_Of_Instalments">Totals!$C$25</definedName>
    <definedName name="Premium_Finance_Payment_Frequency">Totals!$C$24</definedName>
    <definedName name="Premium_Finance_Regular_Instalment_Amount">Totals!$C$28</definedName>
    <definedName name="Repeating_Question_Sets_Values" localSheetId="16">Table_Repeating_Question_Sets[[#All],[Value 1]:[Value 10]]</definedName>
    <definedName name="Repeating_Question_Sets_Values">Table_Repeating_Question_Sets[[#All],[Value 1]:[Value 10]]</definedName>
    <definedName name="Risk_1_ESL">'Risk 1'!$J$43</definedName>
    <definedName name="Risk_1_Name">'Risk 1'!$J$7</definedName>
    <definedName name="Risk_1_Prefix">'Risk 1'!$J$8</definedName>
    <definedName name="Risk_1_Type">'Risk 1'!$J$42</definedName>
    <definedName name="Risk_2_ESL">'Risk 2'!$J$35</definedName>
    <definedName name="Risk_2_Name">'Risk 2'!$J$7</definedName>
    <definedName name="Risk_2_Prefix">'Risk 2'!$J$8</definedName>
    <definedName name="Risk_2_Type">'Risk 2'!$J$34</definedName>
    <definedName name="Select_Bootstrap_Columns">'Drop Downs'!$B$31:$B$42</definedName>
    <definedName name="Select_Data_Type">'Drop Downs'!$B$7:$B$24</definedName>
    <definedName name="Select_ESL_Eligibility" localSheetId="16">Table_ESL[Value]</definedName>
    <definedName name="Select_ESL_Eligibility">Table_ESL[Value]</definedName>
    <definedName name="Select_Field_Type_By_Data_Type" localSheetId="16">OFFSET(Table_Data_Type_Field_Types[], MATCH(INDIRECT(SUBSTITUTE(ADDRESS(1,COLUMN()-1,4),"1","")&amp;ROW()), [0]!Select_Data_Type,0)-1, 3, 1, COUNTIF(OFFSET(Table_Data_Type_Field_Types[], MATCH(INDIRECT(SUBSTITUTE(ADDRESS(1,COLUMN()-1,4),"1","")&amp;ROW()), [0]!Select_Data_Type,0)-1, 3, 1, 7),"*"))</definedName>
    <definedName name="Select_Field_Type_By_Data_Type">OFFSET(Table_Data_Type_Field_Types[], MATCH(INDIRECT(SUBSTITUTE(ADDRESS(1,COLUMN()-1,4),"1","")&amp;ROW()), Select_Data_Type,0)-1, 3, 1, COUNTIF(OFFSET(Table_Data_Type_Field_Types[], MATCH(INDIRECT(SUBSTITUTE(ADDRESS(1,COLUMN()-1,4),"1","")&amp;ROW()), Select_Data_Type,0)-1, 3, 1, 7),"*"))</definedName>
    <definedName name="Select_Input_Type">'Drop Downs'!#REF!</definedName>
    <definedName name="Select_Payment_Methods">'Drop Downs'!$B$53:$B$55</definedName>
    <definedName name="Select_Payment_Options">'Drop Downs'!$B$48:$B$51</definedName>
    <definedName name="Select_Rating_Factor">'Question Sets'!$B$8:$B$22</definedName>
    <definedName name="Select_Repeating_Data_Type">'Drop Downs'!$D$7:$D$24</definedName>
    <definedName name="Select_Risk_Type" localSheetId="16">Table_Risk_Types[Value]</definedName>
    <definedName name="Select_Risk_Type">Table_Risk_Types[Value]</definedName>
    <definedName name="Select_Yes_No">'Drop Downs'!$B$45:$B$46</definedName>
    <definedName name="Settings_Financial_Broker_Fee_Once_Off">Settings!$K$11</definedName>
    <definedName name="Settings_Financial_Broker_Fee_Premium_Percent">Settings!$K$12</definedName>
    <definedName name="Settings_Financial_Commission_Rate">Settings!$K$10</definedName>
    <definedName name="Settings_Financial_Underwriter_Fee_Once_Off">Settings!$K$13</definedName>
    <definedName name="Settings_Financial_Underwriter_Fee_Premium_Percent">Settings!$K$15</definedName>
    <definedName name="Settings_Merchant_Fee_Rounding_Method">Settings!$K$16</definedName>
    <definedName name="settings_organisation_name">Text!$L$7</definedName>
    <definedName name="Settings_Styling_Font_Body_Text">Settings!$K$20</definedName>
    <definedName name="Settings_Styling_Font_Headings">Settings!$K$19</definedName>
    <definedName name="Settings_Styling_Font_Labels">Settings!$K$21</definedName>
    <definedName name="Settings_Styling_Font_Weight_Body_Text">Settings!$K$24</definedName>
    <definedName name="Settings_Styling_Font_Weight_Headings">Settings!$K$23</definedName>
    <definedName name="Settings_Styling_Font_Weight_Labels">Settings!$K$25</definedName>
    <definedName name="Settings_Styling_Other_Default_Border_Radius">Settings!$K$41</definedName>
    <definedName name="Settings_Styling_Other_Sidebar_Width">Settings!$K$44</definedName>
    <definedName name="Settings_Styling_Other_Small_Device_Margin">Settings!$K$46</definedName>
    <definedName name="Settings_Styling_Other_Tooltip_Panel_Background_Colour">Styles!$R$124</definedName>
    <definedName name="Settings_Styling_Other_Tooltip_Panel_Border">Styles!$U$124</definedName>
    <definedName name="Settings_Styling_Sidebar_Header_Background_Colour">Styles!$R$144</definedName>
    <definedName name="Table_IQumulate_Calculation">#REF!</definedName>
    <definedName name="Totals_Instalment_Instalment_Amount">Totals!$C$34</definedName>
    <definedName name="Totals_Instalment_Yearly_Instalments">Totals!$C$33</definedName>
  </definedNames>
  <calcPr calcId="191029"/>
</workbook>
</file>

<file path=xl/calcChain.xml><?xml version="1.0" encoding="utf-8"?>
<calcChain xmlns="http://schemas.openxmlformats.org/spreadsheetml/2006/main">
  <c r="G6" i="14" l="1"/>
  <c r="G18" i="14"/>
  <c r="G24" i="14"/>
  <c r="G74" i="14"/>
  <c r="G129" i="14"/>
  <c r="G184" i="14"/>
  <c r="G293" i="14"/>
  <c r="G298" i="14"/>
  <c r="G304" i="14"/>
  <c r="G309" i="14"/>
  <c r="G311" i="14"/>
  <c r="G320" i="14"/>
  <c r="G324" i="14"/>
  <c r="G332" i="14"/>
  <c r="G336" i="14"/>
  <c r="G346" i="14"/>
  <c r="G349" i="14"/>
  <c r="G350" i="14"/>
  <c r="G359" i="14"/>
  <c r="G390" i="14"/>
  <c r="G393" i="14"/>
  <c r="G398" i="14"/>
  <c r="G405" i="14"/>
  <c r="G412" i="14"/>
  <c r="G419" i="14"/>
  <c r="G426" i="14"/>
  <c r="G433" i="14"/>
  <c r="G440" i="14"/>
  <c r="G447" i="14"/>
  <c r="G454" i="14"/>
  <c r="G462" i="14"/>
  <c r="G476" i="14"/>
  <c r="G483" i="14"/>
  <c r="G490" i="14"/>
  <c r="G498" i="14"/>
  <c r="G505" i="14"/>
  <c r="G513" i="14"/>
  <c r="G528" i="14"/>
  <c r="G536" i="14"/>
  <c r="G545" i="14"/>
  <c r="G554" i="14"/>
  <c r="G564" i="14"/>
  <c r="G571" i="14"/>
  <c r="G579" i="14"/>
  <c r="G589" i="14"/>
  <c r="G596" i="14"/>
  <c r="G603" i="14"/>
  <c r="G616" i="14"/>
  <c r="G625" i="14"/>
  <c r="G634" i="14"/>
  <c r="G644" i="14"/>
  <c r="G651" i="14"/>
  <c r="G659" i="14"/>
  <c r="G667" i="14"/>
  <c r="G674" i="14"/>
  <c r="G681" i="14"/>
  <c r="I5" i="31"/>
  <c r="E52" i="32"/>
  <c r="BQ5" i="15" a="1"/>
  <c r="BQ5" i="15" s="1"/>
  <c r="BQ6" i="15" a="1"/>
  <c r="BQ6" i="15" s="1"/>
  <c r="BQ7" i="15" a="1"/>
  <c r="BQ7" i="15" s="1"/>
  <c r="BQ9" i="15" a="1"/>
  <c r="BQ9" i="15" s="1"/>
  <c r="BQ15" i="15" a="1"/>
  <c r="BQ15" i="15" s="1"/>
  <c r="BQ16" i="15" a="1"/>
  <c r="BQ16" i="15" s="1"/>
  <c r="BQ17" i="15" a="1"/>
  <c r="BQ17" i="15" s="1"/>
  <c r="BQ18" i="15" a="1"/>
  <c r="BQ18" i="15" s="1"/>
  <c r="BQ19" i="15" a="1"/>
  <c r="BQ19" i="15" s="1"/>
  <c r="BQ20" i="15" a="1"/>
  <c r="BQ20" i="15" s="1"/>
  <c r="BQ21" i="15" a="1"/>
  <c r="BQ21" i="15" s="1"/>
  <c r="BQ22" i="15" a="1"/>
  <c r="BQ22" i="15" s="1"/>
  <c r="BQ23" i="15" a="1"/>
  <c r="BQ23" i="15" s="1"/>
  <c r="BQ24" i="15" a="1"/>
  <c r="BQ24" i="15" s="1"/>
  <c r="BQ25" i="15" a="1"/>
  <c r="BQ25" i="15" s="1"/>
  <c r="BQ26" i="15" a="1"/>
  <c r="BQ26" i="15" s="1"/>
  <c r="BQ27" i="15" a="1"/>
  <c r="BQ27" i="15" s="1"/>
  <c r="BQ28" i="15" a="1"/>
  <c r="BQ28" i="15" s="1"/>
  <c r="BQ29" i="15" a="1"/>
  <c r="BQ29" i="15" s="1"/>
  <c r="BQ30" i="15" a="1"/>
  <c r="BQ30" i="15" s="1"/>
  <c r="BQ31" i="15" a="1"/>
  <c r="BQ31" i="15" s="1"/>
  <c r="BQ32" i="15" a="1"/>
  <c r="BQ32" i="15" s="1"/>
  <c r="BQ33" i="15" a="1"/>
  <c r="BQ33" i="15" s="1"/>
  <c r="BT33" i="15" s="1"/>
  <c r="BQ34" i="15" a="1"/>
  <c r="BQ34" i="15" s="1"/>
  <c r="BQ35" i="15" a="1"/>
  <c r="BQ35" i="15" s="1"/>
  <c r="BQ36" i="15" a="1"/>
  <c r="BQ36" i="15" s="1"/>
  <c r="BQ37" i="15" a="1"/>
  <c r="BQ37" i="15" s="1"/>
  <c r="BQ38" i="15" a="1"/>
  <c r="BQ38" i="15" s="1"/>
  <c r="BQ39" i="15" a="1"/>
  <c r="BQ39" i="15" s="1"/>
  <c r="BQ40" i="15" a="1"/>
  <c r="BQ40" i="15" s="1"/>
  <c r="BQ41" i="15" a="1"/>
  <c r="BQ41" i="15" s="1"/>
  <c r="BQ42" i="15" a="1"/>
  <c r="BQ42" i="15" s="1"/>
  <c r="BQ44" i="15" a="1"/>
  <c r="BQ44" i="15" s="1"/>
  <c r="BQ45" i="15" a="1"/>
  <c r="BQ45" i="15" s="1"/>
  <c r="BQ46" i="15" a="1"/>
  <c r="BQ46" i="15" s="1"/>
  <c r="BQ47" i="15" a="1"/>
  <c r="BQ47" i="15" s="1"/>
  <c r="BQ48" i="15" a="1"/>
  <c r="BQ48" i="15" s="1"/>
  <c r="BQ50" i="15" a="1"/>
  <c r="BQ50" i="15" s="1"/>
  <c r="BQ51" i="15" a="1"/>
  <c r="BQ51" i="15" s="1"/>
  <c r="BQ52" i="15" a="1"/>
  <c r="BQ52" i="15" s="1"/>
  <c r="BQ53" i="15" a="1"/>
  <c r="BQ53" i="15" s="1"/>
  <c r="BQ54" i="15" a="1"/>
  <c r="BQ54" i="15" s="1"/>
  <c r="BQ55" i="15" a="1"/>
  <c r="BQ55" i="15" s="1"/>
  <c r="BQ56" i="15" a="1"/>
  <c r="BQ56" i="15" s="1"/>
  <c r="BQ58" i="15" a="1"/>
  <c r="BQ58" i="15" s="1"/>
  <c r="BQ59" i="15" a="1"/>
  <c r="BQ59" i="15" s="1"/>
  <c r="BQ61" i="15" a="1"/>
  <c r="BQ61" i="15" s="1"/>
  <c r="BQ63" i="15" a="1"/>
  <c r="BQ63" i="15" s="1"/>
  <c r="BQ65" i="15" a="1"/>
  <c r="BQ65" i="15" s="1"/>
  <c r="BQ66" i="15" a="1"/>
  <c r="BQ66" i="15" s="1"/>
  <c r="BQ67" i="15" a="1"/>
  <c r="BQ67" i="15" s="1"/>
  <c r="BQ68" i="15" a="1"/>
  <c r="BQ68" i="15" s="1"/>
  <c r="BQ69" i="15" a="1"/>
  <c r="BQ69" i="15" s="1"/>
  <c r="BQ70" i="15" a="1"/>
  <c r="BQ70" i="15" s="1"/>
  <c r="BQ71" i="15" a="1"/>
  <c r="BQ71" i="15" s="1"/>
  <c r="BQ72" i="15" a="1"/>
  <c r="BQ72" i="15" s="1"/>
  <c r="BQ73" i="15" a="1"/>
  <c r="BQ73" i="15" s="1"/>
  <c r="BQ74" i="15" a="1"/>
  <c r="BQ74" i="15" s="1"/>
  <c r="BQ75" i="15" a="1"/>
  <c r="BQ75" i="15" s="1"/>
  <c r="BQ76" i="15" a="1"/>
  <c r="BQ76" i="15" s="1"/>
  <c r="BQ77" i="15" a="1"/>
  <c r="BQ77" i="15" s="1"/>
  <c r="BQ78" i="15" a="1"/>
  <c r="BQ78" i="15" s="1"/>
  <c r="BQ79" i="15" a="1"/>
  <c r="BQ79" i="15" s="1"/>
  <c r="BQ80" i="15" a="1"/>
  <c r="BQ80" i="15" s="1"/>
  <c r="BQ82" i="15" a="1"/>
  <c r="BQ82" i="15" s="1"/>
  <c r="BQ83" i="15" a="1"/>
  <c r="BQ83" i="15" s="1"/>
  <c r="BQ84" i="15" a="1"/>
  <c r="BQ84" i="15" s="1"/>
  <c r="BQ85" i="15" a="1"/>
  <c r="BQ85" i="15" s="1"/>
  <c r="BQ86" i="15" a="1"/>
  <c r="BQ86" i="15" s="1"/>
  <c r="BQ87" i="15" a="1"/>
  <c r="BQ87" i="15" s="1"/>
  <c r="BQ88" i="15" a="1"/>
  <c r="BQ88" i="15" s="1"/>
  <c r="BQ89" i="15" a="1"/>
  <c r="BQ89" i="15" s="1"/>
  <c r="BQ90" i="15" a="1"/>
  <c r="BQ90" i="15" s="1"/>
  <c r="BQ91" i="15" a="1"/>
  <c r="BQ91" i="15" s="1"/>
  <c r="BQ92" i="15" a="1"/>
  <c r="BQ92" i="15" s="1"/>
  <c r="BQ93" i="15" a="1"/>
  <c r="BQ93" i="15" s="1"/>
  <c r="BQ94" i="15" a="1"/>
  <c r="BQ94" i="15" s="1"/>
  <c r="BQ95" i="15" a="1"/>
  <c r="BQ95" i="15" s="1"/>
  <c r="BQ96" i="15" a="1"/>
  <c r="BQ96" i="15" s="1"/>
  <c r="BQ97" i="15" a="1"/>
  <c r="BQ97" i="15" s="1"/>
  <c r="BQ98" i="15" a="1"/>
  <c r="BQ98" i="15" s="1"/>
  <c r="BQ99" i="15" a="1"/>
  <c r="BQ99" i="15" s="1"/>
  <c r="BQ100" i="15" a="1"/>
  <c r="BQ100" i="15" s="1"/>
  <c r="BQ102" i="15" a="1"/>
  <c r="BQ102" i="15" s="1"/>
  <c r="BQ103" i="15" a="1"/>
  <c r="BQ103" i="15" s="1"/>
  <c r="BQ104" i="15" a="1"/>
  <c r="BQ104" i="15" s="1"/>
  <c r="BQ105" i="15" a="1"/>
  <c r="BQ105" i="15" s="1"/>
  <c r="BQ106" i="15" a="1"/>
  <c r="BQ106" i="15" s="1"/>
  <c r="BQ107" i="15" a="1"/>
  <c r="BQ107" i="15" s="1"/>
  <c r="BQ108" i="15" a="1"/>
  <c r="BQ108" i="15" s="1"/>
  <c r="BQ109" i="15" a="1"/>
  <c r="BQ109" i="15" s="1"/>
  <c r="BQ110" i="15" a="1"/>
  <c r="BQ110" i="15" s="1"/>
  <c r="BQ111" i="15" a="1"/>
  <c r="BQ111" i="15" s="1"/>
  <c r="BQ112" i="15" a="1"/>
  <c r="BQ112" i="15" s="1"/>
  <c r="BQ113" i="15" a="1"/>
  <c r="BQ113" i="15" s="1"/>
  <c r="BQ114" i="15" a="1"/>
  <c r="BQ114" i="15" s="1"/>
  <c r="BQ115" i="15" a="1"/>
  <c r="BQ115" i="15" s="1"/>
  <c r="BQ116" i="15" a="1"/>
  <c r="BQ116" i="15" s="1"/>
  <c r="BQ117" i="15" a="1"/>
  <c r="BQ117" i="15" s="1"/>
  <c r="BQ118" i="15" a="1"/>
  <c r="BQ118" i="15" s="1"/>
  <c r="BQ119" i="15" a="1"/>
  <c r="BQ119" i="15" s="1"/>
  <c r="BQ120" i="15" a="1"/>
  <c r="BQ120" i="15" s="1"/>
  <c r="BQ121" i="15" a="1"/>
  <c r="BQ121" i="15" s="1"/>
  <c r="BQ122" i="15" a="1"/>
  <c r="BQ122" i="15" s="1"/>
  <c r="BQ123" i="15" a="1"/>
  <c r="BQ123" i="15" s="1"/>
  <c r="BQ124" i="15" a="1"/>
  <c r="BQ124" i="15" s="1"/>
  <c r="BQ125" i="15" a="1"/>
  <c r="BQ125" i="15" s="1"/>
  <c r="BQ126" i="15" a="1"/>
  <c r="BQ126" i="15" s="1"/>
  <c r="BQ127" i="15" a="1"/>
  <c r="BQ127" i="15" s="1"/>
  <c r="BQ128" i="15" a="1"/>
  <c r="BQ128" i="15" s="1"/>
  <c r="BQ129" i="15" a="1"/>
  <c r="BQ129" i="15" s="1"/>
  <c r="BQ130" i="15" a="1"/>
  <c r="BQ130" i="15" s="1"/>
  <c r="BQ131" i="15" a="1"/>
  <c r="BQ131" i="15" s="1"/>
  <c r="BQ132" i="15" a="1"/>
  <c r="BQ132" i="15" s="1"/>
  <c r="BQ133" i="15" a="1"/>
  <c r="BQ133" i="15" s="1"/>
  <c r="BQ134" i="15" a="1"/>
  <c r="BQ134" i="15" s="1"/>
  <c r="BQ135" i="15" a="1"/>
  <c r="BQ135" i="15" s="1"/>
  <c r="BQ136" i="15" a="1"/>
  <c r="BQ136" i="15" s="1"/>
  <c r="BQ137" i="15" a="1"/>
  <c r="BQ137" i="15" s="1"/>
  <c r="BQ138" i="15" a="1"/>
  <c r="BQ138" i="15" s="1"/>
  <c r="BQ139" i="15" a="1"/>
  <c r="BQ139" i="15" s="1"/>
  <c r="BQ140" i="15" a="1"/>
  <c r="BQ140" i="15" s="1"/>
  <c r="BQ141" i="15" a="1"/>
  <c r="BQ141" i="15" s="1"/>
  <c r="BQ142" i="15" a="1"/>
  <c r="BQ142" i="15" s="1"/>
  <c r="BQ143" i="15" a="1"/>
  <c r="BQ143" i="15" s="1"/>
  <c r="BQ144" i="15" a="1"/>
  <c r="BQ144" i="15" s="1"/>
  <c r="BQ145" i="15" a="1"/>
  <c r="BQ145" i="15" s="1"/>
  <c r="BQ146" i="15" a="1"/>
  <c r="BQ146" i="15" s="1"/>
  <c r="BQ147" i="15" a="1"/>
  <c r="BQ147" i="15" s="1"/>
  <c r="BQ148" i="15" a="1"/>
  <c r="BQ148" i="15" s="1"/>
  <c r="BQ149" i="15" a="1"/>
  <c r="BQ149" i="15" s="1"/>
  <c r="BQ150" i="15" a="1"/>
  <c r="BQ150" i="15" s="1"/>
  <c r="BQ151" i="15" a="1"/>
  <c r="BQ151" i="15" s="1"/>
  <c r="BQ152" i="15" a="1"/>
  <c r="BQ152" i="15" s="1"/>
  <c r="BQ153" i="15" a="1"/>
  <c r="BQ153" i="15" s="1"/>
  <c r="BQ154" i="15" a="1"/>
  <c r="BQ154" i="15" s="1"/>
  <c r="BQ155" i="15" a="1"/>
  <c r="BQ155" i="15" s="1"/>
  <c r="BQ156" i="15" a="1"/>
  <c r="BQ156" i="15" s="1"/>
  <c r="BQ157" i="15" a="1"/>
  <c r="BQ157" i="15" s="1"/>
  <c r="BQ158" i="15" a="1"/>
  <c r="BQ158" i="15" s="1"/>
  <c r="BQ159" i="15" a="1"/>
  <c r="BQ159" i="15" s="1"/>
  <c r="BQ160" i="15" a="1"/>
  <c r="BQ160" i="15" s="1"/>
  <c r="BQ161" i="15" a="1"/>
  <c r="BQ161" i="15" s="1"/>
  <c r="BQ162" i="15" a="1"/>
  <c r="BQ162" i="15" s="1"/>
  <c r="BQ163" i="15" a="1"/>
  <c r="BQ163" i="15" s="1"/>
  <c r="BQ164" i="15" a="1"/>
  <c r="BQ164" i="15" s="1"/>
  <c r="BQ165" i="15" a="1"/>
  <c r="BQ165" i="15" s="1"/>
  <c r="BQ166" i="15" a="1"/>
  <c r="BQ166" i="15" s="1"/>
  <c r="BQ167" i="15" a="1"/>
  <c r="BQ167" i="15" s="1"/>
  <c r="BQ168" i="15" a="1"/>
  <c r="BQ168" i="15" s="1"/>
  <c r="BQ169" i="15" a="1"/>
  <c r="BQ169" i="15" s="1"/>
  <c r="BQ170" i="15" a="1"/>
  <c r="BQ170" i="15" s="1"/>
  <c r="BQ171" i="15" a="1"/>
  <c r="BQ171" i="15" s="1"/>
  <c r="BQ172" i="15" a="1"/>
  <c r="BQ172" i="15" s="1"/>
  <c r="BQ173" i="15" a="1"/>
  <c r="BQ173" i="15" s="1"/>
  <c r="BQ174" i="15" a="1"/>
  <c r="BQ174" i="15" s="1"/>
  <c r="BQ175" i="15" a="1"/>
  <c r="BQ175" i="15" s="1"/>
  <c r="BQ176" i="15" a="1"/>
  <c r="BQ176" i="15" s="1"/>
  <c r="BQ177" i="15" a="1"/>
  <c r="BQ177" i="15" s="1"/>
  <c r="BQ178" i="15" a="1"/>
  <c r="BQ178" i="15" s="1"/>
  <c r="BQ179" i="15" a="1"/>
  <c r="BQ179" i="15" s="1"/>
  <c r="BQ180" i="15" a="1"/>
  <c r="BQ180" i="15" s="1"/>
  <c r="J6" i="29"/>
  <c r="J7" i="29"/>
  <c r="J8" i="29"/>
  <c r="BQ8" i="15" s="1" a="1"/>
  <c r="BQ8" i="15" s="1"/>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BQ14" i="15" s="1" a="1"/>
  <c r="BQ14" i="15" s="1"/>
  <c r="J62" i="29"/>
  <c r="J63" i="29"/>
  <c r="J64" i="29"/>
  <c r="J65" i="29"/>
  <c r="J66" i="29"/>
  <c r="J67" i="29"/>
  <c r="J68" i="29"/>
  <c r="J69" i="29"/>
  <c r="J70" i="29"/>
  <c r="J71" i="29"/>
  <c r="J72" i="29"/>
  <c r="J73" i="29"/>
  <c r="BQ10" i="15" s="1" a="1"/>
  <c r="BQ10" i="15" s="1"/>
  <c r="J74" i="29"/>
  <c r="J75" i="29"/>
  <c r="J76" i="29"/>
  <c r="BQ11" i="15" s="1" a="1"/>
  <c r="BQ11" i="15" s="1"/>
  <c r="J77" i="29"/>
  <c r="J78" i="29"/>
  <c r="J79" i="29"/>
  <c r="J80" i="29"/>
  <c r="J81" i="29"/>
  <c r="J82" i="29"/>
  <c r="J83" i="29"/>
  <c r="BQ57" i="15" s="1" a="1"/>
  <c r="BQ57" i="15" s="1"/>
  <c r="J84" i="29"/>
  <c r="J85" i="29"/>
  <c r="J86" i="29"/>
  <c r="J87" i="29"/>
  <c r="BQ13" i="15" s="1" a="1"/>
  <c r="BQ13" i="15" s="1"/>
  <c r="J88" i="29"/>
  <c r="J89" i="29"/>
  <c r="J90" i="29"/>
  <c r="J91" i="29"/>
  <c r="J92" i="29"/>
  <c r="J93" i="29"/>
  <c r="J94" i="29"/>
  <c r="J95" i="29"/>
  <c r="BQ12" i="15" s="1" a="1"/>
  <c r="BQ12" i="15" s="1"/>
  <c r="J96" i="29"/>
  <c r="J97" i="29"/>
  <c r="J98" i="29"/>
  <c r="J99" i="29"/>
  <c r="J100" i="29"/>
  <c r="BQ49" i="15" s="1" a="1"/>
  <c r="BQ49" i="15" s="1"/>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8" i="29"/>
  <c r="J159" i="29"/>
  <c r="J160" i="29"/>
  <c r="J161" i="29"/>
  <c r="BQ81" i="15" s="1" a="1"/>
  <c r="BQ81" i="15" s="1"/>
  <c r="J162" i="29"/>
  <c r="J163" i="29"/>
  <c r="J164" i="29"/>
  <c r="BQ43" i="15" l="1" a="1"/>
  <c r="BQ43" i="15" s="1"/>
  <c r="BQ64" i="15" a="1"/>
  <c r="BQ64" i="15" s="1"/>
  <c r="BQ62" i="15" a="1"/>
  <c r="BQ62" i="15" s="1"/>
  <c r="BQ60" i="15" a="1"/>
  <c r="BQ60" i="15" s="1"/>
  <c r="AA17" i="31"/>
  <c r="CS5" i="28"/>
  <c r="CS6" i="28"/>
  <c r="CS7" i="28"/>
  <c r="CS8" i="28"/>
  <c r="CS9" i="28"/>
  <c r="CS10" i="28"/>
  <c r="CS11" i="28"/>
  <c r="CS12" i="28"/>
  <c r="CS13" i="28"/>
  <c r="CS14" i="28"/>
  <c r="CS15" i="28"/>
  <c r="CS16" i="28"/>
  <c r="CD5" i="15"/>
  <c r="CD6" i="15"/>
  <c r="CD17" i="15"/>
  <c r="CD18" i="15"/>
  <c r="CD19" i="15"/>
  <c r="CD20" i="15"/>
  <c r="CD28" i="15"/>
  <c r="CD29" i="15"/>
  <c r="CD34" i="15"/>
  <c r="CD35" i="15"/>
  <c r="CD36" i="15"/>
  <c r="CD37" i="15"/>
  <c r="CD47" i="15"/>
  <c r="CD48" i="15"/>
  <c r="CD58" i="15"/>
  <c r="CD59" i="15"/>
  <c r="CD65" i="15"/>
  <c r="CD66" i="15"/>
  <c r="CD74" i="15"/>
  <c r="CD75" i="15"/>
  <c r="CD99" i="15"/>
  <c r="CD100" i="15"/>
  <c r="CD103" i="15"/>
  <c r="CD104" i="15"/>
  <c r="CD116" i="15"/>
  <c r="CD117" i="15"/>
  <c r="CD119" i="15"/>
  <c r="CD120" i="15"/>
  <c r="CD127" i="15"/>
  <c r="CD128" i="15"/>
  <c r="CD138" i="15"/>
  <c r="CD139" i="15"/>
  <c r="CD145" i="15"/>
  <c r="CD147" i="15"/>
  <c r="CD148" i="15"/>
  <c r="CD157" i="15"/>
  <c r="CD158" i="15"/>
  <c r="CD162" i="15"/>
  <c r="CD163" i="15"/>
  <c r="H5" i="25" l="1"/>
  <c r="H10" i="25"/>
  <c r="H11" i="25"/>
  <c r="H18" i="25"/>
  <c r="H19" i="25"/>
  <c r="H22" i="25"/>
  <c r="H23" i="25"/>
  <c r="H24" i="25"/>
  <c r="CX5" i="28" l="1"/>
  <c r="CX6" i="28"/>
  <c r="CX9" i="28"/>
  <c r="CX10" i="28"/>
  <c r="CX11" i="28"/>
  <c r="CX12" i="28"/>
  <c r="CX13" i="28"/>
  <c r="CX14" i="28"/>
  <c r="CX15" i="28"/>
  <c r="CX16" i="28"/>
  <c r="CV5" i="28"/>
  <c r="CV6" i="28"/>
  <c r="CV7" i="28"/>
  <c r="CV8" i="28"/>
  <c r="CV9" i="28"/>
  <c r="CV10" i="28"/>
  <c r="CV11" i="28"/>
  <c r="CV12" i="28"/>
  <c r="CV13" i="28"/>
  <c r="CV14" i="28"/>
  <c r="CV15" i="28"/>
  <c r="CV16" i="28"/>
  <c r="BR5" i="15"/>
  <c r="BR6" i="15"/>
  <c r="BR7" i="15"/>
  <c r="BR8" i="15"/>
  <c r="BR9" i="15"/>
  <c r="BR10" i="15"/>
  <c r="BR11" i="15"/>
  <c r="BR12" i="15"/>
  <c r="BR13" i="15"/>
  <c r="BR14" i="15"/>
  <c r="BR15" i="15"/>
  <c r="BR16" i="15"/>
  <c r="BR17" i="15"/>
  <c r="BR18" i="15"/>
  <c r="BR19" i="15"/>
  <c r="BR20" i="15"/>
  <c r="BR21" i="15"/>
  <c r="BR22" i="15"/>
  <c r="BR23" i="15"/>
  <c r="BR24" i="15"/>
  <c r="BR25" i="15"/>
  <c r="BR26" i="15"/>
  <c r="BR27" i="15"/>
  <c r="BR28" i="15"/>
  <c r="BR29" i="15"/>
  <c r="BR30" i="15"/>
  <c r="BR31" i="15"/>
  <c r="BR32" i="15"/>
  <c r="BR33" i="15"/>
  <c r="BR34" i="15"/>
  <c r="BR35" i="15"/>
  <c r="BR36" i="15"/>
  <c r="BR37" i="15"/>
  <c r="BR38" i="15"/>
  <c r="BR39" i="15"/>
  <c r="BR40" i="15"/>
  <c r="BR41" i="15"/>
  <c r="BR42" i="15"/>
  <c r="BR43" i="15"/>
  <c r="BR44" i="15"/>
  <c r="BR45" i="15"/>
  <c r="BR46" i="15"/>
  <c r="BR47" i="15"/>
  <c r="BR48" i="15"/>
  <c r="BR49" i="15"/>
  <c r="BR50" i="15"/>
  <c r="BR51" i="15"/>
  <c r="BR52" i="15"/>
  <c r="BR53" i="15"/>
  <c r="BR54" i="15"/>
  <c r="BR55" i="15"/>
  <c r="BR56" i="15"/>
  <c r="BR57" i="15"/>
  <c r="BR58" i="15"/>
  <c r="BR59" i="15"/>
  <c r="BR60" i="15"/>
  <c r="BR61" i="15"/>
  <c r="BR62" i="15"/>
  <c r="BR63" i="15"/>
  <c r="BR64" i="15"/>
  <c r="BR65" i="15"/>
  <c r="BR66" i="15"/>
  <c r="BR67" i="15"/>
  <c r="BR68" i="15"/>
  <c r="BR69" i="15"/>
  <c r="BR70" i="15"/>
  <c r="BR71" i="15"/>
  <c r="BR72" i="15"/>
  <c r="BR73" i="15"/>
  <c r="BR74" i="15"/>
  <c r="BR75" i="15"/>
  <c r="BR76" i="15"/>
  <c r="BR77" i="15"/>
  <c r="BR78" i="15"/>
  <c r="BR79" i="15"/>
  <c r="BR80" i="15"/>
  <c r="BR81" i="15"/>
  <c r="BR82" i="15"/>
  <c r="BR83" i="15"/>
  <c r="BR84" i="15"/>
  <c r="BR85" i="15"/>
  <c r="BR86" i="15"/>
  <c r="BR87" i="15"/>
  <c r="BR88" i="15"/>
  <c r="BR89" i="15"/>
  <c r="BR90" i="15"/>
  <c r="BR91" i="15"/>
  <c r="BR92" i="15"/>
  <c r="BR93" i="15"/>
  <c r="BR94" i="15"/>
  <c r="BR95" i="15"/>
  <c r="BR96" i="15"/>
  <c r="BR97" i="15"/>
  <c r="BR98" i="15"/>
  <c r="BR99" i="15"/>
  <c r="BR100" i="15"/>
  <c r="BR101" i="15"/>
  <c r="BR102" i="15"/>
  <c r="BR103" i="15"/>
  <c r="BR104" i="15"/>
  <c r="BR105" i="15"/>
  <c r="BR106" i="15"/>
  <c r="BR107" i="15"/>
  <c r="BR108" i="15"/>
  <c r="BR109" i="15"/>
  <c r="BR110" i="15"/>
  <c r="BR111" i="15"/>
  <c r="BR112" i="15"/>
  <c r="BR113" i="15"/>
  <c r="BR114" i="15"/>
  <c r="BR115" i="15"/>
  <c r="BR116" i="15"/>
  <c r="BR117" i="15"/>
  <c r="BR118" i="15"/>
  <c r="BR119" i="15"/>
  <c r="BR120" i="15"/>
  <c r="BR121" i="15"/>
  <c r="BR122" i="15"/>
  <c r="BR123" i="15"/>
  <c r="BR124" i="15"/>
  <c r="BR125" i="15"/>
  <c r="BR126" i="15"/>
  <c r="BR127" i="15"/>
  <c r="BR128" i="15"/>
  <c r="BR129" i="15"/>
  <c r="BR130" i="15"/>
  <c r="BR131" i="15"/>
  <c r="BR132" i="15"/>
  <c r="BR133" i="15"/>
  <c r="BR134" i="15"/>
  <c r="BR135" i="15"/>
  <c r="BR136" i="15"/>
  <c r="BR137" i="15"/>
  <c r="BR138" i="15"/>
  <c r="BR139" i="15"/>
  <c r="BR140" i="15"/>
  <c r="BR141" i="15"/>
  <c r="BR142" i="15"/>
  <c r="BR143" i="15"/>
  <c r="BR144" i="15"/>
  <c r="BR145" i="15"/>
  <c r="BR146" i="15"/>
  <c r="BR147" i="15"/>
  <c r="BR148" i="15"/>
  <c r="BR149" i="15"/>
  <c r="BR150" i="15"/>
  <c r="BR151" i="15"/>
  <c r="BR152" i="15"/>
  <c r="BR153" i="15"/>
  <c r="BR154" i="15"/>
  <c r="BR155" i="15"/>
  <c r="BR156" i="15"/>
  <c r="BR157" i="15"/>
  <c r="BR158" i="15"/>
  <c r="BR159" i="15"/>
  <c r="BR160" i="15"/>
  <c r="BR161" i="15"/>
  <c r="BR162" i="15"/>
  <c r="BR163" i="15"/>
  <c r="BR164" i="15"/>
  <c r="BR165" i="15"/>
  <c r="BR166" i="15"/>
  <c r="BR167" i="15"/>
  <c r="BR168" i="15"/>
  <c r="BR169" i="15"/>
  <c r="BR170" i="15"/>
  <c r="BR171" i="15"/>
  <c r="BR172" i="15"/>
  <c r="BR173" i="15"/>
  <c r="BR174" i="15"/>
  <c r="BR175" i="15"/>
  <c r="BR176" i="15"/>
  <c r="BR177" i="15"/>
  <c r="BR178" i="15"/>
  <c r="BR179" i="15"/>
  <c r="BR180" i="15"/>
  <c r="CO6" i="28" l="1"/>
  <c r="CO7" i="28"/>
  <c r="CO8" i="28"/>
  <c r="CO10" i="28"/>
  <c r="CO12" i="28"/>
  <c r="CO14" i="28"/>
  <c r="CO16" i="28"/>
  <c r="E54" i="32"/>
  <c r="E55" i="32"/>
  <c r="G53" i="32"/>
  <c r="H53" i="32" s="1"/>
  <c r="F53" i="32"/>
  <c r="E53" i="32"/>
  <c r="I53" i="32" s="1"/>
  <c r="J53" i="32" s="1"/>
  <c r="D53" i="32"/>
  <c r="D54" i="32"/>
  <c r="F54" i="32" l="1"/>
  <c r="G54" i="32"/>
  <c r="H54" i="32" s="1"/>
  <c r="D55" i="32"/>
  <c r="I54" i="32"/>
  <c r="G55" i="32" l="1"/>
  <c r="H55" i="32" s="1"/>
  <c r="F55" i="32"/>
  <c r="J54" i="32"/>
  <c r="I55" i="32"/>
  <c r="J55" i="32" l="1"/>
  <c r="CW5" i="28"/>
  <c r="CW6" i="28"/>
  <c r="CW9" i="28"/>
  <c r="CW10" i="28"/>
  <c r="CW11" i="28"/>
  <c r="CW12" i="28"/>
  <c r="CW13" i="28"/>
  <c r="CW14" i="28"/>
  <c r="CW15" i="28"/>
  <c r="CW16" i="28"/>
  <c r="BT5" i="15"/>
  <c r="BT6" i="15"/>
  <c r="BT17" i="15"/>
  <c r="BT18" i="15"/>
  <c r="BT19" i="15"/>
  <c r="BT20" i="15"/>
  <c r="BT28" i="15"/>
  <c r="BT29" i="15"/>
  <c r="BT34" i="15"/>
  <c r="BT35" i="15"/>
  <c r="BT36" i="15"/>
  <c r="BT37" i="15"/>
  <c r="BT45" i="15"/>
  <c r="BT47" i="15"/>
  <c r="BT48" i="15"/>
  <c r="BT58" i="15"/>
  <c r="BT59" i="15"/>
  <c r="BT65" i="15"/>
  <c r="BT66" i="15"/>
  <c r="BT74" i="15"/>
  <c r="BT75" i="15"/>
  <c r="BT99" i="15"/>
  <c r="BT100" i="15"/>
  <c r="BT103" i="15"/>
  <c r="BT104" i="15"/>
  <c r="BT116" i="15"/>
  <c r="BT117" i="15"/>
  <c r="BT119" i="15"/>
  <c r="BT120" i="15"/>
  <c r="BT127" i="15"/>
  <c r="BT128" i="15"/>
  <c r="BT138" i="15"/>
  <c r="BT139" i="15"/>
  <c r="BT145" i="15"/>
  <c r="BT147" i="15"/>
  <c r="BT148" i="15"/>
  <c r="BT157" i="15"/>
  <c r="BT158" i="15"/>
  <c r="BT162" i="15"/>
  <c r="BT163" i="15"/>
  <c r="E71" i="14" l="1"/>
  <c r="L469" i="14" l="1"/>
  <c r="N111" i="31" l="1"/>
  <c r="O111" i="31" s="1"/>
  <c r="K111" i="31"/>
  <c r="L111" i="31" s="1"/>
  <c r="E111" i="31"/>
  <c r="F111" i="31" s="1"/>
  <c r="I111" i="31"/>
  <c r="R111" i="31"/>
  <c r="U111" i="31"/>
  <c r="X111" i="31"/>
  <c r="AA111" i="31"/>
  <c r="AD111" i="31"/>
  <c r="AG111" i="31"/>
  <c r="AJ111" i="31"/>
  <c r="AM111" i="31"/>
  <c r="AP111" i="31"/>
  <c r="AS111" i="31"/>
  <c r="AV111" i="31"/>
  <c r="AY111" i="31"/>
  <c r="BB111" i="31"/>
  <c r="BE111" i="31"/>
  <c r="BH111" i="31"/>
  <c r="BK111" i="31"/>
  <c r="BN111" i="31"/>
  <c r="BQ111" i="31"/>
  <c r="BT111" i="31"/>
  <c r="BW111" i="31"/>
  <c r="BZ111" i="31"/>
  <c r="CB111" i="31" l="1"/>
  <c r="CE111" i="31"/>
  <c r="CF111" i="31" s="1"/>
  <c r="CG111" i="31" s="1"/>
  <c r="N110" i="31"/>
  <c r="O110" i="31" s="1"/>
  <c r="F110" i="31"/>
  <c r="I110" i="31"/>
  <c r="L110" i="31"/>
  <c r="R110" i="31"/>
  <c r="U110" i="31"/>
  <c r="X110" i="31"/>
  <c r="AA110" i="31"/>
  <c r="AD110" i="31"/>
  <c r="AG110" i="31"/>
  <c r="AJ110" i="31"/>
  <c r="AM110" i="31"/>
  <c r="AP110" i="31"/>
  <c r="AS110" i="31"/>
  <c r="AV110" i="31"/>
  <c r="AY110" i="31"/>
  <c r="BB110" i="31"/>
  <c r="BE110" i="31"/>
  <c r="BH110" i="31"/>
  <c r="BK110" i="31"/>
  <c r="BN110" i="31"/>
  <c r="BQ110" i="31"/>
  <c r="BT110" i="31"/>
  <c r="BW110" i="31"/>
  <c r="BZ110" i="31"/>
  <c r="CB110" i="31"/>
  <c r="CE110" i="31" l="1"/>
  <c r="CF110" i="31" s="1"/>
  <c r="CG110" i="31" s="1"/>
  <c r="E510" i="14"/>
  <c r="E519" i="14"/>
  <c r="E9" i="15" l="1"/>
  <c r="F9" i="15"/>
  <c r="AR9" i="15"/>
  <c r="BL9" i="15" s="1"/>
  <c r="BN9" i="15"/>
  <c r="BS9" i="15"/>
  <c r="CA9" i="15"/>
  <c r="CC9" i="15"/>
  <c r="CH9" i="15"/>
  <c r="CB9" i="15" l="1"/>
  <c r="CD9" i="15"/>
  <c r="BY9" i="15"/>
  <c r="BM9" i="15"/>
  <c r="CI9" i="15" s="1"/>
  <c r="BU5" i="15"/>
  <c r="BU6" i="15"/>
  <c r="BU17" i="15"/>
  <c r="BU18" i="15"/>
  <c r="BU19" i="15"/>
  <c r="BU20" i="15"/>
  <c r="BU28" i="15"/>
  <c r="BU29" i="15"/>
  <c r="BU34" i="15"/>
  <c r="BU35" i="15"/>
  <c r="BU36" i="15"/>
  <c r="BU37" i="15"/>
  <c r="BU47" i="15"/>
  <c r="BU48" i="15"/>
  <c r="BU58" i="15"/>
  <c r="BU59" i="15"/>
  <c r="BU65" i="15"/>
  <c r="BU66" i="15"/>
  <c r="BU74" i="15"/>
  <c r="BU75" i="15"/>
  <c r="BU99" i="15"/>
  <c r="BU100" i="15"/>
  <c r="BU103" i="15"/>
  <c r="BU104" i="15"/>
  <c r="BU116" i="15"/>
  <c r="BU117" i="15"/>
  <c r="BU119" i="15"/>
  <c r="BU120" i="15"/>
  <c r="BU127" i="15"/>
  <c r="BU128" i="15"/>
  <c r="BU138" i="15"/>
  <c r="BU139" i="15"/>
  <c r="BU145" i="15"/>
  <c r="BU147" i="15"/>
  <c r="BU148" i="15"/>
  <c r="BU157" i="15"/>
  <c r="BU158" i="15"/>
  <c r="BU162" i="15"/>
  <c r="BU163" i="15"/>
  <c r="F140" i="31" l="1"/>
  <c r="I140" i="31"/>
  <c r="L140" i="31"/>
  <c r="O140" i="31"/>
  <c r="R140" i="31"/>
  <c r="U140" i="31"/>
  <c r="X140" i="31"/>
  <c r="AA140" i="31"/>
  <c r="AD140" i="31"/>
  <c r="AG140" i="31"/>
  <c r="AJ140" i="31"/>
  <c r="AM140" i="31"/>
  <c r="AP140" i="31"/>
  <c r="AS140" i="31"/>
  <c r="AV140" i="31"/>
  <c r="AY140" i="31"/>
  <c r="BB140" i="31"/>
  <c r="BE140" i="31"/>
  <c r="BH140" i="31"/>
  <c r="BK140" i="31"/>
  <c r="BN140" i="31"/>
  <c r="BQ140" i="31"/>
  <c r="BT140" i="31"/>
  <c r="BW140" i="31"/>
  <c r="BZ140" i="31"/>
  <c r="CE140" i="31" l="1"/>
  <c r="CF140" i="31" s="1"/>
  <c r="CG140" i="31" s="1"/>
  <c r="CB140" i="31"/>
  <c r="E533" i="14"/>
  <c r="L178" i="14"/>
  <c r="L177" i="14"/>
  <c r="L176" i="14"/>
  <c r="E285" i="14"/>
  <c r="E286" i="14"/>
  <c r="E287" i="14"/>
  <c r="E231" i="14"/>
  <c r="E232" i="14"/>
  <c r="E233" i="14"/>
  <c r="E176" i="14"/>
  <c r="E177" i="14"/>
  <c r="E178" i="14"/>
  <c r="E65" i="14"/>
  <c r="E66" i="14"/>
  <c r="E67" i="14"/>
  <c r="E121" i="14"/>
  <c r="E122" i="14"/>
  <c r="E123" i="14"/>
  <c r="E72" i="15" l="1"/>
  <c r="F72" i="15"/>
  <c r="AR72" i="15"/>
  <c r="AT72" i="15" s="1"/>
  <c r="BN72" i="15"/>
  <c r="BS72" i="15"/>
  <c r="BY72" i="15"/>
  <c r="CA72" i="15"/>
  <c r="CC72" i="15"/>
  <c r="CH72" i="15"/>
  <c r="CI72" i="15"/>
  <c r="K11" i="32"/>
  <c r="E53" i="15"/>
  <c r="F53" i="15"/>
  <c r="AR53" i="15"/>
  <c r="BL53" i="15" s="1"/>
  <c r="BN53" i="15"/>
  <c r="BT53" i="15"/>
  <c r="BS53" i="15"/>
  <c r="CA53" i="15"/>
  <c r="CC53" i="15"/>
  <c r="CH53" i="15"/>
  <c r="CB53" i="15" l="1"/>
  <c r="CD53" i="15"/>
  <c r="CB72" i="15"/>
  <c r="CD72" i="15"/>
  <c r="BT72" i="15"/>
  <c r="BU72" i="15" s="1"/>
  <c r="BV72" i="15" s="1"/>
  <c r="BU53" i="15"/>
  <c r="BV53" i="15" s="1"/>
  <c r="BL72" i="15"/>
  <c r="BM72" i="15" s="1"/>
  <c r="BY53" i="15"/>
  <c r="AT53" i="15"/>
  <c r="BM53" i="15"/>
  <c r="CI53" i="15" s="1"/>
  <c r="F21" i="31" l="1"/>
  <c r="I21" i="31"/>
  <c r="L21" i="31"/>
  <c r="CB21" i="31" s="1"/>
  <c r="O21" i="31"/>
  <c r="R21" i="31"/>
  <c r="U21" i="31"/>
  <c r="X21" i="31"/>
  <c r="CE21" i="31" s="1"/>
  <c r="CF21" i="31" s="1"/>
  <c r="CG21" i="31" s="1"/>
  <c r="AA21" i="31"/>
  <c r="AD21" i="31"/>
  <c r="AG21" i="31"/>
  <c r="AJ21" i="31"/>
  <c r="AM21" i="31"/>
  <c r="AP21" i="31"/>
  <c r="AS21" i="31"/>
  <c r="AV21" i="31"/>
  <c r="AY21" i="31"/>
  <c r="BB21" i="31"/>
  <c r="BE21" i="31"/>
  <c r="BH21" i="31"/>
  <c r="BK21" i="31"/>
  <c r="BN21" i="31"/>
  <c r="BQ21" i="31"/>
  <c r="BT21" i="31"/>
  <c r="BW21" i="31"/>
  <c r="BZ21" i="31"/>
  <c r="E468" i="14" l="1"/>
  <c r="E469" i="14"/>
  <c r="E470" i="14"/>
  <c r="E471" i="14"/>
  <c r="E472" i="14"/>
  <c r="E473" i="14"/>
  <c r="E474" i="14"/>
  <c r="G468" i="14" l="1"/>
  <c r="H468" i="14" s="1"/>
  <c r="I468" i="14"/>
  <c r="J468" i="14" s="1"/>
  <c r="F223" i="31"/>
  <c r="I223" i="31"/>
  <c r="L223" i="31"/>
  <c r="O223" i="31"/>
  <c r="R223" i="31"/>
  <c r="U223" i="31"/>
  <c r="X223" i="31"/>
  <c r="AA223" i="31"/>
  <c r="AD223" i="31"/>
  <c r="AG223" i="31"/>
  <c r="AJ223" i="31"/>
  <c r="AM223" i="31"/>
  <c r="AP223" i="31"/>
  <c r="AS223" i="31"/>
  <c r="AV223" i="31"/>
  <c r="AY223" i="31"/>
  <c r="BB223" i="31"/>
  <c r="BE223" i="31"/>
  <c r="BH223" i="31"/>
  <c r="BK223" i="31"/>
  <c r="BN223" i="31"/>
  <c r="BQ223" i="31"/>
  <c r="BT223" i="31"/>
  <c r="BW223" i="31"/>
  <c r="BZ223" i="31"/>
  <c r="CB223" i="31"/>
  <c r="F69" i="31"/>
  <c r="I69" i="31"/>
  <c r="L69" i="31"/>
  <c r="O69" i="31"/>
  <c r="R69" i="31"/>
  <c r="U69" i="31"/>
  <c r="X69" i="31"/>
  <c r="AA69" i="31"/>
  <c r="AD69" i="31"/>
  <c r="AG69" i="31"/>
  <c r="AJ69" i="31"/>
  <c r="AM69" i="31"/>
  <c r="AP69" i="31"/>
  <c r="AS69" i="31"/>
  <c r="AV69" i="31"/>
  <c r="AY69" i="31"/>
  <c r="BB69" i="31"/>
  <c r="BE69" i="31"/>
  <c r="BH69" i="31"/>
  <c r="BK69" i="31"/>
  <c r="BN69" i="31"/>
  <c r="BQ69" i="31"/>
  <c r="BT69" i="31"/>
  <c r="BW69" i="31"/>
  <c r="BZ69" i="31"/>
  <c r="F222" i="31"/>
  <c r="I222" i="31"/>
  <c r="L222" i="31"/>
  <c r="O222" i="31"/>
  <c r="R222" i="31"/>
  <c r="U222" i="31"/>
  <c r="X222" i="31"/>
  <c r="AA222" i="31"/>
  <c r="AD222" i="31"/>
  <c r="AG222" i="31"/>
  <c r="AJ222" i="31"/>
  <c r="AM222" i="31"/>
  <c r="AP222" i="31"/>
  <c r="AS222" i="31"/>
  <c r="AV222" i="31"/>
  <c r="AY222" i="31"/>
  <c r="BB222" i="31"/>
  <c r="BE222" i="31"/>
  <c r="BH222" i="31"/>
  <c r="BK222" i="31"/>
  <c r="BN222" i="31"/>
  <c r="BQ222" i="31"/>
  <c r="BT222" i="31"/>
  <c r="BW222" i="31"/>
  <c r="BZ222" i="31"/>
  <c r="CE222" i="31"/>
  <c r="CF222" i="31" s="1"/>
  <c r="CG222" i="31" s="1"/>
  <c r="F65" i="31"/>
  <c r="I65" i="31"/>
  <c r="L65" i="31"/>
  <c r="O65" i="31"/>
  <c r="R65" i="31"/>
  <c r="U65" i="31"/>
  <c r="X65" i="31"/>
  <c r="AA65" i="31"/>
  <c r="AD65" i="31"/>
  <c r="AG65" i="31"/>
  <c r="AJ65" i="31"/>
  <c r="AM65" i="31"/>
  <c r="AP65" i="31"/>
  <c r="AS65" i="31"/>
  <c r="AV65" i="31"/>
  <c r="AY65" i="31"/>
  <c r="BB65" i="31"/>
  <c r="BE65" i="31"/>
  <c r="BH65" i="31"/>
  <c r="BK65" i="31"/>
  <c r="BN65" i="31"/>
  <c r="BQ65" i="31"/>
  <c r="BT65" i="31"/>
  <c r="BW65" i="31"/>
  <c r="BZ65" i="31"/>
  <c r="R66" i="31"/>
  <c r="N66" i="31"/>
  <c r="O66" i="31" s="1"/>
  <c r="L66" i="31"/>
  <c r="I66" i="31"/>
  <c r="F22" i="31"/>
  <c r="I22" i="31"/>
  <c r="L22" i="31"/>
  <c r="O22" i="31"/>
  <c r="R22" i="31"/>
  <c r="U22" i="31"/>
  <c r="X22" i="31"/>
  <c r="AA22" i="31"/>
  <c r="AD22" i="31"/>
  <c r="AG22" i="31"/>
  <c r="AJ22" i="31"/>
  <c r="AM22" i="31"/>
  <c r="AP22" i="31"/>
  <c r="AS22" i="31"/>
  <c r="AV22" i="31"/>
  <c r="AY22" i="31"/>
  <c r="BB22" i="31"/>
  <c r="BE22" i="31"/>
  <c r="BH22" i="31"/>
  <c r="BK22" i="31"/>
  <c r="BN22" i="31"/>
  <c r="BQ22" i="31"/>
  <c r="BT22" i="31"/>
  <c r="BW22" i="31"/>
  <c r="BZ22" i="31"/>
  <c r="F64" i="31"/>
  <c r="I64" i="31"/>
  <c r="L64" i="31"/>
  <c r="O64" i="31"/>
  <c r="R64" i="31"/>
  <c r="U64" i="31"/>
  <c r="X64" i="31"/>
  <c r="AA64" i="31"/>
  <c r="AD64" i="31"/>
  <c r="AG64" i="31"/>
  <c r="AJ64" i="31"/>
  <c r="AM64" i="31"/>
  <c r="AP64" i="31"/>
  <c r="AS64" i="31"/>
  <c r="AV64" i="31"/>
  <c r="AY64" i="31"/>
  <c r="BB64" i="31"/>
  <c r="BE64" i="31"/>
  <c r="BH64" i="31"/>
  <c r="BK64" i="31"/>
  <c r="BN64" i="31"/>
  <c r="BQ64" i="31"/>
  <c r="BT64" i="31"/>
  <c r="BW64" i="31"/>
  <c r="BZ64" i="31"/>
  <c r="F61" i="31"/>
  <c r="I61" i="31"/>
  <c r="L61" i="31"/>
  <c r="O61" i="31"/>
  <c r="R61" i="31"/>
  <c r="U61" i="31"/>
  <c r="X61" i="31"/>
  <c r="AA61" i="31"/>
  <c r="AD61" i="31"/>
  <c r="AG61" i="31"/>
  <c r="AJ61" i="31"/>
  <c r="AM61" i="31"/>
  <c r="AP61" i="31"/>
  <c r="AS61" i="31"/>
  <c r="AV61" i="31"/>
  <c r="AY61" i="31"/>
  <c r="BB61" i="31"/>
  <c r="BE61" i="31"/>
  <c r="BH61" i="31"/>
  <c r="BK61" i="31"/>
  <c r="BN61" i="31"/>
  <c r="BQ61" i="31"/>
  <c r="BT61" i="31"/>
  <c r="BW61" i="31"/>
  <c r="BZ61" i="31"/>
  <c r="F60" i="31"/>
  <c r="I60" i="31"/>
  <c r="L60" i="31"/>
  <c r="O60" i="31"/>
  <c r="R60" i="31"/>
  <c r="U60" i="31"/>
  <c r="X60" i="31"/>
  <c r="AA60" i="31"/>
  <c r="AD60" i="31"/>
  <c r="AG60" i="31"/>
  <c r="AJ60" i="31"/>
  <c r="AM60" i="31"/>
  <c r="AP60" i="31"/>
  <c r="AS60" i="31"/>
  <c r="AV60" i="31"/>
  <c r="AY60" i="31"/>
  <c r="BB60" i="31"/>
  <c r="BE60" i="31"/>
  <c r="BH60" i="31"/>
  <c r="BK60" i="31"/>
  <c r="BN60" i="31"/>
  <c r="BQ60" i="31"/>
  <c r="BT60" i="31"/>
  <c r="BW60" i="31"/>
  <c r="BZ60" i="31"/>
  <c r="CE228" i="31"/>
  <c r="CF228" i="31" s="1"/>
  <c r="CG228" i="31" s="1"/>
  <c r="CE216" i="31"/>
  <c r="CF216" i="31" s="1"/>
  <c r="CG216" i="31" s="1"/>
  <c r="CE207" i="31"/>
  <c r="CF207" i="31" s="1"/>
  <c r="CG207" i="31" s="1"/>
  <c r="CE203" i="31"/>
  <c r="CF203" i="31" s="1"/>
  <c r="CG203" i="31" s="1"/>
  <c r="CE193" i="31"/>
  <c r="CF193" i="31" s="1"/>
  <c r="CG193" i="31" s="1"/>
  <c r="CE192" i="31"/>
  <c r="CF192" i="31" s="1"/>
  <c r="CG192" i="31" s="1"/>
  <c r="CE182" i="31"/>
  <c r="CF182" i="31" s="1"/>
  <c r="CG182" i="31" s="1"/>
  <c r="CE172" i="31"/>
  <c r="CF172" i="31" s="1"/>
  <c r="CG172" i="31" s="1"/>
  <c r="CE167" i="31"/>
  <c r="CF167" i="31" s="1"/>
  <c r="CG167" i="31" s="1"/>
  <c r="CE154" i="31"/>
  <c r="CF154" i="31" s="1"/>
  <c r="CG154" i="31" s="1"/>
  <c r="CE150" i="31"/>
  <c r="CF150" i="31" s="1"/>
  <c r="CG150" i="31" s="1"/>
  <c r="CE141" i="31"/>
  <c r="CF141" i="31" s="1"/>
  <c r="CG141" i="31" s="1"/>
  <c r="CE136" i="31"/>
  <c r="CF136" i="31" s="1"/>
  <c r="CG136" i="31" s="1"/>
  <c r="CE127" i="31"/>
  <c r="CF127" i="31" s="1"/>
  <c r="CG127" i="31" s="1"/>
  <c r="CE122" i="31"/>
  <c r="CF122" i="31" s="1"/>
  <c r="CG122" i="31" s="1"/>
  <c r="CE118" i="31"/>
  <c r="CF118" i="31" s="1"/>
  <c r="CG118" i="31" s="1"/>
  <c r="CE112" i="31"/>
  <c r="CF112" i="31" s="1"/>
  <c r="CG112" i="31" s="1"/>
  <c r="CE104" i="31"/>
  <c r="CF104" i="31" s="1"/>
  <c r="CG104" i="31" s="1"/>
  <c r="CE95" i="31"/>
  <c r="CF95" i="31" s="1"/>
  <c r="CG95" i="31" s="1"/>
  <c r="CE87" i="31"/>
  <c r="CF87" i="31" s="1"/>
  <c r="CG87" i="31" s="1"/>
  <c r="CE72" i="31"/>
  <c r="CF72" i="31" s="1"/>
  <c r="CG72" i="31" s="1"/>
  <c r="CE58" i="31"/>
  <c r="CF58" i="31" s="1"/>
  <c r="CG58" i="31" s="1"/>
  <c r="CE46" i="31"/>
  <c r="CF46" i="31" s="1"/>
  <c r="CG46" i="31" s="1"/>
  <c r="CE19" i="31"/>
  <c r="CF19" i="31" s="1"/>
  <c r="CG19" i="31" s="1"/>
  <c r="CE13" i="31"/>
  <c r="CF13" i="31" s="1"/>
  <c r="CG13" i="31" s="1"/>
  <c r="CE5" i="31"/>
  <c r="CF5" i="31" s="1"/>
  <c r="CG5" i="31" s="1"/>
  <c r="BZ231" i="31"/>
  <c r="BZ230" i="31"/>
  <c r="BZ229" i="31"/>
  <c r="BZ228" i="31"/>
  <c r="BZ221" i="31"/>
  <c r="BZ220" i="31"/>
  <c r="BZ219" i="31"/>
  <c r="BZ218" i="31"/>
  <c r="BZ217" i="31"/>
  <c r="BZ216" i="31"/>
  <c r="BZ215" i="31"/>
  <c r="BZ214" i="31"/>
  <c r="BZ213" i="31"/>
  <c r="BZ212" i="31"/>
  <c r="BZ211" i="31"/>
  <c r="BZ210" i="31"/>
  <c r="BZ209" i="31"/>
  <c r="BZ208" i="31"/>
  <c r="BZ207" i="31"/>
  <c r="BZ206" i="31"/>
  <c r="BZ205" i="31"/>
  <c r="BZ204" i="31"/>
  <c r="BZ203" i="31"/>
  <c r="BZ202" i="31"/>
  <c r="BZ201" i="31"/>
  <c r="BZ200" i="31"/>
  <c r="BZ199" i="31"/>
  <c r="BZ198" i="31"/>
  <c r="BZ197" i="31"/>
  <c r="BZ196" i="31"/>
  <c r="BZ195" i="31"/>
  <c r="BZ194" i="31"/>
  <c r="BZ193" i="31"/>
  <c r="BZ192" i="31"/>
  <c r="BZ191" i="31"/>
  <c r="BZ190" i="31"/>
  <c r="BZ189" i="31"/>
  <c r="BZ188" i="31"/>
  <c r="BZ187" i="31"/>
  <c r="BZ186" i="31"/>
  <c r="BZ185" i="31"/>
  <c r="BZ184" i="31"/>
  <c r="BZ183" i="31"/>
  <c r="BZ182" i="31"/>
  <c r="BZ181" i="31"/>
  <c r="BZ180" i="31"/>
  <c r="BZ179" i="31"/>
  <c r="BZ178" i="31"/>
  <c r="BZ177" i="31"/>
  <c r="BZ176" i="31"/>
  <c r="BZ175" i="31"/>
  <c r="BZ174" i="31"/>
  <c r="BZ173" i="31"/>
  <c r="BZ172" i="31"/>
  <c r="BZ171" i="31"/>
  <c r="BZ170" i="31"/>
  <c r="BZ169" i="31"/>
  <c r="BZ168" i="31"/>
  <c r="BZ167" i="31"/>
  <c r="BZ166" i="31"/>
  <c r="BZ165" i="31"/>
  <c r="BZ164" i="31"/>
  <c r="BZ163" i="31"/>
  <c r="BZ162" i="31"/>
  <c r="BZ161" i="31"/>
  <c r="BZ160" i="31"/>
  <c r="BZ159" i="31"/>
  <c r="BZ158" i="31"/>
  <c r="BZ157" i="31"/>
  <c r="BZ156" i="31"/>
  <c r="BZ155" i="31"/>
  <c r="BZ154" i="31"/>
  <c r="BZ153" i="31"/>
  <c r="BZ152" i="31"/>
  <c r="BZ151" i="31"/>
  <c r="BZ150" i="31"/>
  <c r="BZ149" i="31"/>
  <c r="BZ148" i="31"/>
  <c r="BZ147" i="31"/>
  <c r="BZ146" i="31"/>
  <c r="BZ145" i="31"/>
  <c r="BZ144" i="31"/>
  <c r="BZ143" i="31"/>
  <c r="BZ142" i="31"/>
  <c r="BZ141" i="31"/>
  <c r="BZ139" i="31"/>
  <c r="BZ138" i="31"/>
  <c r="BZ137" i="31"/>
  <c r="BZ136" i="31"/>
  <c r="BZ135" i="31"/>
  <c r="BZ134" i="31"/>
  <c r="BZ133" i="31"/>
  <c r="BZ132" i="31"/>
  <c r="BZ131" i="31"/>
  <c r="BZ130" i="31"/>
  <c r="BZ129" i="31"/>
  <c r="BZ128" i="31"/>
  <c r="BZ127" i="31"/>
  <c r="BZ126" i="31"/>
  <c r="BZ125" i="31"/>
  <c r="BZ124" i="31"/>
  <c r="BZ123" i="31"/>
  <c r="BZ122" i="31"/>
  <c r="BZ121" i="31"/>
  <c r="BZ120" i="31"/>
  <c r="BZ119" i="31"/>
  <c r="BZ118" i="31"/>
  <c r="BZ117" i="31"/>
  <c r="BZ116" i="31"/>
  <c r="BZ115" i="31"/>
  <c r="BZ114" i="31"/>
  <c r="BZ113" i="31"/>
  <c r="BZ112" i="31"/>
  <c r="BZ109" i="31"/>
  <c r="BZ108" i="31"/>
  <c r="BZ107" i="31"/>
  <c r="BZ106" i="31"/>
  <c r="BZ105" i="31"/>
  <c r="BZ104" i="31"/>
  <c r="BZ103" i="31"/>
  <c r="BZ102" i="31"/>
  <c r="BZ101" i="31"/>
  <c r="BZ100" i="31"/>
  <c r="BZ99" i="31"/>
  <c r="BZ98" i="31"/>
  <c r="BZ97" i="31"/>
  <c r="BZ96" i="31"/>
  <c r="BZ95" i="31"/>
  <c r="BZ94" i="31"/>
  <c r="BZ93" i="31"/>
  <c r="BZ92" i="31"/>
  <c r="BZ91" i="31"/>
  <c r="BZ90" i="31"/>
  <c r="BZ89" i="31"/>
  <c r="BZ88" i="31"/>
  <c r="BZ87" i="31"/>
  <c r="BZ86" i="31"/>
  <c r="BZ85" i="31"/>
  <c r="BZ84" i="31"/>
  <c r="BZ83" i="31"/>
  <c r="BZ82" i="31"/>
  <c r="BZ81" i="31"/>
  <c r="BZ80" i="31"/>
  <c r="BZ79" i="31"/>
  <c r="BZ78" i="31"/>
  <c r="BZ77" i="31"/>
  <c r="BZ76" i="31"/>
  <c r="BZ75" i="31"/>
  <c r="BZ74" i="31"/>
  <c r="BZ73" i="31"/>
  <c r="BZ72" i="31"/>
  <c r="BZ71" i="31"/>
  <c r="BZ70" i="31"/>
  <c r="BZ227" i="31"/>
  <c r="BZ226" i="31"/>
  <c r="BZ225" i="31"/>
  <c r="BZ224" i="31"/>
  <c r="BZ68" i="31"/>
  <c r="BZ67" i="31"/>
  <c r="BZ66" i="31"/>
  <c r="BZ62" i="31"/>
  <c r="BZ63" i="31"/>
  <c r="BZ59" i="31"/>
  <c r="BZ58" i="31"/>
  <c r="BZ57" i="31"/>
  <c r="BZ56" i="31"/>
  <c r="BZ55" i="31"/>
  <c r="BZ54" i="31"/>
  <c r="BZ53" i="31"/>
  <c r="BZ52" i="31"/>
  <c r="BZ51" i="31"/>
  <c r="BZ50" i="31"/>
  <c r="BZ49" i="31"/>
  <c r="BZ48" i="31"/>
  <c r="BZ47" i="31"/>
  <c r="BZ46" i="31"/>
  <c r="BZ45" i="31"/>
  <c r="BZ44" i="31"/>
  <c r="BZ43" i="31"/>
  <c r="BZ42" i="31"/>
  <c r="BZ41" i="31"/>
  <c r="BZ40" i="31"/>
  <c r="BZ39" i="31"/>
  <c r="BZ38" i="31"/>
  <c r="BZ37" i="31"/>
  <c r="BZ36" i="31"/>
  <c r="BZ35" i="31"/>
  <c r="BZ34" i="31"/>
  <c r="BZ33" i="31"/>
  <c r="BZ32" i="31"/>
  <c r="BZ31" i="31"/>
  <c r="BZ30" i="31"/>
  <c r="BZ29" i="31"/>
  <c r="BZ28" i="31"/>
  <c r="BZ27" i="31"/>
  <c r="BZ26" i="31"/>
  <c r="BZ25" i="31"/>
  <c r="BZ24" i="31"/>
  <c r="BZ23" i="31"/>
  <c r="BZ20" i="31"/>
  <c r="BZ19" i="31"/>
  <c r="BZ18" i="31"/>
  <c r="BZ17" i="31"/>
  <c r="BZ16" i="31"/>
  <c r="BZ15" i="31"/>
  <c r="BZ14" i="31"/>
  <c r="BZ13" i="31"/>
  <c r="BZ12" i="31"/>
  <c r="BZ11" i="31"/>
  <c r="BZ10" i="31"/>
  <c r="BZ9" i="31"/>
  <c r="BZ8" i="31"/>
  <c r="BZ7" i="31"/>
  <c r="BZ6" i="31"/>
  <c r="BW230" i="31"/>
  <c r="BW229" i="31"/>
  <c r="BW228" i="31"/>
  <c r="BW221" i="31"/>
  <c r="BW220" i="31"/>
  <c r="BW219" i="31"/>
  <c r="BW218" i="31"/>
  <c r="BW217" i="31"/>
  <c r="BW216" i="31"/>
  <c r="BW215" i="31"/>
  <c r="BW214" i="31"/>
  <c r="BW213" i="31"/>
  <c r="BW212" i="31"/>
  <c r="BW211" i="31"/>
  <c r="BW210" i="31"/>
  <c r="BW209" i="31"/>
  <c r="BW208" i="31"/>
  <c r="BW207" i="31"/>
  <c r="BW206" i="31"/>
  <c r="BW205" i="31"/>
  <c r="BW204" i="31"/>
  <c r="BW203" i="31"/>
  <c r="BW202" i="31"/>
  <c r="BW201" i="31"/>
  <c r="BW200" i="31"/>
  <c r="BW199" i="31"/>
  <c r="BW198" i="31"/>
  <c r="BW197" i="31"/>
  <c r="BW196" i="31"/>
  <c r="BW195" i="31"/>
  <c r="BW194" i="31"/>
  <c r="BW193" i="31"/>
  <c r="BW192" i="31"/>
  <c r="BW191" i="31"/>
  <c r="BW190" i="31"/>
  <c r="BW189" i="31"/>
  <c r="BW188" i="31"/>
  <c r="BW187" i="31"/>
  <c r="BW186" i="31"/>
  <c r="BW185" i="31"/>
  <c r="BW184" i="31"/>
  <c r="BW183" i="31"/>
  <c r="BW182" i="31"/>
  <c r="BW181" i="31"/>
  <c r="BW180" i="31"/>
  <c r="BW179" i="31"/>
  <c r="BW178" i="31"/>
  <c r="BW177" i="31"/>
  <c r="BW176" i="31"/>
  <c r="BW175" i="31"/>
  <c r="BW174" i="31"/>
  <c r="BW173" i="31"/>
  <c r="BW172" i="31"/>
  <c r="BW171" i="31"/>
  <c r="BW170" i="31"/>
  <c r="BW169" i="31"/>
  <c r="BW168" i="31"/>
  <c r="BW167" i="31"/>
  <c r="BW166" i="31"/>
  <c r="BW165" i="31"/>
  <c r="BW164" i="31"/>
  <c r="BW163" i="31"/>
  <c r="BW162" i="31"/>
  <c r="BW161" i="31"/>
  <c r="BW160" i="31"/>
  <c r="BW159" i="31"/>
  <c r="BW158" i="31"/>
  <c r="BW157" i="31"/>
  <c r="BW156" i="31"/>
  <c r="BW155" i="31"/>
  <c r="BW154" i="31"/>
  <c r="BW153" i="31"/>
  <c r="BW152" i="31"/>
  <c r="BW151" i="31"/>
  <c r="BW150" i="31"/>
  <c r="BW149" i="31"/>
  <c r="BW148" i="31"/>
  <c r="BW147" i="31"/>
  <c r="BW146" i="31"/>
  <c r="BW145" i="31"/>
  <c r="BW144" i="31"/>
  <c r="BW143" i="31"/>
  <c r="BW142" i="31"/>
  <c r="BW141" i="31"/>
  <c r="BW139" i="31"/>
  <c r="BW138" i="31"/>
  <c r="BW137" i="31"/>
  <c r="BW136" i="31"/>
  <c r="BW135" i="31"/>
  <c r="BW134" i="31"/>
  <c r="BW133" i="31"/>
  <c r="BW132" i="31"/>
  <c r="BW131" i="31"/>
  <c r="BW130" i="31"/>
  <c r="BW129" i="31"/>
  <c r="BW128" i="31"/>
  <c r="BW127" i="31"/>
  <c r="BW126" i="31"/>
  <c r="BW125" i="31"/>
  <c r="BW124" i="31"/>
  <c r="BW123" i="31"/>
  <c r="BW122" i="31"/>
  <c r="BW121" i="31"/>
  <c r="BW120" i="31"/>
  <c r="BW119" i="31"/>
  <c r="BW118" i="31"/>
  <c r="BW117" i="31"/>
  <c r="BW116" i="31"/>
  <c r="BW115" i="31"/>
  <c r="BW114" i="31"/>
  <c r="BW113" i="31"/>
  <c r="BW112" i="31"/>
  <c r="BW109" i="31"/>
  <c r="BW108" i="31"/>
  <c r="BW107" i="31"/>
  <c r="BW106" i="31"/>
  <c r="BW105" i="31"/>
  <c r="BW104" i="31"/>
  <c r="BW103" i="31"/>
  <c r="BW102" i="31"/>
  <c r="BW101" i="31"/>
  <c r="BW100" i="31"/>
  <c r="BW99" i="31"/>
  <c r="BW98" i="31"/>
  <c r="BW97" i="31"/>
  <c r="BW96" i="31"/>
  <c r="BW95" i="31"/>
  <c r="BW94" i="31"/>
  <c r="BW93" i="31"/>
  <c r="BW92" i="31"/>
  <c r="BW91" i="31"/>
  <c r="BW90" i="31"/>
  <c r="BW89" i="31"/>
  <c r="BW88" i="31"/>
  <c r="BW87" i="31"/>
  <c r="BW86" i="31"/>
  <c r="BW85" i="31"/>
  <c r="BW84" i="31"/>
  <c r="BW83" i="31"/>
  <c r="BW82" i="31"/>
  <c r="BW81" i="31"/>
  <c r="BW80" i="31"/>
  <c r="BW79" i="31"/>
  <c r="BW78" i="31"/>
  <c r="BW77" i="31"/>
  <c r="BW76" i="31"/>
  <c r="BW75" i="31"/>
  <c r="BW74" i="31"/>
  <c r="BW73" i="31"/>
  <c r="BW72" i="31"/>
  <c r="BW71" i="31"/>
  <c r="BW70" i="31"/>
  <c r="BW227" i="31"/>
  <c r="BW226" i="31"/>
  <c r="BW225" i="31"/>
  <c r="BW224" i="31"/>
  <c r="BW68" i="31"/>
  <c r="BW67" i="31"/>
  <c r="BW66" i="31"/>
  <c r="BW62" i="31"/>
  <c r="BW63" i="31"/>
  <c r="BW59" i="31"/>
  <c r="BW58" i="31"/>
  <c r="BW57" i="31"/>
  <c r="BW56" i="31"/>
  <c r="BW55" i="31"/>
  <c r="BW54" i="31"/>
  <c r="BW53" i="31"/>
  <c r="BW52" i="31"/>
  <c r="BW51" i="31"/>
  <c r="BW50" i="31"/>
  <c r="BW49" i="31"/>
  <c r="BW48" i="31"/>
  <c r="BW47" i="31"/>
  <c r="BW46" i="31"/>
  <c r="BW45" i="31"/>
  <c r="BW44" i="31"/>
  <c r="BW43" i="31"/>
  <c r="BW42" i="31"/>
  <c r="BW41" i="31"/>
  <c r="BW40" i="31"/>
  <c r="BW39" i="31"/>
  <c r="BW38" i="31"/>
  <c r="BW37" i="31"/>
  <c r="BW36" i="31"/>
  <c r="BW35" i="31"/>
  <c r="BW34" i="31"/>
  <c r="BW33" i="31"/>
  <c r="BW32" i="31"/>
  <c r="BW31" i="31"/>
  <c r="BW30" i="31"/>
  <c r="BW29" i="31"/>
  <c r="BW28" i="31"/>
  <c r="BW27" i="31"/>
  <c r="BW26" i="31"/>
  <c r="BW25" i="31"/>
  <c r="BW24" i="31"/>
  <c r="BW23" i="31"/>
  <c r="BW20" i="31"/>
  <c r="BW19" i="31"/>
  <c r="BW18" i="31"/>
  <c r="BW17" i="31"/>
  <c r="BW16" i="31"/>
  <c r="BW15" i="31"/>
  <c r="BW14" i="31"/>
  <c r="BW13" i="31"/>
  <c r="BW12" i="31"/>
  <c r="BW11" i="31"/>
  <c r="BW10" i="31"/>
  <c r="BW9" i="31"/>
  <c r="BW8" i="31"/>
  <c r="BW7" i="31"/>
  <c r="BW6" i="31"/>
  <c r="BW5" i="31"/>
  <c r="BT231" i="31"/>
  <c r="BT230" i="31"/>
  <c r="BT229" i="31"/>
  <c r="BT228" i="31"/>
  <c r="BT221" i="31"/>
  <c r="BT220" i="31"/>
  <c r="BT219" i="31"/>
  <c r="BT218" i="31"/>
  <c r="BT217" i="31"/>
  <c r="BT216" i="31"/>
  <c r="BT215" i="31"/>
  <c r="BT214" i="31"/>
  <c r="BT213" i="31"/>
  <c r="BT212" i="31"/>
  <c r="BT211" i="31"/>
  <c r="BT210" i="31"/>
  <c r="BT209" i="31"/>
  <c r="BT208" i="31"/>
  <c r="BT207" i="31"/>
  <c r="BT206" i="31"/>
  <c r="BT205" i="31"/>
  <c r="BT204" i="31"/>
  <c r="BT203" i="31"/>
  <c r="BT202" i="31"/>
  <c r="BT201" i="31"/>
  <c r="BT200" i="31"/>
  <c r="BT199" i="31"/>
  <c r="BT198" i="31"/>
  <c r="BT197" i="31"/>
  <c r="BT196" i="31"/>
  <c r="BT195" i="31"/>
  <c r="BT194" i="31"/>
  <c r="BT193" i="31"/>
  <c r="BT192" i="31"/>
  <c r="BT191" i="31"/>
  <c r="BT190" i="31"/>
  <c r="BT189" i="31"/>
  <c r="BT188" i="31"/>
  <c r="BT187" i="31"/>
  <c r="BT186" i="31"/>
  <c r="BT185" i="31"/>
  <c r="BT184" i="31"/>
  <c r="BT183" i="31"/>
  <c r="BT182" i="31"/>
  <c r="BT181" i="31"/>
  <c r="BT180" i="31"/>
  <c r="BT179" i="31"/>
  <c r="BT178" i="31"/>
  <c r="BT177" i="31"/>
  <c r="BT176" i="31"/>
  <c r="BT175" i="31"/>
  <c r="BT174" i="31"/>
  <c r="BT173" i="31"/>
  <c r="BT172" i="31"/>
  <c r="BT171" i="31"/>
  <c r="BT170" i="31"/>
  <c r="BT169" i="31"/>
  <c r="BT168" i="31"/>
  <c r="BT167" i="31"/>
  <c r="BT166" i="31"/>
  <c r="BT165" i="31"/>
  <c r="BT164" i="31"/>
  <c r="BT163" i="31"/>
  <c r="BT162" i="31"/>
  <c r="BT161" i="31"/>
  <c r="BT160" i="31"/>
  <c r="BT159" i="31"/>
  <c r="BT158" i="31"/>
  <c r="BT157" i="31"/>
  <c r="BT156" i="31"/>
  <c r="BT155" i="31"/>
  <c r="BT154" i="31"/>
  <c r="BT153" i="31"/>
  <c r="BT152" i="31"/>
  <c r="BT151" i="31"/>
  <c r="BT150" i="31"/>
  <c r="BT149" i="31"/>
  <c r="BT148" i="31"/>
  <c r="BT147" i="31"/>
  <c r="BT146" i="31"/>
  <c r="BT145" i="31"/>
  <c r="BT144" i="31"/>
  <c r="BT143" i="31"/>
  <c r="BT142" i="31"/>
  <c r="BT141" i="31"/>
  <c r="BT139" i="31"/>
  <c r="BT138" i="31"/>
  <c r="BT137" i="31"/>
  <c r="BT136" i="31"/>
  <c r="BT135" i="31"/>
  <c r="BT134" i="31"/>
  <c r="BT133" i="31"/>
  <c r="BT132" i="31"/>
  <c r="BT131" i="31"/>
  <c r="BT130" i="31"/>
  <c r="BT129" i="31"/>
  <c r="BT128" i="31"/>
  <c r="BT127" i="31"/>
  <c r="BT126" i="31"/>
  <c r="BT125" i="31"/>
  <c r="BT124" i="31"/>
  <c r="BT123" i="31"/>
  <c r="BT122" i="31"/>
  <c r="BT121" i="31"/>
  <c r="BT120" i="31"/>
  <c r="BT119" i="31"/>
  <c r="BT118" i="31"/>
  <c r="BT117" i="31"/>
  <c r="BT116" i="31"/>
  <c r="BT115" i="31"/>
  <c r="BT114" i="31"/>
  <c r="BT113" i="31"/>
  <c r="BT112" i="31"/>
  <c r="BT109" i="31"/>
  <c r="BT108" i="31"/>
  <c r="BT107" i="31"/>
  <c r="BT106" i="31"/>
  <c r="BT105" i="31"/>
  <c r="BT104" i="31"/>
  <c r="BT103" i="31"/>
  <c r="BT102" i="31"/>
  <c r="BT101" i="31"/>
  <c r="BT100" i="31"/>
  <c r="BT99" i="31"/>
  <c r="BT98" i="31"/>
  <c r="BT97" i="31"/>
  <c r="BT96" i="31"/>
  <c r="BT95" i="31"/>
  <c r="BT94" i="31"/>
  <c r="BT93" i="31"/>
  <c r="BT92" i="31"/>
  <c r="BT91" i="31"/>
  <c r="BT90" i="31"/>
  <c r="BT89" i="31"/>
  <c r="BT88" i="31"/>
  <c r="BT87" i="31"/>
  <c r="BT86" i="31"/>
  <c r="BT85" i="31"/>
  <c r="BT84" i="31"/>
  <c r="BT83" i="31"/>
  <c r="BT82" i="31"/>
  <c r="BT81" i="31"/>
  <c r="BT80" i="31"/>
  <c r="BT79" i="31"/>
  <c r="BT78" i="31"/>
  <c r="BT77" i="31"/>
  <c r="BT76" i="31"/>
  <c r="BT75" i="31"/>
  <c r="BT74" i="31"/>
  <c r="BT73" i="31"/>
  <c r="BT72" i="31"/>
  <c r="BT71" i="31"/>
  <c r="BT70" i="31"/>
  <c r="BT227" i="31"/>
  <c r="BT226" i="31"/>
  <c r="BT225" i="31"/>
  <c r="BT224" i="31"/>
  <c r="BT68" i="31"/>
  <c r="BT67" i="31"/>
  <c r="BT66" i="31"/>
  <c r="BT62" i="31"/>
  <c r="BT63" i="31"/>
  <c r="BT59" i="31"/>
  <c r="BT58" i="31"/>
  <c r="BT57" i="31"/>
  <c r="BT56" i="31"/>
  <c r="BT55" i="31"/>
  <c r="BT54" i="31"/>
  <c r="BT53" i="31"/>
  <c r="BT52" i="31"/>
  <c r="BT51" i="31"/>
  <c r="BT50" i="31"/>
  <c r="BT49" i="31"/>
  <c r="BT48" i="31"/>
  <c r="BT47" i="31"/>
  <c r="BT46" i="31"/>
  <c r="BT45" i="31"/>
  <c r="BT44" i="31"/>
  <c r="BT43" i="31"/>
  <c r="BT42" i="31"/>
  <c r="BT41" i="31"/>
  <c r="BT40" i="31"/>
  <c r="BT39" i="31"/>
  <c r="BT38" i="31"/>
  <c r="BT37" i="31"/>
  <c r="BT36" i="31"/>
  <c r="BT35" i="31"/>
  <c r="BT34" i="31"/>
  <c r="BT33" i="31"/>
  <c r="BT32" i="31"/>
  <c r="BT31" i="31"/>
  <c r="BT30" i="31"/>
  <c r="BT29" i="31"/>
  <c r="BT28" i="31"/>
  <c r="BT27" i="31"/>
  <c r="BT26" i="31"/>
  <c r="BT25" i="31"/>
  <c r="BT24" i="31"/>
  <c r="BT23" i="31"/>
  <c r="BT20" i="31"/>
  <c r="BT19" i="31"/>
  <c r="BT18" i="31"/>
  <c r="BT17" i="31"/>
  <c r="BT16" i="31"/>
  <c r="BT15" i="31"/>
  <c r="BT14" i="31"/>
  <c r="BT13" i="31"/>
  <c r="BT12" i="31"/>
  <c r="BT11" i="31"/>
  <c r="BT10" i="31"/>
  <c r="BT9" i="31"/>
  <c r="BT8" i="31"/>
  <c r="BT7" i="31"/>
  <c r="BT6" i="31"/>
  <c r="BQ230" i="31"/>
  <c r="BQ229" i="31"/>
  <c r="BQ228" i="31"/>
  <c r="BQ221" i="31"/>
  <c r="BQ220" i="31"/>
  <c r="BQ219" i="31"/>
  <c r="BQ218" i="31"/>
  <c r="BQ217" i="31"/>
  <c r="BQ216" i="31"/>
  <c r="BQ215" i="31"/>
  <c r="BQ214" i="31"/>
  <c r="BQ213" i="31"/>
  <c r="BQ212" i="31"/>
  <c r="BQ211" i="31"/>
  <c r="BQ210" i="31"/>
  <c r="BQ209" i="31"/>
  <c r="BQ208" i="31"/>
  <c r="BQ207" i="31"/>
  <c r="BQ206" i="31"/>
  <c r="BQ205" i="31"/>
  <c r="BQ204" i="31"/>
  <c r="BQ203" i="31"/>
  <c r="BQ202" i="31"/>
  <c r="BQ201" i="31"/>
  <c r="BQ200" i="31"/>
  <c r="BQ199" i="31"/>
  <c r="BQ198" i="31"/>
  <c r="BQ197" i="31"/>
  <c r="BQ196" i="31"/>
  <c r="BQ195" i="31"/>
  <c r="BQ194" i="31"/>
  <c r="BQ193" i="31"/>
  <c r="BQ192" i="31"/>
  <c r="BQ191" i="31"/>
  <c r="BQ190" i="31"/>
  <c r="BQ189" i="31"/>
  <c r="BQ188" i="31"/>
  <c r="BQ187" i="31"/>
  <c r="BQ186" i="31"/>
  <c r="BQ185" i="31"/>
  <c r="BQ184" i="31"/>
  <c r="BQ183" i="31"/>
  <c r="BQ182" i="31"/>
  <c r="BQ181" i="31"/>
  <c r="BQ180" i="31"/>
  <c r="BQ179" i="31"/>
  <c r="BQ178" i="31"/>
  <c r="BQ177" i="31"/>
  <c r="BQ176" i="31"/>
  <c r="BQ175" i="31"/>
  <c r="BQ174" i="31"/>
  <c r="BQ173" i="31"/>
  <c r="BQ172" i="31"/>
  <c r="BQ171" i="31"/>
  <c r="BQ170" i="31"/>
  <c r="BQ169" i="31"/>
  <c r="BQ168" i="31"/>
  <c r="BQ167" i="31"/>
  <c r="BQ166" i="31"/>
  <c r="BQ165" i="31"/>
  <c r="BQ164" i="31"/>
  <c r="BQ163" i="31"/>
  <c r="BQ162" i="31"/>
  <c r="BQ161" i="31"/>
  <c r="BQ160" i="31"/>
  <c r="BQ159" i="31"/>
  <c r="BQ158" i="31"/>
  <c r="BQ157" i="31"/>
  <c r="BQ156" i="31"/>
  <c r="BQ155" i="31"/>
  <c r="BQ154" i="31"/>
  <c r="BQ153" i="31"/>
  <c r="BQ152" i="31"/>
  <c r="BQ151" i="31"/>
  <c r="BQ150" i="31"/>
  <c r="BQ149" i="31"/>
  <c r="BQ148" i="31"/>
  <c r="BQ147" i="31"/>
  <c r="BQ146" i="31"/>
  <c r="BQ145" i="31"/>
  <c r="BQ144" i="31"/>
  <c r="BQ143" i="31"/>
  <c r="BQ142" i="31"/>
  <c r="BQ141" i="31"/>
  <c r="BQ139" i="31"/>
  <c r="BQ138" i="31"/>
  <c r="BQ137" i="31"/>
  <c r="BQ136" i="31"/>
  <c r="BQ135" i="31"/>
  <c r="BQ134" i="31"/>
  <c r="BQ133" i="31"/>
  <c r="BQ132" i="31"/>
  <c r="BQ131" i="31"/>
  <c r="BQ130" i="31"/>
  <c r="BQ129" i="31"/>
  <c r="BQ128" i="31"/>
  <c r="BQ127" i="31"/>
  <c r="BQ126" i="31"/>
  <c r="BQ125" i="31"/>
  <c r="BQ124" i="31"/>
  <c r="BQ123" i="31"/>
  <c r="BQ122" i="31"/>
  <c r="BQ121" i="31"/>
  <c r="BQ120" i="31"/>
  <c r="BQ119" i="31"/>
  <c r="BQ118" i="31"/>
  <c r="BQ117" i="31"/>
  <c r="BQ116" i="31"/>
  <c r="BQ115" i="31"/>
  <c r="BQ114" i="31"/>
  <c r="BQ113" i="31"/>
  <c r="BQ112" i="31"/>
  <c r="BQ109" i="31"/>
  <c r="BQ108" i="31"/>
  <c r="BQ107" i="31"/>
  <c r="BQ106" i="31"/>
  <c r="BQ105" i="31"/>
  <c r="BQ104" i="31"/>
  <c r="BQ103" i="31"/>
  <c r="BQ102" i="31"/>
  <c r="BQ101" i="31"/>
  <c r="BQ100" i="31"/>
  <c r="BQ99" i="31"/>
  <c r="BQ98" i="31"/>
  <c r="BQ97" i="31"/>
  <c r="BQ96" i="31"/>
  <c r="BQ95" i="31"/>
  <c r="BQ94" i="31"/>
  <c r="BQ93" i="31"/>
  <c r="BQ92" i="31"/>
  <c r="BQ91" i="31"/>
  <c r="BQ90" i="31"/>
  <c r="BQ89" i="31"/>
  <c r="BQ88" i="31"/>
  <c r="BQ87" i="31"/>
  <c r="BQ86" i="31"/>
  <c r="BQ85" i="31"/>
  <c r="BQ84" i="31"/>
  <c r="BQ83" i="31"/>
  <c r="BQ82" i="31"/>
  <c r="BQ81" i="31"/>
  <c r="BQ80" i="31"/>
  <c r="BQ79" i="31"/>
  <c r="BQ78" i="31"/>
  <c r="BQ77" i="31"/>
  <c r="BQ76" i="31"/>
  <c r="BQ75" i="31"/>
  <c r="BQ74" i="31"/>
  <c r="BQ73" i="31"/>
  <c r="BQ72" i="31"/>
  <c r="BQ71" i="31"/>
  <c r="BQ70" i="31"/>
  <c r="BQ227" i="31"/>
  <c r="BQ226" i="31"/>
  <c r="BQ225" i="31"/>
  <c r="BQ224" i="31"/>
  <c r="BQ68" i="31"/>
  <c r="BQ67" i="31"/>
  <c r="BQ66" i="31"/>
  <c r="BQ62" i="31"/>
  <c r="BQ63" i="31"/>
  <c r="BQ59" i="31"/>
  <c r="BQ58" i="31"/>
  <c r="BQ57" i="31"/>
  <c r="BQ56" i="31"/>
  <c r="BQ55" i="31"/>
  <c r="BQ54" i="31"/>
  <c r="BQ53" i="31"/>
  <c r="BQ52" i="31"/>
  <c r="BQ51" i="31"/>
  <c r="BQ50" i="31"/>
  <c r="BQ49" i="31"/>
  <c r="BQ48" i="31"/>
  <c r="BQ47" i="31"/>
  <c r="BQ46" i="31"/>
  <c r="BQ45" i="31"/>
  <c r="BQ44" i="31"/>
  <c r="BQ43" i="31"/>
  <c r="BQ42" i="31"/>
  <c r="BQ41" i="31"/>
  <c r="BQ40" i="31"/>
  <c r="BQ39" i="31"/>
  <c r="BQ38" i="31"/>
  <c r="BQ37" i="31"/>
  <c r="BQ36" i="31"/>
  <c r="BQ35" i="31"/>
  <c r="BQ34" i="31"/>
  <c r="BQ33" i="31"/>
  <c r="BQ32" i="31"/>
  <c r="BQ31" i="31"/>
  <c r="BQ30" i="31"/>
  <c r="BQ29" i="31"/>
  <c r="BQ28" i="31"/>
  <c r="BQ27" i="31"/>
  <c r="BQ26" i="31"/>
  <c r="BQ25" i="31"/>
  <c r="BQ24" i="31"/>
  <c r="BQ23" i="31"/>
  <c r="BQ20" i="31"/>
  <c r="BQ19" i="31"/>
  <c r="BQ18" i="31"/>
  <c r="BQ17" i="31"/>
  <c r="BQ16" i="31"/>
  <c r="BQ15" i="31"/>
  <c r="BQ14" i="31"/>
  <c r="BQ13" i="31"/>
  <c r="BQ12" i="31"/>
  <c r="BQ11" i="31"/>
  <c r="BQ10" i="31"/>
  <c r="BQ9" i="31"/>
  <c r="BQ8" i="31"/>
  <c r="BQ7" i="31"/>
  <c r="BQ6" i="31"/>
  <c r="BQ5" i="31"/>
  <c r="BN231" i="31"/>
  <c r="BN230" i="31"/>
  <c r="BN229" i="31"/>
  <c r="BN228" i="31"/>
  <c r="BN221" i="31"/>
  <c r="BN220" i="31"/>
  <c r="BN219" i="31"/>
  <c r="BN218" i="31"/>
  <c r="BN217" i="31"/>
  <c r="BN216" i="31"/>
  <c r="BN215" i="31"/>
  <c r="BN214" i="31"/>
  <c r="BN213" i="31"/>
  <c r="BN212" i="31"/>
  <c r="BN211" i="31"/>
  <c r="BN210" i="31"/>
  <c r="BN209" i="31"/>
  <c r="BN208" i="31"/>
  <c r="BN207" i="31"/>
  <c r="BN206" i="31"/>
  <c r="BN205" i="31"/>
  <c r="BN204" i="31"/>
  <c r="BN203" i="31"/>
  <c r="BN202" i="31"/>
  <c r="BN201" i="31"/>
  <c r="BN200" i="31"/>
  <c r="BN199" i="31"/>
  <c r="BN198" i="31"/>
  <c r="BN197" i="31"/>
  <c r="BN196" i="31"/>
  <c r="BN195" i="31"/>
  <c r="BN194" i="31"/>
  <c r="BN193" i="31"/>
  <c r="BN192" i="31"/>
  <c r="BN191" i="31"/>
  <c r="BN190" i="31"/>
  <c r="BN189" i="31"/>
  <c r="BN188" i="31"/>
  <c r="BN187" i="31"/>
  <c r="BN186" i="31"/>
  <c r="BN185" i="31"/>
  <c r="BN184" i="31"/>
  <c r="BN183" i="31"/>
  <c r="BN182" i="31"/>
  <c r="BN181" i="31"/>
  <c r="BN180" i="31"/>
  <c r="BN179" i="31"/>
  <c r="BN178" i="31"/>
  <c r="BN177" i="31"/>
  <c r="BN176" i="31"/>
  <c r="BN175" i="31"/>
  <c r="BN174" i="31"/>
  <c r="BN173" i="31"/>
  <c r="BN172" i="31"/>
  <c r="BN171" i="31"/>
  <c r="BN170" i="31"/>
  <c r="BN169" i="31"/>
  <c r="BN168" i="31"/>
  <c r="BN167" i="31"/>
  <c r="BN166" i="31"/>
  <c r="BN165" i="31"/>
  <c r="BN164" i="31"/>
  <c r="BN163" i="31"/>
  <c r="BN162" i="31"/>
  <c r="BN161" i="31"/>
  <c r="BN160" i="31"/>
  <c r="BN159" i="31"/>
  <c r="BN158" i="31"/>
  <c r="BN157" i="31"/>
  <c r="BN156" i="31"/>
  <c r="BN155" i="31"/>
  <c r="BN154" i="31"/>
  <c r="BN153" i="31"/>
  <c r="BN152" i="31"/>
  <c r="BN151" i="31"/>
  <c r="BN150" i="31"/>
  <c r="BN149" i="31"/>
  <c r="BN148" i="31"/>
  <c r="BN147" i="31"/>
  <c r="BN146" i="31"/>
  <c r="BN145" i="31"/>
  <c r="BN144" i="31"/>
  <c r="BN143" i="31"/>
  <c r="BN142" i="31"/>
  <c r="BN141" i="31"/>
  <c r="BN139" i="31"/>
  <c r="BN138" i="31"/>
  <c r="BN137" i="31"/>
  <c r="BN136" i="31"/>
  <c r="BN135" i="31"/>
  <c r="BN134" i="31"/>
  <c r="BN133" i="31"/>
  <c r="BN132" i="31"/>
  <c r="BN131" i="31"/>
  <c r="BN130" i="31"/>
  <c r="BN129" i="31"/>
  <c r="BN128" i="31"/>
  <c r="BN127" i="31"/>
  <c r="BN126" i="31"/>
  <c r="BN125" i="31"/>
  <c r="BN124" i="31"/>
  <c r="BN123" i="31"/>
  <c r="BN122" i="31"/>
  <c r="BN121" i="31"/>
  <c r="BN120" i="31"/>
  <c r="BN119" i="31"/>
  <c r="BN118" i="31"/>
  <c r="BN117" i="31"/>
  <c r="BN116" i="31"/>
  <c r="BN115" i="31"/>
  <c r="BN114" i="31"/>
  <c r="BN113" i="31"/>
  <c r="BN112" i="31"/>
  <c r="BN109" i="31"/>
  <c r="BN108" i="31"/>
  <c r="BN107" i="31"/>
  <c r="BN106" i="31"/>
  <c r="BN105" i="31"/>
  <c r="BN104" i="31"/>
  <c r="BN103" i="31"/>
  <c r="BN102" i="31"/>
  <c r="BN101" i="31"/>
  <c r="BN100" i="31"/>
  <c r="BN99" i="31"/>
  <c r="BN98" i="31"/>
  <c r="BN97" i="31"/>
  <c r="BN96" i="31"/>
  <c r="BN95" i="31"/>
  <c r="BN94" i="31"/>
  <c r="BN93" i="31"/>
  <c r="BN92" i="31"/>
  <c r="BN91" i="31"/>
  <c r="BN90" i="31"/>
  <c r="BN89" i="31"/>
  <c r="BN88" i="31"/>
  <c r="BN87" i="31"/>
  <c r="BN86" i="31"/>
  <c r="BN85" i="31"/>
  <c r="BN84" i="31"/>
  <c r="BN83" i="31"/>
  <c r="BN82" i="31"/>
  <c r="BN81" i="31"/>
  <c r="BN80" i="31"/>
  <c r="BN79" i="31"/>
  <c r="BN78" i="31"/>
  <c r="BN77" i="31"/>
  <c r="BN76" i="31"/>
  <c r="BN75" i="31"/>
  <c r="BN74" i="31"/>
  <c r="BN73" i="31"/>
  <c r="BN72" i="31"/>
  <c r="BN71" i="31"/>
  <c r="BN70" i="31"/>
  <c r="BN227" i="31"/>
  <c r="BN226" i="31"/>
  <c r="BN225" i="31"/>
  <c r="BN224" i="31"/>
  <c r="BN68" i="31"/>
  <c r="BN67" i="31"/>
  <c r="BN66" i="31"/>
  <c r="BN62" i="31"/>
  <c r="BN63" i="31"/>
  <c r="BN59" i="31"/>
  <c r="BN58" i="31"/>
  <c r="BN57" i="31"/>
  <c r="BN56" i="31"/>
  <c r="BN55" i="31"/>
  <c r="BN54" i="31"/>
  <c r="BN53" i="31"/>
  <c r="BN52" i="31"/>
  <c r="BN51" i="31"/>
  <c r="BN50" i="31"/>
  <c r="BN49" i="31"/>
  <c r="BN48" i="31"/>
  <c r="BN47" i="31"/>
  <c r="BN46" i="31"/>
  <c r="BN45" i="31"/>
  <c r="BN44" i="31"/>
  <c r="BN43" i="31"/>
  <c r="BN42" i="31"/>
  <c r="BN41" i="31"/>
  <c r="BN40" i="31"/>
  <c r="BN39" i="31"/>
  <c r="BN38" i="31"/>
  <c r="BN37" i="31"/>
  <c r="BN36" i="31"/>
  <c r="BN35" i="31"/>
  <c r="BN34" i="31"/>
  <c r="BN33" i="31"/>
  <c r="BN32" i="31"/>
  <c r="BN31" i="31"/>
  <c r="BN30" i="31"/>
  <c r="BN29" i="31"/>
  <c r="BN28" i="31"/>
  <c r="BN27" i="31"/>
  <c r="BN26" i="31"/>
  <c r="BN25" i="31"/>
  <c r="BN24" i="31"/>
  <c r="BN23" i="31"/>
  <c r="BN20" i="31"/>
  <c r="BN19" i="31"/>
  <c r="BN18" i="31"/>
  <c r="BN17" i="31"/>
  <c r="BN16" i="31"/>
  <c r="BN15" i="31"/>
  <c r="BN14" i="31"/>
  <c r="BN13" i="31"/>
  <c r="BN12" i="31"/>
  <c r="BN11" i="31"/>
  <c r="BN10" i="31"/>
  <c r="BN9" i="31"/>
  <c r="BN8" i="31"/>
  <c r="BN7" i="31"/>
  <c r="BN6" i="31"/>
  <c r="BN5" i="31"/>
  <c r="BK231" i="31"/>
  <c r="BK230" i="31"/>
  <c r="BK229" i="31"/>
  <c r="BK228" i="31"/>
  <c r="BK221" i="31"/>
  <c r="BK220" i="31"/>
  <c r="BK219" i="31"/>
  <c r="BK218" i="31"/>
  <c r="BK217" i="31"/>
  <c r="BK216" i="31"/>
  <c r="BK215" i="31"/>
  <c r="BK214" i="31"/>
  <c r="BK213" i="31"/>
  <c r="BK212" i="31"/>
  <c r="BK211" i="31"/>
  <c r="BK210" i="31"/>
  <c r="BK209" i="31"/>
  <c r="BK208" i="31"/>
  <c r="BK207" i="31"/>
  <c r="BK206" i="31"/>
  <c r="BK205" i="31"/>
  <c r="BK204" i="31"/>
  <c r="BK203" i="31"/>
  <c r="BK202" i="31"/>
  <c r="BK201" i="31"/>
  <c r="BK200" i="31"/>
  <c r="BK199" i="31"/>
  <c r="BK198" i="31"/>
  <c r="BK197" i="31"/>
  <c r="BK196" i="31"/>
  <c r="BK195" i="31"/>
  <c r="BK194" i="31"/>
  <c r="BK193" i="31"/>
  <c r="BK192" i="31"/>
  <c r="BK191" i="31"/>
  <c r="BK190" i="31"/>
  <c r="BK189" i="31"/>
  <c r="BK188" i="31"/>
  <c r="BK187" i="31"/>
  <c r="BK186" i="31"/>
  <c r="BK185" i="31"/>
  <c r="BK184" i="31"/>
  <c r="BK183" i="31"/>
  <c r="BK182" i="31"/>
  <c r="BK181" i="31"/>
  <c r="BK180" i="31"/>
  <c r="BK179" i="31"/>
  <c r="BK178" i="31"/>
  <c r="BK177" i="31"/>
  <c r="BK176" i="31"/>
  <c r="BK175" i="31"/>
  <c r="BK174" i="31"/>
  <c r="BK173" i="31"/>
  <c r="BK172" i="31"/>
  <c r="BK171" i="31"/>
  <c r="BK170" i="31"/>
  <c r="BK169" i="31"/>
  <c r="BK168" i="31"/>
  <c r="BK167" i="31"/>
  <c r="BK166" i="31"/>
  <c r="BK165" i="31"/>
  <c r="BK164" i="31"/>
  <c r="BK163" i="31"/>
  <c r="BK162" i="31"/>
  <c r="BK161" i="31"/>
  <c r="BK160" i="31"/>
  <c r="BK159" i="31"/>
  <c r="BK158" i="31"/>
  <c r="BK157" i="31"/>
  <c r="BK156" i="31"/>
  <c r="BK155" i="31"/>
  <c r="BK154" i="31"/>
  <c r="BK153" i="31"/>
  <c r="BK152" i="31"/>
  <c r="BK151" i="31"/>
  <c r="BK150" i="31"/>
  <c r="BK149" i="31"/>
  <c r="BK148" i="31"/>
  <c r="BK147" i="31"/>
  <c r="BK146" i="31"/>
  <c r="BK145" i="31"/>
  <c r="BK144" i="31"/>
  <c r="BK143" i="31"/>
  <c r="BK142" i="31"/>
  <c r="BK141" i="31"/>
  <c r="BK139" i="31"/>
  <c r="BK138" i="31"/>
  <c r="BK137" i="31"/>
  <c r="BK136" i="31"/>
  <c r="BK135" i="31"/>
  <c r="BK134" i="31"/>
  <c r="BK133" i="31"/>
  <c r="BK132" i="31"/>
  <c r="BK131" i="31"/>
  <c r="BK130" i="31"/>
  <c r="BK129" i="31"/>
  <c r="BK128" i="31"/>
  <c r="BK127" i="31"/>
  <c r="BK126" i="31"/>
  <c r="BK125" i="31"/>
  <c r="BK124" i="31"/>
  <c r="BK123" i="31"/>
  <c r="BK122" i="31"/>
  <c r="BK121" i="31"/>
  <c r="BK120" i="31"/>
  <c r="BK119" i="31"/>
  <c r="BK118" i="31"/>
  <c r="BK117" i="31"/>
  <c r="BK116" i="31"/>
  <c r="BK115" i="31"/>
  <c r="BK114" i="31"/>
  <c r="BK113" i="31"/>
  <c r="BK112" i="31"/>
  <c r="BK109" i="31"/>
  <c r="BK108" i="31"/>
  <c r="BK107" i="31"/>
  <c r="BK106" i="31"/>
  <c r="BK105" i="31"/>
  <c r="BK104" i="31"/>
  <c r="BK103" i="31"/>
  <c r="BK102" i="31"/>
  <c r="BK101" i="31"/>
  <c r="BK100" i="31"/>
  <c r="BK99" i="31"/>
  <c r="BK98" i="31"/>
  <c r="BK97" i="31"/>
  <c r="BK96" i="31"/>
  <c r="BK95" i="31"/>
  <c r="BK94" i="31"/>
  <c r="BK93" i="31"/>
  <c r="BK92" i="31"/>
  <c r="BK91" i="31"/>
  <c r="BK90" i="31"/>
  <c r="BK89" i="31"/>
  <c r="BK88" i="31"/>
  <c r="BK87" i="31"/>
  <c r="BK86" i="31"/>
  <c r="BK85" i="31"/>
  <c r="BK84" i="31"/>
  <c r="BK83" i="31"/>
  <c r="BK82" i="31"/>
  <c r="BK81" i="31"/>
  <c r="BK80" i="31"/>
  <c r="BK79" i="31"/>
  <c r="BK78" i="31"/>
  <c r="BK77" i="31"/>
  <c r="BK76" i="31"/>
  <c r="BK75" i="31"/>
  <c r="BK74" i="31"/>
  <c r="BK73" i="31"/>
  <c r="BK72" i="31"/>
  <c r="BK71" i="31"/>
  <c r="BK70" i="31"/>
  <c r="BK227" i="31"/>
  <c r="BK226" i="31"/>
  <c r="BK225" i="31"/>
  <c r="BK224" i="31"/>
  <c r="BK68" i="31"/>
  <c r="BK67" i="31"/>
  <c r="BK66" i="31"/>
  <c r="BK62" i="31"/>
  <c r="BK63" i="31"/>
  <c r="BK59" i="31"/>
  <c r="BK58" i="31"/>
  <c r="BK57" i="31"/>
  <c r="BK56" i="31"/>
  <c r="BK55" i="31"/>
  <c r="BK54" i="31"/>
  <c r="BK53" i="31"/>
  <c r="BK52" i="31"/>
  <c r="BK51" i="31"/>
  <c r="BK50" i="31"/>
  <c r="BK49" i="31"/>
  <c r="BK48" i="31"/>
  <c r="BK47" i="31"/>
  <c r="BK46" i="31"/>
  <c r="BK45" i="31"/>
  <c r="BK44" i="31"/>
  <c r="BK43" i="31"/>
  <c r="BK42" i="31"/>
  <c r="BK41" i="31"/>
  <c r="BK40" i="31"/>
  <c r="BK39" i="31"/>
  <c r="BK38" i="31"/>
  <c r="BK37" i="31"/>
  <c r="BK36" i="31"/>
  <c r="BK35" i="31"/>
  <c r="BK34" i="31"/>
  <c r="BK33" i="31"/>
  <c r="BK32" i="31"/>
  <c r="BK31" i="31"/>
  <c r="BK30" i="31"/>
  <c r="BK29" i="31"/>
  <c r="BK28" i="31"/>
  <c r="BK27" i="31"/>
  <c r="BK26" i="31"/>
  <c r="BK25" i="31"/>
  <c r="BK24" i="31"/>
  <c r="BK23" i="31"/>
  <c r="BK20" i="31"/>
  <c r="BK19" i="31"/>
  <c r="BK18" i="31"/>
  <c r="BK17" i="31"/>
  <c r="BK16" i="31"/>
  <c r="BK15" i="31"/>
  <c r="BK14" i="31"/>
  <c r="BK13" i="31"/>
  <c r="BK12" i="31"/>
  <c r="BK11" i="31"/>
  <c r="BK10" i="31"/>
  <c r="BK9" i="31"/>
  <c r="BK8" i="31"/>
  <c r="BK7" i="31"/>
  <c r="BK6" i="31"/>
  <c r="BK5" i="31"/>
  <c r="BH230" i="31"/>
  <c r="BH229" i="31"/>
  <c r="BH228" i="31"/>
  <c r="BH221" i="31"/>
  <c r="BH220" i="31"/>
  <c r="BH219" i="31"/>
  <c r="BH218" i="31"/>
  <c r="BH217" i="31"/>
  <c r="BH216" i="31"/>
  <c r="BH215" i="31"/>
  <c r="BH214" i="31"/>
  <c r="BH213" i="31"/>
  <c r="BH212" i="31"/>
  <c r="BH211" i="31"/>
  <c r="BH210" i="31"/>
  <c r="BH209" i="31"/>
  <c r="BH208" i="31"/>
  <c r="BH207" i="31"/>
  <c r="BH206" i="31"/>
  <c r="BH205" i="31"/>
  <c r="BH204" i="31"/>
  <c r="BH203" i="31"/>
  <c r="BH202" i="31"/>
  <c r="BH201" i="31"/>
  <c r="BH200" i="31"/>
  <c r="BH199" i="31"/>
  <c r="BH198" i="31"/>
  <c r="BH197" i="31"/>
  <c r="BH196" i="31"/>
  <c r="BH195" i="31"/>
  <c r="BH194" i="31"/>
  <c r="BH193" i="31"/>
  <c r="BH192" i="31"/>
  <c r="BH191" i="31"/>
  <c r="BH190" i="31"/>
  <c r="BH189" i="31"/>
  <c r="BH188" i="31"/>
  <c r="BH187" i="31"/>
  <c r="BH186" i="31"/>
  <c r="BH185" i="31"/>
  <c r="BH184" i="31"/>
  <c r="BH183" i="31"/>
  <c r="BH182" i="31"/>
  <c r="BH181" i="31"/>
  <c r="BH180" i="31"/>
  <c r="BH179" i="31"/>
  <c r="BH178" i="31"/>
  <c r="BH177" i="31"/>
  <c r="BH176" i="31"/>
  <c r="BH175" i="31"/>
  <c r="BH174" i="31"/>
  <c r="BH173" i="31"/>
  <c r="BH172" i="31"/>
  <c r="BH171" i="31"/>
  <c r="BH170" i="31"/>
  <c r="BH169" i="31"/>
  <c r="BH168" i="31"/>
  <c r="BH167" i="31"/>
  <c r="BH166" i="31"/>
  <c r="BH165" i="31"/>
  <c r="BH164" i="31"/>
  <c r="BH163" i="31"/>
  <c r="BH162" i="31"/>
  <c r="BH161" i="31"/>
  <c r="BH160" i="31"/>
  <c r="BH159" i="31"/>
  <c r="BH158" i="31"/>
  <c r="BH157" i="31"/>
  <c r="BH156" i="31"/>
  <c r="BH155" i="31"/>
  <c r="BH154" i="31"/>
  <c r="BH153" i="31"/>
  <c r="BH152" i="31"/>
  <c r="BH151" i="31"/>
  <c r="BH150" i="31"/>
  <c r="BH149" i="31"/>
  <c r="BH148" i="31"/>
  <c r="BH147" i="31"/>
  <c r="BH146" i="31"/>
  <c r="BH145" i="31"/>
  <c r="BH144" i="31"/>
  <c r="BH143" i="31"/>
  <c r="BH142" i="31"/>
  <c r="BH141" i="31"/>
  <c r="BH139" i="31"/>
  <c r="BH138" i="31"/>
  <c r="BH137" i="31"/>
  <c r="BH136" i="31"/>
  <c r="BH135" i="31"/>
  <c r="BH134" i="31"/>
  <c r="BH133" i="31"/>
  <c r="BH132" i="31"/>
  <c r="BH131" i="31"/>
  <c r="BH130" i="31"/>
  <c r="BH129" i="31"/>
  <c r="BH128" i="31"/>
  <c r="BH127" i="31"/>
  <c r="BH126" i="31"/>
  <c r="BH125" i="31"/>
  <c r="BH124" i="31"/>
  <c r="BH123" i="31"/>
  <c r="BH122" i="31"/>
  <c r="BH121" i="31"/>
  <c r="BH120" i="31"/>
  <c r="BH119" i="31"/>
  <c r="BH118" i="31"/>
  <c r="BH117" i="31"/>
  <c r="BH116" i="31"/>
  <c r="BH115" i="31"/>
  <c r="BH114" i="31"/>
  <c r="BH113" i="31"/>
  <c r="BH112" i="31"/>
  <c r="BH109" i="31"/>
  <c r="BH108" i="31"/>
  <c r="BH107" i="31"/>
  <c r="BH106" i="31"/>
  <c r="BH105" i="31"/>
  <c r="BH104" i="31"/>
  <c r="BH103" i="31"/>
  <c r="BH102" i="31"/>
  <c r="BH101" i="31"/>
  <c r="BH100" i="31"/>
  <c r="BH99" i="31"/>
  <c r="BH98" i="31"/>
  <c r="BH97" i="31"/>
  <c r="BH96" i="31"/>
  <c r="BH95" i="31"/>
  <c r="BH94" i="31"/>
  <c r="BH93" i="31"/>
  <c r="BH92" i="31"/>
  <c r="BH91" i="31"/>
  <c r="BH90" i="31"/>
  <c r="BH89" i="31"/>
  <c r="BH88" i="31"/>
  <c r="BH87" i="31"/>
  <c r="BH86" i="31"/>
  <c r="BH85" i="31"/>
  <c r="BH84" i="31"/>
  <c r="BH83" i="31"/>
  <c r="BH82" i="31"/>
  <c r="BH81" i="31"/>
  <c r="BH80" i="31"/>
  <c r="BH79" i="31"/>
  <c r="BH78" i="31"/>
  <c r="BH77" i="31"/>
  <c r="BH76" i="31"/>
  <c r="BH75" i="31"/>
  <c r="BH74" i="31"/>
  <c r="BH73" i="31"/>
  <c r="BH72" i="31"/>
  <c r="BH71" i="31"/>
  <c r="BH70" i="31"/>
  <c r="BH227" i="31"/>
  <c r="BH226" i="31"/>
  <c r="BH225" i="31"/>
  <c r="BH224" i="31"/>
  <c r="BH68" i="31"/>
  <c r="BH67" i="31"/>
  <c r="BH66" i="31"/>
  <c r="BH62" i="31"/>
  <c r="BH63" i="31"/>
  <c r="BH59" i="31"/>
  <c r="BH58" i="31"/>
  <c r="BH57" i="31"/>
  <c r="BH56" i="31"/>
  <c r="BH55" i="31"/>
  <c r="BH54" i="31"/>
  <c r="BH53" i="31"/>
  <c r="BH52" i="31"/>
  <c r="BH51" i="31"/>
  <c r="BH50" i="31"/>
  <c r="BH49" i="31"/>
  <c r="BH48" i="31"/>
  <c r="BH47" i="31"/>
  <c r="BH46" i="31"/>
  <c r="BH45" i="31"/>
  <c r="BH44" i="31"/>
  <c r="BH43" i="31"/>
  <c r="BH42" i="31"/>
  <c r="BH41" i="31"/>
  <c r="BH40" i="31"/>
  <c r="BH39" i="31"/>
  <c r="BH38" i="31"/>
  <c r="BH37" i="31"/>
  <c r="BH36" i="31"/>
  <c r="BH35" i="31"/>
  <c r="BH34" i="31"/>
  <c r="BH33" i="31"/>
  <c r="BH32" i="31"/>
  <c r="BH31" i="31"/>
  <c r="BH30" i="31"/>
  <c r="BH29" i="31"/>
  <c r="BH28" i="31"/>
  <c r="BH27" i="31"/>
  <c r="BH26" i="31"/>
  <c r="BH25" i="31"/>
  <c r="BH24" i="31"/>
  <c r="BH23" i="31"/>
  <c r="BH20" i="31"/>
  <c r="BH19" i="31"/>
  <c r="BH18" i="31"/>
  <c r="BH17" i="31"/>
  <c r="BH16" i="31"/>
  <c r="BH15" i="31"/>
  <c r="BH14" i="31"/>
  <c r="BH13" i="31"/>
  <c r="BH12" i="31"/>
  <c r="BH11" i="31"/>
  <c r="BH10" i="31"/>
  <c r="BH9" i="31"/>
  <c r="BH8" i="31"/>
  <c r="BH7" i="31"/>
  <c r="BH6" i="31"/>
  <c r="BH5" i="31"/>
  <c r="BE231" i="31"/>
  <c r="BE230" i="31"/>
  <c r="BE229" i="31"/>
  <c r="BE228" i="31"/>
  <c r="BE221" i="31"/>
  <c r="BE220" i="31"/>
  <c r="BE219" i="31"/>
  <c r="BE218" i="31"/>
  <c r="BE217" i="31"/>
  <c r="BE216" i="31"/>
  <c r="BE215" i="31"/>
  <c r="BE214" i="31"/>
  <c r="BE213" i="31"/>
  <c r="BE212" i="31"/>
  <c r="BE211" i="31"/>
  <c r="BE210" i="31"/>
  <c r="BE209" i="31"/>
  <c r="BE208" i="31"/>
  <c r="BE207" i="31"/>
  <c r="BE206" i="31"/>
  <c r="BE205" i="31"/>
  <c r="BE204" i="31"/>
  <c r="BE203" i="31"/>
  <c r="BE202" i="31"/>
  <c r="BE201" i="31"/>
  <c r="BE200" i="31"/>
  <c r="BE199" i="31"/>
  <c r="BE198" i="31"/>
  <c r="BE197" i="31"/>
  <c r="BE196" i="31"/>
  <c r="BE195" i="31"/>
  <c r="BE194" i="31"/>
  <c r="BE193" i="31"/>
  <c r="BE192" i="31"/>
  <c r="BE191" i="31"/>
  <c r="BE190" i="31"/>
  <c r="BE189" i="31"/>
  <c r="BE188" i="31"/>
  <c r="BE187" i="31"/>
  <c r="BE186" i="31"/>
  <c r="BE185" i="31"/>
  <c r="BE184" i="31"/>
  <c r="BE183" i="31"/>
  <c r="BE182" i="31"/>
  <c r="BE181" i="31"/>
  <c r="BE180" i="31"/>
  <c r="BE179" i="31"/>
  <c r="BE178" i="31"/>
  <c r="BE177" i="31"/>
  <c r="BE176" i="31"/>
  <c r="BE175" i="31"/>
  <c r="BE174" i="31"/>
  <c r="BE173" i="31"/>
  <c r="BE172" i="31"/>
  <c r="BE171" i="31"/>
  <c r="BE170" i="31"/>
  <c r="BE169" i="31"/>
  <c r="BE168" i="31"/>
  <c r="BE167" i="31"/>
  <c r="BE166" i="31"/>
  <c r="BE165" i="31"/>
  <c r="BE164" i="31"/>
  <c r="BE163" i="31"/>
  <c r="BE162" i="31"/>
  <c r="BE161" i="31"/>
  <c r="BE160" i="31"/>
  <c r="BE159" i="31"/>
  <c r="BE158" i="31"/>
  <c r="BE157" i="31"/>
  <c r="BE156" i="31"/>
  <c r="BE155" i="31"/>
  <c r="BE154" i="31"/>
  <c r="BE153" i="31"/>
  <c r="BE152" i="31"/>
  <c r="BE151" i="31"/>
  <c r="BE150" i="31"/>
  <c r="BE149" i="31"/>
  <c r="BE148" i="31"/>
  <c r="BE147" i="31"/>
  <c r="BE146" i="31"/>
  <c r="BE145" i="31"/>
  <c r="BE144" i="31"/>
  <c r="BE143" i="31"/>
  <c r="BE142" i="31"/>
  <c r="BE141" i="31"/>
  <c r="BE139" i="31"/>
  <c r="BE137" i="31"/>
  <c r="BE136" i="31"/>
  <c r="BE135" i="31"/>
  <c r="BE134" i="31"/>
  <c r="BE133" i="31"/>
  <c r="BE132" i="31"/>
  <c r="BE131" i="31"/>
  <c r="BE130" i="31"/>
  <c r="BE129" i="31"/>
  <c r="BE128" i="31"/>
  <c r="BE127" i="31"/>
  <c r="BE126" i="31"/>
  <c r="BE125" i="31"/>
  <c r="BE124" i="31"/>
  <c r="BE123" i="31"/>
  <c r="BE122" i="31"/>
  <c r="BE121" i="31"/>
  <c r="BE120" i="31"/>
  <c r="BE119" i="31"/>
  <c r="BE118" i="31"/>
  <c r="BE117" i="31"/>
  <c r="BE116" i="31"/>
  <c r="BE115" i="31"/>
  <c r="BE114" i="31"/>
  <c r="BE113" i="31"/>
  <c r="BE112" i="31"/>
  <c r="BE109" i="31"/>
  <c r="BE108" i="31"/>
  <c r="BE107" i="31"/>
  <c r="BE106" i="31"/>
  <c r="BE105" i="31"/>
  <c r="BE104" i="31"/>
  <c r="BE103" i="31"/>
  <c r="BE102" i="31"/>
  <c r="BE101" i="31"/>
  <c r="BE100" i="31"/>
  <c r="BE99" i="31"/>
  <c r="BE98" i="31"/>
  <c r="BE97" i="31"/>
  <c r="BE96" i="31"/>
  <c r="BE95" i="31"/>
  <c r="BE94" i="31"/>
  <c r="BE93" i="31"/>
  <c r="BE92" i="31"/>
  <c r="BE91" i="31"/>
  <c r="BE90" i="31"/>
  <c r="BE89" i="31"/>
  <c r="BE88" i="31"/>
  <c r="BE87" i="31"/>
  <c r="BE86" i="31"/>
  <c r="BE85" i="31"/>
  <c r="BE84" i="31"/>
  <c r="BE83" i="31"/>
  <c r="BE82" i="31"/>
  <c r="BE81" i="31"/>
  <c r="BE80" i="31"/>
  <c r="BE79" i="31"/>
  <c r="BE78" i="31"/>
  <c r="BE77" i="31"/>
  <c r="BE76" i="31"/>
  <c r="BE75" i="31"/>
  <c r="BE74" i="31"/>
  <c r="BE73" i="31"/>
  <c r="BE72" i="31"/>
  <c r="BE71" i="31"/>
  <c r="BE70" i="31"/>
  <c r="BE227" i="31"/>
  <c r="BE226" i="31"/>
  <c r="BE225" i="31"/>
  <c r="BE224" i="31"/>
  <c r="BE68" i="31"/>
  <c r="BE67" i="31"/>
  <c r="BE66" i="31"/>
  <c r="BE62" i="31"/>
  <c r="BE63" i="31"/>
  <c r="BE59" i="31"/>
  <c r="BE58" i="31"/>
  <c r="BE57" i="31"/>
  <c r="BE56" i="31"/>
  <c r="BE55" i="31"/>
  <c r="BE54" i="31"/>
  <c r="BE53" i="31"/>
  <c r="BE52" i="31"/>
  <c r="BE51" i="31"/>
  <c r="BE50" i="31"/>
  <c r="BE49" i="31"/>
  <c r="BE48" i="31"/>
  <c r="BE47" i="31"/>
  <c r="BE46" i="31"/>
  <c r="BE45" i="31"/>
  <c r="BE44" i="31"/>
  <c r="BE43" i="31"/>
  <c r="BE42" i="31"/>
  <c r="BE41" i="31"/>
  <c r="BE40" i="31"/>
  <c r="BE39" i="31"/>
  <c r="BE38" i="31"/>
  <c r="BE37" i="31"/>
  <c r="BE36" i="31"/>
  <c r="BE35" i="31"/>
  <c r="BE33" i="31"/>
  <c r="BE32" i="31"/>
  <c r="BE31" i="31"/>
  <c r="BE30" i="31"/>
  <c r="BE29" i="31"/>
  <c r="BE28" i="31"/>
  <c r="BE27" i="31"/>
  <c r="BE26" i="31"/>
  <c r="BE25" i="31"/>
  <c r="BE24" i="31"/>
  <c r="BE23" i="31"/>
  <c r="BE20" i="31"/>
  <c r="BE19" i="31"/>
  <c r="BE18" i="31"/>
  <c r="BE17" i="31"/>
  <c r="BE16" i="31"/>
  <c r="BE15" i="31"/>
  <c r="BE14" i="31"/>
  <c r="BE13" i="31"/>
  <c r="BE12" i="31"/>
  <c r="BE11" i="31"/>
  <c r="BE10" i="31"/>
  <c r="BE9" i="31"/>
  <c r="BE8" i="31"/>
  <c r="BE7" i="31"/>
  <c r="BE6" i="31"/>
  <c r="BB230" i="31"/>
  <c r="BB229" i="31"/>
  <c r="BB228"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227" i="31"/>
  <c r="BB226" i="31"/>
  <c r="BB225" i="31"/>
  <c r="BB224" i="31"/>
  <c r="BB68" i="31"/>
  <c r="BB67" i="31"/>
  <c r="BB66" i="31"/>
  <c r="BB62" i="31"/>
  <c r="BB63"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0" i="31"/>
  <c r="BB19" i="31"/>
  <c r="BB18" i="31"/>
  <c r="BB17" i="31"/>
  <c r="BB16" i="31"/>
  <c r="BB15" i="31"/>
  <c r="BB14" i="31"/>
  <c r="BB13" i="31"/>
  <c r="BB12" i="31"/>
  <c r="BB11" i="31"/>
  <c r="BB10" i="31"/>
  <c r="BB9" i="31"/>
  <c r="BB8" i="31"/>
  <c r="BB7" i="31"/>
  <c r="BB6" i="31"/>
  <c r="BB5" i="31"/>
  <c r="AY231" i="31"/>
  <c r="AY230" i="31"/>
  <c r="AY229" i="31"/>
  <c r="AY228" i="31"/>
  <c r="AY221" i="31"/>
  <c r="AY220" i="31"/>
  <c r="AY219" i="31"/>
  <c r="AY218" i="31"/>
  <c r="AY217" i="31"/>
  <c r="AY216" i="31"/>
  <c r="AY215" i="31"/>
  <c r="AY214" i="31"/>
  <c r="AY213"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5" i="31"/>
  <c r="AY144" i="31"/>
  <c r="AY143" i="31"/>
  <c r="AY142" i="31"/>
  <c r="AY141"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227" i="31"/>
  <c r="AY226" i="31"/>
  <c r="AY225" i="31"/>
  <c r="AY224" i="31"/>
  <c r="AY68" i="31"/>
  <c r="AY67" i="31"/>
  <c r="AY66" i="31"/>
  <c r="AY62" i="31"/>
  <c r="AY63"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0" i="31"/>
  <c r="AY19" i="31"/>
  <c r="AY18" i="31"/>
  <c r="AY17" i="31"/>
  <c r="AY16" i="31"/>
  <c r="AY15" i="31"/>
  <c r="AY14" i="31"/>
  <c r="AY13" i="31"/>
  <c r="AY12" i="31"/>
  <c r="AY11" i="31"/>
  <c r="AY10" i="31"/>
  <c r="AY9" i="31"/>
  <c r="AY8" i="31"/>
  <c r="AY7" i="31"/>
  <c r="AY6" i="31"/>
  <c r="AV230" i="31"/>
  <c r="AV229" i="31"/>
  <c r="AV228" i="31"/>
  <c r="AV221" i="31"/>
  <c r="AV220" i="31"/>
  <c r="AV219" i="31"/>
  <c r="AV218" i="31"/>
  <c r="AV217" i="31"/>
  <c r="AV216" i="31"/>
  <c r="AV215" i="31"/>
  <c r="AV214" i="31"/>
  <c r="AV213" i="31"/>
  <c r="AV212" i="31"/>
  <c r="AV211" i="31"/>
  <c r="AV210" i="31"/>
  <c r="AV209" i="31"/>
  <c r="AV208" i="31"/>
  <c r="AV207" i="31"/>
  <c r="AV206" i="31"/>
  <c r="AV205" i="31"/>
  <c r="AV204" i="31"/>
  <c r="AV203" i="31"/>
  <c r="AV202" i="31"/>
  <c r="AV201" i="31"/>
  <c r="AV200" i="31"/>
  <c r="AV199" i="31"/>
  <c r="AV198" i="31"/>
  <c r="AV197" i="31"/>
  <c r="AV196" i="31"/>
  <c r="AV195" i="31"/>
  <c r="AV194" i="31"/>
  <c r="AV193" i="31"/>
  <c r="AV192" i="31"/>
  <c r="AV191" i="31"/>
  <c r="AV190" i="31"/>
  <c r="AV189" i="31"/>
  <c r="AV188" i="31"/>
  <c r="AV187" i="31"/>
  <c r="AV186" i="31"/>
  <c r="AV185" i="31"/>
  <c r="AV184" i="31"/>
  <c r="AV183" i="31"/>
  <c r="AV182" i="31"/>
  <c r="AV181" i="31"/>
  <c r="AV180" i="31"/>
  <c r="AV179" i="31"/>
  <c r="AV178" i="31"/>
  <c r="AV177" i="31"/>
  <c r="AV176" i="31"/>
  <c r="AV175" i="31"/>
  <c r="AV174" i="31"/>
  <c r="AV173" i="31"/>
  <c r="AV172" i="31"/>
  <c r="AV171" i="31"/>
  <c r="AV170" i="31"/>
  <c r="AV169" i="31"/>
  <c r="AV168" i="31"/>
  <c r="AV167" i="31"/>
  <c r="AV166" i="31"/>
  <c r="AV165" i="31"/>
  <c r="AV164" i="31"/>
  <c r="AV163" i="31"/>
  <c r="AV162" i="31"/>
  <c r="AV161" i="31"/>
  <c r="AV160" i="31"/>
  <c r="AV159" i="31"/>
  <c r="AV158" i="31"/>
  <c r="AV157" i="31"/>
  <c r="AV156" i="31"/>
  <c r="AV155" i="31"/>
  <c r="AV154" i="31"/>
  <c r="AV153" i="31"/>
  <c r="AV152" i="31"/>
  <c r="AV151" i="31"/>
  <c r="AV150" i="31"/>
  <c r="AV149" i="31"/>
  <c r="AV148" i="31"/>
  <c r="AV147" i="31"/>
  <c r="AV146" i="31"/>
  <c r="AV145" i="31"/>
  <c r="AV144" i="31"/>
  <c r="AV143" i="31"/>
  <c r="AV142" i="31"/>
  <c r="AV141" i="31"/>
  <c r="AV139" i="31"/>
  <c r="AV138" i="31"/>
  <c r="AV137" i="31"/>
  <c r="AV136" i="31"/>
  <c r="AV135" i="31"/>
  <c r="AV134" i="31"/>
  <c r="AV133" i="31"/>
  <c r="AV132" i="31"/>
  <c r="AV131" i="31"/>
  <c r="AV130" i="31"/>
  <c r="AV129" i="31"/>
  <c r="AV128" i="31"/>
  <c r="AV127" i="31"/>
  <c r="AV126" i="31"/>
  <c r="AV125" i="31"/>
  <c r="AV124" i="31"/>
  <c r="AV123" i="31"/>
  <c r="AV122" i="31"/>
  <c r="AV121" i="31"/>
  <c r="AV120" i="31"/>
  <c r="AV119" i="31"/>
  <c r="AV118" i="31"/>
  <c r="AV117" i="31"/>
  <c r="AV116" i="31"/>
  <c r="AV115" i="31"/>
  <c r="AV114" i="31"/>
  <c r="AV113" i="31"/>
  <c r="AV112" i="31"/>
  <c r="AV109" i="31"/>
  <c r="AV108" i="31"/>
  <c r="AV107" i="31"/>
  <c r="AV106" i="31"/>
  <c r="AV105" i="31"/>
  <c r="AV104" i="31"/>
  <c r="AV103" i="31"/>
  <c r="AV102" i="31"/>
  <c r="AV101" i="31"/>
  <c r="AV100" i="31"/>
  <c r="AV99" i="31"/>
  <c r="AV98" i="31"/>
  <c r="AV97" i="31"/>
  <c r="AV96" i="31"/>
  <c r="AV95" i="31"/>
  <c r="AV94" i="31"/>
  <c r="AV93" i="31"/>
  <c r="AV92" i="31"/>
  <c r="AV91" i="31"/>
  <c r="AV90" i="31"/>
  <c r="AV89" i="31"/>
  <c r="AV88" i="31"/>
  <c r="AV87" i="31"/>
  <c r="AV86" i="31"/>
  <c r="AV85" i="31"/>
  <c r="AV84" i="31"/>
  <c r="AV83" i="31"/>
  <c r="AV82" i="31"/>
  <c r="AV81" i="31"/>
  <c r="AV80" i="31"/>
  <c r="AV79" i="31"/>
  <c r="AV78" i="31"/>
  <c r="AV77" i="31"/>
  <c r="AV76" i="31"/>
  <c r="AV75" i="31"/>
  <c r="AV74" i="31"/>
  <c r="AV73" i="31"/>
  <c r="AV72" i="31"/>
  <c r="AV71" i="31"/>
  <c r="AV70" i="31"/>
  <c r="AV227" i="31"/>
  <c r="AV226" i="31"/>
  <c r="AV225" i="31"/>
  <c r="AV224" i="31"/>
  <c r="AV68" i="31"/>
  <c r="AV67" i="31"/>
  <c r="AV66" i="31"/>
  <c r="AV62" i="31"/>
  <c r="AV63" i="31"/>
  <c r="AV59" i="31"/>
  <c r="AV58" i="31"/>
  <c r="AV57" i="31"/>
  <c r="AV56" i="31"/>
  <c r="AV55" i="31"/>
  <c r="AV54" i="31"/>
  <c r="AV53" i="31"/>
  <c r="AV52" i="31"/>
  <c r="AV51" i="31"/>
  <c r="AV50" i="31"/>
  <c r="AV49" i="31"/>
  <c r="AV48" i="31"/>
  <c r="AV47" i="31"/>
  <c r="AV46" i="31"/>
  <c r="AV45" i="31"/>
  <c r="AV44" i="31"/>
  <c r="AV43" i="31"/>
  <c r="AV42" i="31"/>
  <c r="AV41" i="31"/>
  <c r="AV40" i="31"/>
  <c r="AV39" i="31"/>
  <c r="AV38" i="31"/>
  <c r="AV37" i="31"/>
  <c r="AV36" i="31"/>
  <c r="AV35" i="31"/>
  <c r="AV34" i="31"/>
  <c r="AV33" i="31"/>
  <c r="AV32" i="31"/>
  <c r="AV31" i="31"/>
  <c r="AV30" i="31"/>
  <c r="AV29" i="31"/>
  <c r="AV28" i="31"/>
  <c r="AV27" i="31"/>
  <c r="AV26" i="31"/>
  <c r="AV25" i="31"/>
  <c r="AV24" i="31"/>
  <c r="AV23" i="31"/>
  <c r="AV20" i="31"/>
  <c r="AV19" i="31"/>
  <c r="AV18" i="31"/>
  <c r="AV17" i="31"/>
  <c r="AV16" i="31"/>
  <c r="AV15" i="31"/>
  <c r="AV14" i="31"/>
  <c r="AV13" i="31"/>
  <c r="AV12" i="31"/>
  <c r="AV11" i="31"/>
  <c r="AV10" i="31"/>
  <c r="AV9" i="31"/>
  <c r="AV8" i="31"/>
  <c r="AV7" i="31"/>
  <c r="AV6" i="31"/>
  <c r="AV5" i="31"/>
  <c r="AS231" i="31"/>
  <c r="AS230" i="31"/>
  <c r="AS229" i="31"/>
  <c r="AS228" i="31"/>
  <c r="AS221" i="31"/>
  <c r="AS220" i="31"/>
  <c r="AS219" i="31"/>
  <c r="AS218" i="31"/>
  <c r="AS217" i="31"/>
  <c r="AS216" i="31"/>
  <c r="AS215" i="31"/>
  <c r="AS214" i="31"/>
  <c r="AS213" i="31"/>
  <c r="AS212" i="31"/>
  <c r="AS211" i="31"/>
  <c r="AS210" i="31"/>
  <c r="AS209" i="31"/>
  <c r="AS208" i="31"/>
  <c r="AS207" i="31"/>
  <c r="AS206" i="31"/>
  <c r="AS205" i="31"/>
  <c r="AS204" i="31"/>
  <c r="AS203" i="31"/>
  <c r="AS202" i="31"/>
  <c r="AS201" i="31"/>
  <c r="AS200" i="31"/>
  <c r="AS199" i="31"/>
  <c r="AS198" i="31"/>
  <c r="AS197" i="31"/>
  <c r="AS196" i="31"/>
  <c r="AS195" i="31"/>
  <c r="AS194" i="31"/>
  <c r="AS193" i="31"/>
  <c r="AS192" i="31"/>
  <c r="AS191" i="31"/>
  <c r="AS190" i="31"/>
  <c r="AS189" i="31"/>
  <c r="AS188" i="31"/>
  <c r="AS187" i="31"/>
  <c r="AS186" i="31"/>
  <c r="AS185" i="31"/>
  <c r="AS184" i="31"/>
  <c r="AS183" i="31"/>
  <c r="AS182" i="31"/>
  <c r="AS181" i="31"/>
  <c r="AS180" i="31"/>
  <c r="AS179" i="31"/>
  <c r="AS178" i="31"/>
  <c r="AS177" i="31"/>
  <c r="AS176" i="31"/>
  <c r="AS175" i="31"/>
  <c r="AS174" i="31"/>
  <c r="AS173" i="31"/>
  <c r="AS172" i="31"/>
  <c r="AS171" i="31"/>
  <c r="AS170" i="31"/>
  <c r="AS169" i="31"/>
  <c r="AS168" i="31"/>
  <c r="AS167" i="31"/>
  <c r="AS166" i="31"/>
  <c r="AS165" i="31"/>
  <c r="AS164" i="31"/>
  <c r="AS163" i="31"/>
  <c r="AS162" i="31"/>
  <c r="AS161" i="31"/>
  <c r="AS160" i="31"/>
  <c r="AS159" i="31"/>
  <c r="AS158" i="31"/>
  <c r="AS157" i="31"/>
  <c r="AS156" i="31"/>
  <c r="AS155" i="31"/>
  <c r="AS154" i="31"/>
  <c r="AS153" i="31"/>
  <c r="AS152" i="31"/>
  <c r="AS151" i="31"/>
  <c r="AS150" i="31"/>
  <c r="AS149" i="31"/>
  <c r="AS148" i="31"/>
  <c r="AS147" i="31"/>
  <c r="AS146" i="31"/>
  <c r="AS145" i="31"/>
  <c r="AS144" i="31"/>
  <c r="AS143" i="31"/>
  <c r="AS142" i="31"/>
  <c r="AS141" i="31"/>
  <c r="AS139" i="31"/>
  <c r="AS138" i="31"/>
  <c r="AS137" i="31"/>
  <c r="AS136" i="31"/>
  <c r="AS135" i="31"/>
  <c r="AS134" i="31"/>
  <c r="AS133" i="31"/>
  <c r="AS132" i="31"/>
  <c r="AS131" i="31"/>
  <c r="AS130" i="31"/>
  <c r="AS129" i="31"/>
  <c r="AS128" i="31"/>
  <c r="AS127" i="31"/>
  <c r="AS126" i="31"/>
  <c r="AS125" i="31"/>
  <c r="AS124" i="31"/>
  <c r="AS123" i="31"/>
  <c r="AS122" i="31"/>
  <c r="AS121" i="31"/>
  <c r="AS120" i="31"/>
  <c r="AS119" i="31"/>
  <c r="AS118" i="31"/>
  <c r="AS117" i="31"/>
  <c r="AS116" i="31"/>
  <c r="AS115" i="31"/>
  <c r="AS114" i="31"/>
  <c r="AS113" i="31"/>
  <c r="AS112" i="31"/>
  <c r="AS109" i="31"/>
  <c r="AS108" i="31"/>
  <c r="AS107" i="31"/>
  <c r="AS106" i="31"/>
  <c r="AS105" i="31"/>
  <c r="AS104" i="31"/>
  <c r="AS103" i="31"/>
  <c r="AS102" i="31"/>
  <c r="AS101" i="31"/>
  <c r="AS100" i="31"/>
  <c r="AS99" i="31"/>
  <c r="AS98" i="31"/>
  <c r="AS97" i="31"/>
  <c r="AS96" i="31"/>
  <c r="AS95" i="31"/>
  <c r="AS94" i="31"/>
  <c r="AS93" i="31"/>
  <c r="AS92" i="31"/>
  <c r="AS91" i="31"/>
  <c r="AS90" i="31"/>
  <c r="AS89" i="31"/>
  <c r="AS88" i="31"/>
  <c r="AS87" i="31"/>
  <c r="AS86" i="31"/>
  <c r="AS85" i="31"/>
  <c r="AS84" i="31"/>
  <c r="AS83" i="31"/>
  <c r="AS82" i="31"/>
  <c r="AS81" i="31"/>
  <c r="AS80" i="31"/>
  <c r="AS79" i="31"/>
  <c r="AS78" i="31"/>
  <c r="AS77" i="31"/>
  <c r="AS76" i="31"/>
  <c r="AS75" i="31"/>
  <c r="AS74" i="31"/>
  <c r="AS73" i="31"/>
  <c r="AS72" i="31"/>
  <c r="AS71" i="31"/>
  <c r="AS70" i="31"/>
  <c r="AS227" i="31"/>
  <c r="AS226" i="31"/>
  <c r="AS225" i="31"/>
  <c r="AS224" i="31"/>
  <c r="AS68" i="31"/>
  <c r="AS67" i="31"/>
  <c r="AS66" i="31"/>
  <c r="AS62" i="31"/>
  <c r="AS63" i="31"/>
  <c r="AS59" i="31"/>
  <c r="AS58" i="31"/>
  <c r="AS57" i="31"/>
  <c r="AS56" i="31"/>
  <c r="AS55" i="31"/>
  <c r="AS54" i="31"/>
  <c r="AS53" i="31"/>
  <c r="AS52" i="31"/>
  <c r="AS51" i="31"/>
  <c r="AS50" i="31"/>
  <c r="AS49" i="31"/>
  <c r="AS48" i="31"/>
  <c r="AS47" i="31"/>
  <c r="AS46" i="31"/>
  <c r="AS45" i="31"/>
  <c r="AS44" i="31"/>
  <c r="AS43" i="31"/>
  <c r="AS42" i="31"/>
  <c r="AS41" i="31"/>
  <c r="AS40" i="31"/>
  <c r="AS39" i="31"/>
  <c r="AS38" i="31"/>
  <c r="AS37" i="31"/>
  <c r="AS36" i="31"/>
  <c r="AS35" i="31"/>
  <c r="AS34" i="31"/>
  <c r="AS33" i="31"/>
  <c r="AS32" i="31"/>
  <c r="AS31" i="31"/>
  <c r="AS30" i="31"/>
  <c r="AS29" i="31"/>
  <c r="AS28" i="31"/>
  <c r="AS27" i="31"/>
  <c r="AS26" i="31"/>
  <c r="AS25" i="31"/>
  <c r="AS24" i="31"/>
  <c r="AS23" i="31"/>
  <c r="AS20" i="31"/>
  <c r="AS19" i="31"/>
  <c r="AS18" i="31"/>
  <c r="AS17" i="31"/>
  <c r="AS16" i="31"/>
  <c r="AS15" i="31"/>
  <c r="AS14" i="31"/>
  <c r="AS13" i="31"/>
  <c r="AS12" i="31"/>
  <c r="AS11" i="31"/>
  <c r="AS10" i="31"/>
  <c r="AS9" i="31"/>
  <c r="AS8" i="31"/>
  <c r="AS7" i="31"/>
  <c r="AS6" i="31"/>
  <c r="AP231" i="31"/>
  <c r="AP230" i="31"/>
  <c r="AP229" i="31"/>
  <c r="AP228" i="31"/>
  <c r="AP221" i="31"/>
  <c r="AP220" i="31"/>
  <c r="AP219" i="31"/>
  <c r="AP218" i="31"/>
  <c r="AP217" i="31"/>
  <c r="AP216" i="31"/>
  <c r="AP215" i="31"/>
  <c r="AP214" i="31"/>
  <c r="AP213" i="31"/>
  <c r="AP212" i="31"/>
  <c r="AP211" i="31"/>
  <c r="AP210" i="31"/>
  <c r="AP209" i="31"/>
  <c r="AP208" i="31"/>
  <c r="AP207" i="31"/>
  <c r="AP206" i="31"/>
  <c r="AP205" i="31"/>
  <c r="AP204" i="31"/>
  <c r="AP203" i="31"/>
  <c r="AP202" i="31"/>
  <c r="AP201" i="31"/>
  <c r="AP200" i="31"/>
  <c r="AP199" i="31"/>
  <c r="AP198" i="31"/>
  <c r="AP197" i="31"/>
  <c r="AP196" i="31"/>
  <c r="AP195" i="31"/>
  <c r="AP194" i="31"/>
  <c r="AP193" i="31"/>
  <c r="AP192" i="31"/>
  <c r="AP191" i="31"/>
  <c r="AP190" i="31"/>
  <c r="AP189" i="31"/>
  <c r="AP188" i="31"/>
  <c r="AP187" i="31"/>
  <c r="AP186" i="31"/>
  <c r="AP185" i="31"/>
  <c r="AP184" i="31"/>
  <c r="AP183" i="31"/>
  <c r="AP182" i="31"/>
  <c r="AP181" i="31"/>
  <c r="AP180" i="31"/>
  <c r="AP179" i="31"/>
  <c r="AP178" i="31"/>
  <c r="AP177" i="31"/>
  <c r="AP176" i="31"/>
  <c r="AP175" i="31"/>
  <c r="AP174" i="31"/>
  <c r="AP173" i="31"/>
  <c r="AP172" i="31"/>
  <c r="AP171" i="31"/>
  <c r="AP170" i="31"/>
  <c r="AP169" i="31"/>
  <c r="AP168" i="31"/>
  <c r="AP167" i="31"/>
  <c r="AP166" i="31"/>
  <c r="AP165" i="31"/>
  <c r="AP164" i="31"/>
  <c r="AP163" i="31"/>
  <c r="AP162" i="31"/>
  <c r="AP161" i="31"/>
  <c r="AP160" i="31"/>
  <c r="AP159" i="31"/>
  <c r="AP158" i="31"/>
  <c r="AP157" i="31"/>
  <c r="AP156" i="31"/>
  <c r="AP155" i="31"/>
  <c r="AP154" i="31"/>
  <c r="AP153" i="31"/>
  <c r="AP152" i="31"/>
  <c r="AP151" i="31"/>
  <c r="AP150" i="31"/>
  <c r="AP149" i="31"/>
  <c r="AP148" i="31"/>
  <c r="AP147" i="31"/>
  <c r="AP146" i="31"/>
  <c r="AP145" i="31"/>
  <c r="AP144" i="31"/>
  <c r="AP143" i="31"/>
  <c r="AP142" i="31"/>
  <c r="AP141" i="31"/>
  <c r="AP139" i="31"/>
  <c r="AP138" i="31"/>
  <c r="AP137" i="31"/>
  <c r="AP136" i="31"/>
  <c r="AP135" i="31"/>
  <c r="AP134" i="31"/>
  <c r="AP133" i="31"/>
  <c r="AP132" i="31"/>
  <c r="AP131" i="31"/>
  <c r="AP130" i="31"/>
  <c r="AP129" i="31"/>
  <c r="AP128" i="31"/>
  <c r="AP127" i="31"/>
  <c r="AP126" i="31"/>
  <c r="AP125" i="31"/>
  <c r="AP124" i="31"/>
  <c r="AP123" i="31"/>
  <c r="AP122" i="31"/>
  <c r="AP121" i="31"/>
  <c r="AP120" i="31"/>
  <c r="AP119" i="31"/>
  <c r="AP118" i="31"/>
  <c r="AP117" i="31"/>
  <c r="AP116" i="31"/>
  <c r="AP115" i="31"/>
  <c r="AP114" i="31"/>
  <c r="AP113" i="31"/>
  <c r="AP112" i="31"/>
  <c r="AP109" i="31"/>
  <c r="AP108" i="31"/>
  <c r="AP107" i="31"/>
  <c r="AP106" i="31"/>
  <c r="AP105" i="31"/>
  <c r="AP104" i="31"/>
  <c r="AP103" i="31"/>
  <c r="AP102" i="31"/>
  <c r="AP101" i="31"/>
  <c r="AP100" i="31"/>
  <c r="AP99" i="31"/>
  <c r="AP98" i="31"/>
  <c r="AP97" i="31"/>
  <c r="AP96" i="31"/>
  <c r="AP95" i="31"/>
  <c r="AP94" i="31"/>
  <c r="AP93" i="31"/>
  <c r="AP92" i="31"/>
  <c r="AP91" i="31"/>
  <c r="AP90" i="31"/>
  <c r="AP89" i="31"/>
  <c r="AP88" i="31"/>
  <c r="AP87" i="31"/>
  <c r="AP86" i="31"/>
  <c r="AP85" i="31"/>
  <c r="AP84" i="31"/>
  <c r="AP83" i="31"/>
  <c r="AP82" i="31"/>
  <c r="AP81" i="31"/>
  <c r="AP80" i="31"/>
  <c r="AP79" i="31"/>
  <c r="AP78" i="31"/>
  <c r="AP77" i="31"/>
  <c r="AP76" i="31"/>
  <c r="AP75" i="31"/>
  <c r="AP74" i="31"/>
  <c r="AP73" i="31"/>
  <c r="AP72" i="31"/>
  <c r="AP71" i="31"/>
  <c r="AP70" i="31"/>
  <c r="AP227" i="31"/>
  <c r="AP226" i="31"/>
  <c r="AP225" i="31"/>
  <c r="AP224" i="31"/>
  <c r="AP68" i="31"/>
  <c r="AP67" i="31"/>
  <c r="AP66" i="31"/>
  <c r="AP62" i="31"/>
  <c r="AP63" i="31"/>
  <c r="AP59" i="31"/>
  <c r="AP58" i="31"/>
  <c r="AP57" i="31"/>
  <c r="AP56" i="31"/>
  <c r="AP55" i="31"/>
  <c r="AP54" i="31"/>
  <c r="AP53" i="31"/>
  <c r="AP52" i="31"/>
  <c r="AP51" i="31"/>
  <c r="AP50" i="31"/>
  <c r="AP49" i="31"/>
  <c r="AP48" i="31"/>
  <c r="AP47" i="31"/>
  <c r="AP46" i="31"/>
  <c r="AP45" i="31"/>
  <c r="AP44" i="31"/>
  <c r="AP43" i="31"/>
  <c r="AP42" i="31"/>
  <c r="AP41" i="31"/>
  <c r="AP40" i="31"/>
  <c r="AP39" i="31"/>
  <c r="AP38" i="31"/>
  <c r="AP37" i="31"/>
  <c r="AP36" i="31"/>
  <c r="AP35" i="31"/>
  <c r="AP34" i="31"/>
  <c r="AP33" i="31"/>
  <c r="AP32" i="31"/>
  <c r="AP31" i="31"/>
  <c r="AP30" i="31"/>
  <c r="AP29" i="31"/>
  <c r="AP28" i="31"/>
  <c r="AP27" i="31"/>
  <c r="AP26" i="31"/>
  <c r="AP25" i="31"/>
  <c r="AP24" i="31"/>
  <c r="AP23" i="31"/>
  <c r="AP20" i="31"/>
  <c r="AP19" i="31"/>
  <c r="AP18" i="31"/>
  <c r="AP17" i="31"/>
  <c r="AP16" i="31"/>
  <c r="AP15" i="31"/>
  <c r="AP14" i="31"/>
  <c r="AP13" i="31"/>
  <c r="AP12" i="31"/>
  <c r="AP11" i="31"/>
  <c r="AP10" i="31"/>
  <c r="AP9" i="31"/>
  <c r="AP8" i="31"/>
  <c r="AP7" i="31"/>
  <c r="AP6" i="31"/>
  <c r="AM230" i="31"/>
  <c r="AM229" i="31"/>
  <c r="AM228" i="31"/>
  <c r="AM221" i="31"/>
  <c r="AM220" i="31"/>
  <c r="AM219" i="31"/>
  <c r="AM218" i="31"/>
  <c r="AM217" i="31"/>
  <c r="AM216" i="31"/>
  <c r="AM215" i="31"/>
  <c r="AM214" i="31"/>
  <c r="AM213" i="31"/>
  <c r="AM212" i="31"/>
  <c r="AM211" i="31"/>
  <c r="AM210" i="31"/>
  <c r="AM209" i="31"/>
  <c r="AM208" i="31"/>
  <c r="AM207" i="31"/>
  <c r="AM206" i="31"/>
  <c r="AM205" i="31"/>
  <c r="AM204" i="31"/>
  <c r="AM203" i="31"/>
  <c r="AM202" i="31"/>
  <c r="AM201" i="31"/>
  <c r="AM200" i="31"/>
  <c r="AM199" i="31"/>
  <c r="AM198" i="31"/>
  <c r="AM197" i="31"/>
  <c r="AM196" i="31"/>
  <c r="AM195" i="31"/>
  <c r="AM194" i="31"/>
  <c r="AM193" i="31"/>
  <c r="AM192" i="31"/>
  <c r="AM191" i="31"/>
  <c r="AM190" i="31"/>
  <c r="AM189" i="31"/>
  <c r="AM188" i="31"/>
  <c r="AM187" i="31"/>
  <c r="AM186" i="31"/>
  <c r="AM185" i="31"/>
  <c r="AM184" i="31"/>
  <c r="AM183" i="31"/>
  <c r="AM182" i="31"/>
  <c r="AM181" i="31"/>
  <c r="AM180" i="31"/>
  <c r="AM179" i="31"/>
  <c r="AM178" i="31"/>
  <c r="AM177" i="31"/>
  <c r="AM176" i="31"/>
  <c r="AM175" i="31"/>
  <c r="AM174" i="31"/>
  <c r="AM173" i="31"/>
  <c r="AM172" i="31"/>
  <c r="AM171" i="31"/>
  <c r="AM170" i="31"/>
  <c r="AM169" i="31"/>
  <c r="AM168" i="31"/>
  <c r="AM167" i="31"/>
  <c r="AM166" i="31"/>
  <c r="AM165" i="31"/>
  <c r="AM164" i="31"/>
  <c r="AM163" i="31"/>
  <c r="AM162" i="31"/>
  <c r="AM161" i="31"/>
  <c r="AM160" i="31"/>
  <c r="AM159" i="31"/>
  <c r="AM158" i="31"/>
  <c r="AM157" i="31"/>
  <c r="AM156" i="31"/>
  <c r="AM155" i="31"/>
  <c r="AM154" i="31"/>
  <c r="AM153" i="31"/>
  <c r="AM152" i="31"/>
  <c r="AM151" i="31"/>
  <c r="AM150" i="31"/>
  <c r="AM149" i="31"/>
  <c r="AM148" i="31"/>
  <c r="AM147" i="31"/>
  <c r="AM146" i="31"/>
  <c r="AM145" i="31"/>
  <c r="AM144" i="31"/>
  <c r="AM143" i="31"/>
  <c r="AM142" i="31"/>
  <c r="AM141" i="31"/>
  <c r="AM139" i="31"/>
  <c r="AM138" i="31"/>
  <c r="AM137" i="31"/>
  <c r="AM136" i="31"/>
  <c r="AM135" i="31"/>
  <c r="AM134" i="31"/>
  <c r="AM133" i="31"/>
  <c r="AM132" i="31"/>
  <c r="AM131" i="31"/>
  <c r="AM130" i="31"/>
  <c r="AM129" i="31"/>
  <c r="AM128" i="31"/>
  <c r="AM127" i="31"/>
  <c r="AM126" i="31"/>
  <c r="AM125" i="31"/>
  <c r="AM124" i="31"/>
  <c r="AM123" i="31"/>
  <c r="AM122" i="31"/>
  <c r="AM121" i="31"/>
  <c r="AM120" i="31"/>
  <c r="AM119" i="31"/>
  <c r="AM118" i="31"/>
  <c r="AM117" i="31"/>
  <c r="AM116" i="31"/>
  <c r="AM115" i="31"/>
  <c r="AM114" i="31"/>
  <c r="AM113" i="31"/>
  <c r="AM112" i="31"/>
  <c r="AM109" i="31"/>
  <c r="AM108" i="31"/>
  <c r="AM107" i="31"/>
  <c r="AM106" i="31"/>
  <c r="AM105" i="31"/>
  <c r="AM104" i="31"/>
  <c r="AM103" i="31"/>
  <c r="AM102" i="31"/>
  <c r="AM101" i="31"/>
  <c r="AM100" i="31"/>
  <c r="AM99" i="31"/>
  <c r="AM98" i="31"/>
  <c r="AM97" i="31"/>
  <c r="AM96" i="31"/>
  <c r="AM95" i="31"/>
  <c r="AM94" i="31"/>
  <c r="AM93" i="31"/>
  <c r="AM92" i="31"/>
  <c r="AM91" i="31"/>
  <c r="AM90" i="31"/>
  <c r="AM89" i="31"/>
  <c r="AM88" i="31"/>
  <c r="AM87" i="31"/>
  <c r="AM86" i="31"/>
  <c r="AM85" i="31"/>
  <c r="AM84" i="31"/>
  <c r="AM83" i="31"/>
  <c r="AM82" i="31"/>
  <c r="AM81" i="31"/>
  <c r="AM80" i="31"/>
  <c r="AM79" i="31"/>
  <c r="AM78" i="31"/>
  <c r="AM77" i="31"/>
  <c r="AM76" i="31"/>
  <c r="AM75" i="31"/>
  <c r="AM74" i="31"/>
  <c r="AM73" i="31"/>
  <c r="AM72" i="31"/>
  <c r="AM71" i="31"/>
  <c r="AM70" i="31"/>
  <c r="AM227" i="31"/>
  <c r="AM226" i="31"/>
  <c r="AM225" i="31"/>
  <c r="AM224" i="31"/>
  <c r="AM68" i="31"/>
  <c r="AM67" i="31"/>
  <c r="AM66" i="31"/>
  <c r="AM62" i="31"/>
  <c r="AM63" i="31"/>
  <c r="AM59" i="31"/>
  <c r="AM58" i="31"/>
  <c r="AM57" i="31"/>
  <c r="AM56" i="31"/>
  <c r="AM55" i="31"/>
  <c r="AM54" i="31"/>
  <c r="AM53" i="31"/>
  <c r="AM52" i="31"/>
  <c r="AM51" i="31"/>
  <c r="AM50" i="31"/>
  <c r="AM49" i="31"/>
  <c r="AM48" i="31"/>
  <c r="AM47" i="31"/>
  <c r="AM46" i="31"/>
  <c r="AM45" i="31"/>
  <c r="AM44" i="31"/>
  <c r="AM43" i="31"/>
  <c r="AM42" i="31"/>
  <c r="AM41" i="31"/>
  <c r="AM40" i="31"/>
  <c r="AM39" i="31"/>
  <c r="AM38" i="31"/>
  <c r="AM37" i="31"/>
  <c r="AM36" i="31"/>
  <c r="AM35" i="31"/>
  <c r="AM34" i="31"/>
  <c r="AM33" i="31"/>
  <c r="AM32" i="31"/>
  <c r="AM31" i="31"/>
  <c r="AM30" i="31"/>
  <c r="AM29" i="31"/>
  <c r="AM28" i="31"/>
  <c r="AM27" i="31"/>
  <c r="AM26" i="31"/>
  <c r="AM25" i="31"/>
  <c r="AM24" i="31"/>
  <c r="AM23" i="31"/>
  <c r="AM20" i="31"/>
  <c r="AM19" i="31"/>
  <c r="AM18" i="31"/>
  <c r="AM17" i="31"/>
  <c r="AM16" i="31"/>
  <c r="AM15" i="31"/>
  <c r="AM14" i="31"/>
  <c r="AM13" i="31"/>
  <c r="AM12" i="31"/>
  <c r="AM11" i="31"/>
  <c r="AM10" i="31"/>
  <c r="AM9" i="31"/>
  <c r="AM8" i="31"/>
  <c r="AM7" i="31"/>
  <c r="AM6" i="31"/>
  <c r="AM5" i="31"/>
  <c r="AJ230" i="31"/>
  <c r="AJ229" i="31"/>
  <c r="AJ228" i="31"/>
  <c r="AJ221" i="31"/>
  <c r="AJ220" i="31"/>
  <c r="AJ219" i="31"/>
  <c r="AJ218" i="31"/>
  <c r="AJ217" i="31"/>
  <c r="AJ216" i="31"/>
  <c r="AJ215" i="31"/>
  <c r="AJ214" i="31"/>
  <c r="AJ213" i="31"/>
  <c r="AJ212" i="31"/>
  <c r="AJ211" i="31"/>
  <c r="AJ210" i="31"/>
  <c r="AJ209" i="31"/>
  <c r="AJ208" i="31"/>
  <c r="AJ207" i="31"/>
  <c r="AJ206" i="31"/>
  <c r="AJ205" i="31"/>
  <c r="AJ204" i="31"/>
  <c r="AJ203" i="31"/>
  <c r="AJ202" i="31"/>
  <c r="AJ201" i="31"/>
  <c r="AJ200" i="31"/>
  <c r="AJ199" i="31"/>
  <c r="AJ198" i="31"/>
  <c r="AJ197" i="31"/>
  <c r="AJ196" i="31"/>
  <c r="AJ195" i="31"/>
  <c r="AJ194" i="31"/>
  <c r="AJ193" i="31"/>
  <c r="AJ192" i="31"/>
  <c r="AJ191" i="31"/>
  <c r="AJ190" i="31"/>
  <c r="AJ189" i="31"/>
  <c r="AJ188" i="31"/>
  <c r="AJ187" i="31"/>
  <c r="AJ186" i="31"/>
  <c r="AJ185" i="31"/>
  <c r="AJ184" i="31"/>
  <c r="AJ183" i="31"/>
  <c r="AJ182" i="31"/>
  <c r="AJ181" i="31"/>
  <c r="AJ180" i="31"/>
  <c r="AJ179" i="31"/>
  <c r="AJ178" i="31"/>
  <c r="AJ177" i="31"/>
  <c r="AJ176" i="31"/>
  <c r="AJ175" i="31"/>
  <c r="AJ174" i="31"/>
  <c r="AJ173" i="31"/>
  <c r="AJ172" i="31"/>
  <c r="AJ171" i="31"/>
  <c r="AJ170" i="31"/>
  <c r="AJ169" i="31"/>
  <c r="AJ168" i="31"/>
  <c r="AJ167" i="31"/>
  <c r="AJ166" i="31"/>
  <c r="AJ165" i="31"/>
  <c r="AJ164" i="31"/>
  <c r="AJ163" i="31"/>
  <c r="AJ162" i="31"/>
  <c r="AJ161" i="31"/>
  <c r="AJ160" i="31"/>
  <c r="AJ159" i="31"/>
  <c r="AJ158" i="31"/>
  <c r="AJ157" i="31"/>
  <c r="AJ156" i="31"/>
  <c r="AJ155" i="31"/>
  <c r="AJ154" i="31"/>
  <c r="AJ153" i="31"/>
  <c r="AJ152" i="31"/>
  <c r="AJ151" i="31"/>
  <c r="AJ150" i="31"/>
  <c r="AJ149" i="31"/>
  <c r="AJ148" i="31"/>
  <c r="AJ147" i="31"/>
  <c r="AJ146" i="31"/>
  <c r="AJ145" i="31"/>
  <c r="AJ144" i="31"/>
  <c r="AJ143" i="31"/>
  <c r="AJ142" i="31"/>
  <c r="AJ141" i="31"/>
  <c r="AJ139" i="31"/>
  <c r="AJ138" i="31"/>
  <c r="AJ137" i="31"/>
  <c r="AJ136" i="31"/>
  <c r="AJ135" i="31"/>
  <c r="AJ134" i="31"/>
  <c r="AJ133" i="31"/>
  <c r="AJ132" i="31"/>
  <c r="AJ131" i="31"/>
  <c r="AJ130" i="31"/>
  <c r="AJ129" i="31"/>
  <c r="AJ128" i="31"/>
  <c r="AJ127" i="31"/>
  <c r="AJ126" i="31"/>
  <c r="AJ125" i="31"/>
  <c r="AJ124" i="31"/>
  <c r="AJ123" i="31"/>
  <c r="AJ122" i="31"/>
  <c r="AJ121" i="31"/>
  <c r="AJ120" i="31"/>
  <c r="AJ119" i="31"/>
  <c r="AJ118" i="31"/>
  <c r="AJ117" i="31"/>
  <c r="AJ116" i="31"/>
  <c r="AJ115" i="31"/>
  <c r="AJ114" i="31"/>
  <c r="AJ113" i="31"/>
  <c r="AJ112" i="31"/>
  <c r="AJ109" i="31"/>
  <c r="AJ108" i="31"/>
  <c r="AJ107" i="31"/>
  <c r="AJ106" i="31"/>
  <c r="AJ105" i="31"/>
  <c r="AJ104" i="31"/>
  <c r="AJ103" i="31"/>
  <c r="AJ102" i="31"/>
  <c r="AJ101" i="31"/>
  <c r="AJ100" i="31"/>
  <c r="AJ99" i="31"/>
  <c r="AJ98" i="31"/>
  <c r="AJ97" i="31"/>
  <c r="AJ96" i="31"/>
  <c r="AJ95" i="31"/>
  <c r="AJ94" i="31"/>
  <c r="AJ93" i="31"/>
  <c r="AJ92" i="31"/>
  <c r="AJ91" i="31"/>
  <c r="AJ90" i="31"/>
  <c r="AJ89" i="31"/>
  <c r="AJ88" i="31"/>
  <c r="AJ87" i="31"/>
  <c r="AJ86" i="31"/>
  <c r="AJ85" i="31"/>
  <c r="AJ84" i="31"/>
  <c r="AJ83" i="31"/>
  <c r="AJ82" i="31"/>
  <c r="AJ81" i="31"/>
  <c r="AJ80" i="31"/>
  <c r="AJ79" i="31"/>
  <c r="AJ78" i="31"/>
  <c r="AJ77" i="31"/>
  <c r="AJ76" i="31"/>
  <c r="AJ75" i="31"/>
  <c r="AJ74" i="31"/>
  <c r="AJ73" i="31"/>
  <c r="AJ72" i="31"/>
  <c r="AJ71" i="31"/>
  <c r="AJ70" i="31"/>
  <c r="AJ227" i="31"/>
  <c r="AJ226" i="31"/>
  <c r="AJ225" i="31"/>
  <c r="AJ224" i="31"/>
  <c r="AJ68" i="31"/>
  <c r="AJ67" i="31"/>
  <c r="AJ66" i="31"/>
  <c r="AJ62" i="31"/>
  <c r="AJ63" i="31"/>
  <c r="AJ59" i="31"/>
  <c r="AJ58" i="31"/>
  <c r="AJ57" i="31"/>
  <c r="AJ56" i="31"/>
  <c r="AJ55" i="31"/>
  <c r="AJ54" i="31"/>
  <c r="AJ53" i="31"/>
  <c r="AJ52" i="31"/>
  <c r="AJ51" i="31"/>
  <c r="AJ50" i="31"/>
  <c r="AJ49" i="31"/>
  <c r="AJ48" i="31"/>
  <c r="AJ47" i="31"/>
  <c r="AJ46" i="31"/>
  <c r="AJ45" i="31"/>
  <c r="AJ44" i="31"/>
  <c r="AJ43" i="31"/>
  <c r="AJ42" i="31"/>
  <c r="AJ41" i="31"/>
  <c r="AJ40" i="31"/>
  <c r="AJ39" i="31"/>
  <c r="AJ38" i="31"/>
  <c r="AJ37" i="31"/>
  <c r="AJ36" i="31"/>
  <c r="AJ35" i="31"/>
  <c r="AJ34" i="31"/>
  <c r="AJ33" i="31"/>
  <c r="AJ32" i="31"/>
  <c r="AJ31" i="31"/>
  <c r="AJ30" i="31"/>
  <c r="AJ29" i="31"/>
  <c r="AJ28" i="31"/>
  <c r="AJ27" i="31"/>
  <c r="AJ26" i="31"/>
  <c r="AJ25" i="31"/>
  <c r="AJ24" i="31"/>
  <c r="AJ23" i="31"/>
  <c r="AJ20" i="31"/>
  <c r="AJ19" i="31"/>
  <c r="AJ18" i="31"/>
  <c r="AJ17" i="31"/>
  <c r="AJ16" i="31"/>
  <c r="AJ15" i="31"/>
  <c r="AJ14" i="31"/>
  <c r="AJ13" i="31"/>
  <c r="AJ12" i="31"/>
  <c r="AJ11" i="31"/>
  <c r="AJ10" i="31"/>
  <c r="AJ9" i="31"/>
  <c r="AJ8" i="31"/>
  <c r="AJ7" i="31"/>
  <c r="AJ6" i="31"/>
  <c r="AJ5" i="31"/>
  <c r="AG231" i="31"/>
  <c r="AG230" i="31"/>
  <c r="AG229" i="31"/>
  <c r="AG228" i="31"/>
  <c r="AG221" i="31"/>
  <c r="AG220" i="31"/>
  <c r="AG219" i="31"/>
  <c r="AG218" i="31"/>
  <c r="AG217" i="31"/>
  <c r="AG216" i="31"/>
  <c r="AG215" i="31"/>
  <c r="AG214" i="31"/>
  <c r="AG213" i="31"/>
  <c r="AG212" i="31"/>
  <c r="AG211" i="31"/>
  <c r="AG210" i="31"/>
  <c r="AG209" i="31"/>
  <c r="AG208" i="31"/>
  <c r="AG207" i="31"/>
  <c r="AG206" i="31"/>
  <c r="AG205" i="31"/>
  <c r="AG204" i="31"/>
  <c r="AG203" i="31"/>
  <c r="AG202" i="31"/>
  <c r="AG201" i="31"/>
  <c r="AG200" i="31"/>
  <c r="AG199" i="31"/>
  <c r="AG198" i="31"/>
  <c r="AG197" i="31"/>
  <c r="AG196" i="31"/>
  <c r="AG195" i="31"/>
  <c r="AG194" i="31"/>
  <c r="AG193" i="31"/>
  <c r="AG192" i="31"/>
  <c r="AG191" i="31"/>
  <c r="AG190" i="31"/>
  <c r="AG189" i="31"/>
  <c r="AG188" i="31"/>
  <c r="AG187" i="31"/>
  <c r="AG186" i="31"/>
  <c r="AG185" i="31"/>
  <c r="AG184" i="31"/>
  <c r="AG183" i="31"/>
  <c r="AG182" i="31"/>
  <c r="AG181" i="31"/>
  <c r="AG180" i="31"/>
  <c r="AG179" i="31"/>
  <c r="AG178" i="31"/>
  <c r="AG177" i="31"/>
  <c r="AG176" i="31"/>
  <c r="AG175" i="31"/>
  <c r="AG174" i="31"/>
  <c r="AG173" i="31"/>
  <c r="AG172" i="31"/>
  <c r="AG171" i="31"/>
  <c r="AG170" i="31"/>
  <c r="AG169" i="31"/>
  <c r="AG168" i="31"/>
  <c r="AG167" i="31"/>
  <c r="AG166" i="31"/>
  <c r="AG165" i="31"/>
  <c r="AG164" i="31"/>
  <c r="AG163" i="31"/>
  <c r="AG162" i="31"/>
  <c r="AG161" i="31"/>
  <c r="AG160" i="31"/>
  <c r="AG159" i="31"/>
  <c r="AG158" i="31"/>
  <c r="AG157" i="31"/>
  <c r="AG156" i="31"/>
  <c r="AG155" i="31"/>
  <c r="AG154" i="31"/>
  <c r="AG153" i="31"/>
  <c r="AG152" i="31"/>
  <c r="AG151" i="31"/>
  <c r="AG150" i="31"/>
  <c r="AG149" i="31"/>
  <c r="AG148" i="31"/>
  <c r="AG147" i="31"/>
  <c r="AG146" i="31"/>
  <c r="AG145" i="31"/>
  <c r="AG144" i="31"/>
  <c r="AG143" i="31"/>
  <c r="AG142" i="31"/>
  <c r="AG141" i="31"/>
  <c r="AG139" i="31"/>
  <c r="AG138" i="31"/>
  <c r="AG137" i="31"/>
  <c r="AG136" i="31"/>
  <c r="AG135" i="31"/>
  <c r="AG134" i="31"/>
  <c r="AG133" i="31"/>
  <c r="AG132" i="31"/>
  <c r="AG131" i="31"/>
  <c r="AG130" i="31"/>
  <c r="AG129" i="31"/>
  <c r="AG128" i="31"/>
  <c r="AG127" i="31"/>
  <c r="AG126" i="31"/>
  <c r="AG125" i="31"/>
  <c r="AG124" i="31"/>
  <c r="AG123" i="31"/>
  <c r="AG122" i="31"/>
  <c r="AG121" i="31"/>
  <c r="AG120" i="31"/>
  <c r="AG119" i="31"/>
  <c r="AG118" i="31"/>
  <c r="AG117" i="31"/>
  <c r="AG116" i="31"/>
  <c r="AG115" i="31"/>
  <c r="AG114" i="31"/>
  <c r="AG113" i="31"/>
  <c r="AG112" i="31"/>
  <c r="AG109" i="31"/>
  <c r="AG108" i="31"/>
  <c r="AG107" i="31"/>
  <c r="AG106" i="31"/>
  <c r="AG105" i="31"/>
  <c r="AG104" i="31"/>
  <c r="AG103" i="31"/>
  <c r="AG102" i="31"/>
  <c r="AG101" i="31"/>
  <c r="AG100" i="31"/>
  <c r="AG99" i="31"/>
  <c r="AG98" i="31"/>
  <c r="AG97" i="31"/>
  <c r="AG96" i="31"/>
  <c r="AG95" i="31"/>
  <c r="AG94" i="31"/>
  <c r="AG93" i="31"/>
  <c r="AG92" i="31"/>
  <c r="AG91" i="31"/>
  <c r="AG90" i="31"/>
  <c r="AG89" i="31"/>
  <c r="AG88" i="31"/>
  <c r="AG87" i="31"/>
  <c r="AG86" i="31"/>
  <c r="AG85" i="31"/>
  <c r="AG84" i="31"/>
  <c r="AG83" i="31"/>
  <c r="AG82" i="31"/>
  <c r="AG81" i="31"/>
  <c r="AG80" i="31"/>
  <c r="AG79" i="31"/>
  <c r="AG78" i="31"/>
  <c r="AG77" i="31"/>
  <c r="AG76" i="31"/>
  <c r="AG75" i="31"/>
  <c r="AG74" i="31"/>
  <c r="AG73" i="31"/>
  <c r="AG72" i="31"/>
  <c r="AG71" i="31"/>
  <c r="AG70" i="31"/>
  <c r="AG227" i="31"/>
  <c r="AG226" i="31"/>
  <c r="AG225" i="31"/>
  <c r="AG224" i="31"/>
  <c r="AG68" i="31"/>
  <c r="AG67" i="31"/>
  <c r="AG66" i="31"/>
  <c r="AG62" i="31"/>
  <c r="AG63" i="31"/>
  <c r="AG59" i="31"/>
  <c r="AG58" i="31"/>
  <c r="AG57" i="31"/>
  <c r="AG56" i="31"/>
  <c r="AG55" i="31"/>
  <c r="AG54" i="31"/>
  <c r="AG53" i="31"/>
  <c r="AG52" i="31"/>
  <c r="AG51" i="31"/>
  <c r="AG50" i="31"/>
  <c r="AG49" i="31"/>
  <c r="AG48" i="31"/>
  <c r="AG47" i="31"/>
  <c r="AG46" i="31"/>
  <c r="AG45" i="31"/>
  <c r="AG44" i="31"/>
  <c r="AG43" i="31"/>
  <c r="AG42" i="31"/>
  <c r="AG41" i="31"/>
  <c r="AG40" i="31"/>
  <c r="AG39" i="31"/>
  <c r="AG38" i="31"/>
  <c r="AG37" i="31"/>
  <c r="AG36" i="31"/>
  <c r="AG35" i="31"/>
  <c r="AG34" i="31"/>
  <c r="AG33" i="31"/>
  <c r="AG32" i="31"/>
  <c r="AG31" i="31"/>
  <c r="AG30" i="31"/>
  <c r="AG29" i="31"/>
  <c r="AG28" i="31"/>
  <c r="AG27" i="31"/>
  <c r="AG26" i="31"/>
  <c r="AG25" i="31"/>
  <c r="AG24" i="31"/>
  <c r="AG23" i="31"/>
  <c r="AG20" i="31"/>
  <c r="AG19" i="31"/>
  <c r="AG18" i="31"/>
  <c r="AG17" i="31"/>
  <c r="AG16" i="31"/>
  <c r="AG15" i="31"/>
  <c r="AG14" i="31"/>
  <c r="AG13" i="31"/>
  <c r="AG12" i="31"/>
  <c r="AG11" i="31"/>
  <c r="AG10" i="31"/>
  <c r="AG9" i="31"/>
  <c r="AG8" i="31"/>
  <c r="AG7" i="31"/>
  <c r="AG6" i="31"/>
  <c r="AD230" i="31"/>
  <c r="AD229" i="31"/>
  <c r="AD228" i="31"/>
  <c r="AD221" i="31"/>
  <c r="AD220" i="31"/>
  <c r="AD219" i="31"/>
  <c r="AD218" i="31"/>
  <c r="AD217" i="31"/>
  <c r="AD216" i="31"/>
  <c r="AD215" i="31"/>
  <c r="AD214" i="31"/>
  <c r="AD213" i="31"/>
  <c r="AD212" i="31"/>
  <c r="AD211" i="31"/>
  <c r="AD210" i="31"/>
  <c r="AD209" i="31"/>
  <c r="AD208" i="31"/>
  <c r="AD207" i="31"/>
  <c r="AD206" i="31"/>
  <c r="AD205" i="31"/>
  <c r="AD204" i="31"/>
  <c r="AD203" i="31"/>
  <c r="AD202" i="31"/>
  <c r="AD201" i="31"/>
  <c r="AD200" i="31"/>
  <c r="AD199" i="31"/>
  <c r="AD198" i="31"/>
  <c r="AD197" i="31"/>
  <c r="AD196" i="31"/>
  <c r="AD195" i="31"/>
  <c r="AD194" i="31"/>
  <c r="AD193" i="31"/>
  <c r="AD192" i="31"/>
  <c r="AD191" i="31"/>
  <c r="AD190" i="31"/>
  <c r="AD189" i="31"/>
  <c r="AD188" i="31"/>
  <c r="AD187" i="31"/>
  <c r="AD186" i="31"/>
  <c r="AD185" i="31"/>
  <c r="AD184" i="31"/>
  <c r="AD183" i="31"/>
  <c r="AD182" i="31"/>
  <c r="AD181" i="31"/>
  <c r="AD180" i="31"/>
  <c r="AD179" i="31"/>
  <c r="AD178" i="31"/>
  <c r="AD177" i="31"/>
  <c r="AD176" i="31"/>
  <c r="AD175" i="31"/>
  <c r="AD174" i="31"/>
  <c r="AD173" i="31"/>
  <c r="AD172" i="31"/>
  <c r="AD171" i="31"/>
  <c r="AD170" i="31"/>
  <c r="AD169" i="31"/>
  <c r="AD168" i="31"/>
  <c r="AD167" i="31"/>
  <c r="AD166" i="31"/>
  <c r="AD165" i="31"/>
  <c r="AD164" i="31"/>
  <c r="AD163" i="31"/>
  <c r="AD162" i="31"/>
  <c r="AD161" i="31"/>
  <c r="AD160" i="31"/>
  <c r="AD159" i="31"/>
  <c r="AD158" i="31"/>
  <c r="AD157" i="31"/>
  <c r="AD156" i="31"/>
  <c r="AD155" i="31"/>
  <c r="AD154" i="31"/>
  <c r="AD153" i="31"/>
  <c r="AD152" i="31"/>
  <c r="AD151" i="31"/>
  <c r="AD150" i="31"/>
  <c r="AD149" i="31"/>
  <c r="AD148" i="31"/>
  <c r="AD147" i="31"/>
  <c r="AD146" i="31"/>
  <c r="AD145" i="31"/>
  <c r="AD144" i="31"/>
  <c r="AD143" i="31"/>
  <c r="AD142" i="31"/>
  <c r="AD141" i="31"/>
  <c r="AD139" i="31"/>
  <c r="AD138" i="31"/>
  <c r="AD137" i="31"/>
  <c r="AD136" i="31"/>
  <c r="AD135" i="31"/>
  <c r="AD134" i="31"/>
  <c r="AD133" i="31"/>
  <c r="AD132" i="31"/>
  <c r="AD131" i="31"/>
  <c r="AD130" i="31"/>
  <c r="AD129" i="31"/>
  <c r="AD128" i="31"/>
  <c r="AD127" i="31"/>
  <c r="AD126" i="31"/>
  <c r="AD125" i="31"/>
  <c r="AD124" i="31"/>
  <c r="AD123" i="31"/>
  <c r="AD122" i="31"/>
  <c r="AD121" i="31"/>
  <c r="AD120" i="31"/>
  <c r="AD119" i="31"/>
  <c r="AD118" i="31"/>
  <c r="AD117" i="31"/>
  <c r="AD116" i="31"/>
  <c r="AD115" i="31"/>
  <c r="AD114" i="31"/>
  <c r="AD113" i="31"/>
  <c r="AD112" i="31"/>
  <c r="AD109" i="31"/>
  <c r="AD108" i="31"/>
  <c r="AD107" i="31"/>
  <c r="AD106" i="31"/>
  <c r="AD105" i="31"/>
  <c r="AD104" i="31"/>
  <c r="AD103" i="31"/>
  <c r="AD102" i="31"/>
  <c r="AD101" i="31"/>
  <c r="AD100" i="31"/>
  <c r="AD99" i="31"/>
  <c r="AD98" i="31"/>
  <c r="AD97" i="31"/>
  <c r="AD96" i="31"/>
  <c r="AD95" i="31"/>
  <c r="AD94" i="31"/>
  <c r="AD93" i="31"/>
  <c r="AD92" i="31"/>
  <c r="AD91" i="31"/>
  <c r="AD90" i="31"/>
  <c r="AD89" i="31"/>
  <c r="AD88" i="31"/>
  <c r="AD87" i="31"/>
  <c r="AD86" i="31"/>
  <c r="AD85" i="31"/>
  <c r="AD84" i="31"/>
  <c r="AD83" i="31"/>
  <c r="AD82" i="31"/>
  <c r="AD81" i="31"/>
  <c r="AD80" i="31"/>
  <c r="AD79" i="31"/>
  <c r="AD78" i="31"/>
  <c r="AD77" i="31"/>
  <c r="AD76" i="31"/>
  <c r="AD75" i="31"/>
  <c r="AD74" i="31"/>
  <c r="AD73" i="31"/>
  <c r="AD72" i="31"/>
  <c r="AD71" i="31"/>
  <c r="AD70" i="31"/>
  <c r="AD227" i="31"/>
  <c r="AD226" i="31"/>
  <c r="AD225" i="31"/>
  <c r="AD224" i="31"/>
  <c r="AD68" i="31"/>
  <c r="AD67" i="31"/>
  <c r="AD66" i="31"/>
  <c r="AD62" i="31"/>
  <c r="AD63" i="31"/>
  <c r="AD59" i="31"/>
  <c r="AD58" i="31"/>
  <c r="AD57" i="31"/>
  <c r="AD56" i="31"/>
  <c r="AD55" i="31"/>
  <c r="AD54" i="31"/>
  <c r="AD53" i="31"/>
  <c r="AD52" i="31"/>
  <c r="AD51" i="31"/>
  <c r="AD50" i="31"/>
  <c r="AD49" i="31"/>
  <c r="AD48" i="31"/>
  <c r="AD47" i="31"/>
  <c r="AD46" i="31"/>
  <c r="AD45" i="31"/>
  <c r="AD44" i="31"/>
  <c r="AD43" i="31"/>
  <c r="AD42" i="31"/>
  <c r="AD41" i="31"/>
  <c r="AD40" i="31"/>
  <c r="AD39" i="31"/>
  <c r="AD38" i="31"/>
  <c r="AD37" i="31"/>
  <c r="AD36" i="31"/>
  <c r="AD35" i="31"/>
  <c r="AD34" i="31"/>
  <c r="AD33" i="31"/>
  <c r="AD32" i="31"/>
  <c r="AD31" i="31"/>
  <c r="AD30" i="31"/>
  <c r="AD29" i="31"/>
  <c r="AD28" i="31"/>
  <c r="AD27" i="31"/>
  <c r="AD26" i="31"/>
  <c r="AD25" i="31"/>
  <c r="AD24" i="31"/>
  <c r="AD23" i="31"/>
  <c r="AD20" i="31"/>
  <c r="AD19" i="31"/>
  <c r="AD18" i="31"/>
  <c r="AD17" i="31"/>
  <c r="AD16" i="31"/>
  <c r="AD15" i="31"/>
  <c r="AD14" i="31"/>
  <c r="AD13" i="31"/>
  <c r="AD12" i="31"/>
  <c r="AD11" i="31"/>
  <c r="AD10" i="31"/>
  <c r="AD9" i="31"/>
  <c r="AD8" i="31"/>
  <c r="AD7" i="31"/>
  <c r="AD6" i="31"/>
  <c r="AD5" i="31"/>
  <c r="AA231" i="31"/>
  <c r="AA230" i="31"/>
  <c r="AA229" i="31"/>
  <c r="AA228"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6" i="31"/>
  <c r="AA85" i="31"/>
  <c r="AA84" i="31"/>
  <c r="AA83" i="31"/>
  <c r="AA82" i="31"/>
  <c r="AA81" i="31"/>
  <c r="AA80" i="31"/>
  <c r="AA79" i="31"/>
  <c r="AA78" i="31"/>
  <c r="AA77" i="31"/>
  <c r="AA76" i="31"/>
  <c r="AA75" i="31"/>
  <c r="AA74" i="31"/>
  <c r="AA73" i="31"/>
  <c r="AA72" i="31"/>
  <c r="AA71" i="31"/>
  <c r="AA70" i="31"/>
  <c r="AA227" i="31"/>
  <c r="AA226" i="31"/>
  <c r="AA225" i="31"/>
  <c r="AA224" i="31"/>
  <c r="AA68" i="31"/>
  <c r="AA67" i="31"/>
  <c r="AA66" i="31"/>
  <c r="AA62" i="31"/>
  <c r="AA63"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AA26" i="31"/>
  <c r="AA25" i="31"/>
  <c r="AA24" i="31"/>
  <c r="AA23" i="31"/>
  <c r="AA20" i="31"/>
  <c r="AA19" i="31"/>
  <c r="AA18" i="31"/>
  <c r="AA16" i="31"/>
  <c r="AA15" i="31"/>
  <c r="AA14" i="31"/>
  <c r="AA13" i="31"/>
  <c r="AA12" i="31"/>
  <c r="AA11" i="31"/>
  <c r="AA10" i="31"/>
  <c r="AA9" i="31"/>
  <c r="AA8" i="31"/>
  <c r="AA7" i="31"/>
  <c r="AA6" i="31"/>
  <c r="X230" i="31"/>
  <c r="X229" i="31"/>
  <c r="X228" i="31"/>
  <c r="X221" i="31"/>
  <c r="X220" i="31"/>
  <c r="X219" i="31"/>
  <c r="X218" i="31"/>
  <c r="X217" i="31"/>
  <c r="X216" i="31"/>
  <c r="X215" i="31"/>
  <c r="X214" i="31"/>
  <c r="X213" i="31"/>
  <c r="X212" i="31"/>
  <c r="X211" i="31"/>
  <c r="X210" i="31"/>
  <c r="X209" i="31"/>
  <c r="X208" i="31"/>
  <c r="X207" i="31"/>
  <c r="X206" i="31"/>
  <c r="X205" i="31"/>
  <c r="X204" i="31"/>
  <c r="X203" i="31"/>
  <c r="X202" i="31"/>
  <c r="X201" i="31"/>
  <c r="X200" i="31"/>
  <c r="X199"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4" i="31"/>
  <c r="X163" i="31"/>
  <c r="X162" i="31"/>
  <c r="X161" i="31"/>
  <c r="X160" i="31"/>
  <c r="X159" i="31"/>
  <c r="X158" i="31"/>
  <c r="X157" i="31"/>
  <c r="X156" i="31"/>
  <c r="X155" i="31"/>
  <c r="X154" i="31"/>
  <c r="X153" i="31"/>
  <c r="X152" i="31"/>
  <c r="X151" i="31"/>
  <c r="X150" i="31"/>
  <c r="X149" i="31"/>
  <c r="X148" i="31"/>
  <c r="X147" i="31"/>
  <c r="X146" i="31"/>
  <c r="X145" i="31"/>
  <c r="X144" i="31"/>
  <c r="X143" i="31"/>
  <c r="X142" i="31"/>
  <c r="X141" i="31"/>
  <c r="X139" i="31"/>
  <c r="X138" i="31"/>
  <c r="X137" i="31"/>
  <c r="X136" i="31"/>
  <c r="X135" i="31"/>
  <c r="X134" i="31"/>
  <c r="X133" i="31"/>
  <c r="X132" i="31"/>
  <c r="X131" i="31"/>
  <c r="X130" i="31"/>
  <c r="X128" i="31"/>
  <c r="X127" i="31"/>
  <c r="X126" i="31"/>
  <c r="X123" i="31"/>
  <c r="X122" i="31"/>
  <c r="X121" i="31"/>
  <c r="X120" i="31"/>
  <c r="X119" i="31"/>
  <c r="X118" i="31"/>
  <c r="X117" i="31"/>
  <c r="X116" i="31"/>
  <c r="X115" i="31"/>
  <c r="X114" i="31"/>
  <c r="X113" i="31"/>
  <c r="X112" i="31"/>
  <c r="X109" i="31"/>
  <c r="X108" i="31"/>
  <c r="X107" i="31"/>
  <c r="X106" i="31"/>
  <c r="X105" i="31"/>
  <c r="X104" i="31"/>
  <c r="X103" i="31"/>
  <c r="X102" i="31"/>
  <c r="X101" i="31"/>
  <c r="X100" i="31"/>
  <c r="X99" i="31"/>
  <c r="X95" i="31"/>
  <c r="X94" i="31"/>
  <c r="X93" i="31"/>
  <c r="X92" i="31"/>
  <c r="X91" i="31"/>
  <c r="X90" i="31"/>
  <c r="X89" i="31"/>
  <c r="X88" i="31"/>
  <c r="X87" i="31"/>
  <c r="X86" i="31"/>
  <c r="X85" i="31"/>
  <c r="X84" i="31"/>
  <c r="X83" i="31"/>
  <c r="X82" i="31"/>
  <c r="X81" i="31"/>
  <c r="X80" i="31"/>
  <c r="X79" i="31"/>
  <c r="X78" i="31"/>
  <c r="X77" i="31"/>
  <c r="X76" i="31"/>
  <c r="X75" i="31"/>
  <c r="X74" i="31"/>
  <c r="X73" i="31"/>
  <c r="X72" i="31"/>
  <c r="X71" i="31"/>
  <c r="X70" i="31"/>
  <c r="X227" i="31"/>
  <c r="X226" i="31"/>
  <c r="X225" i="31"/>
  <c r="X224" i="31"/>
  <c r="X68" i="31"/>
  <c r="X67" i="31"/>
  <c r="X66" i="31"/>
  <c r="X62" i="31"/>
  <c r="X63" i="31"/>
  <c r="X59" i="31"/>
  <c r="X58" i="31"/>
  <c r="X57" i="31"/>
  <c r="X56" i="31"/>
  <c r="X55" i="31"/>
  <c r="X54" i="31"/>
  <c r="X53" i="31"/>
  <c r="X52" i="31"/>
  <c r="X51" i="31"/>
  <c r="X50" i="31"/>
  <c r="X48" i="31"/>
  <c r="X47" i="31"/>
  <c r="X46" i="31"/>
  <c r="X45" i="31"/>
  <c r="X44" i="31"/>
  <c r="X43" i="31"/>
  <c r="X42" i="31"/>
  <c r="X41" i="31"/>
  <c r="X40" i="31"/>
  <c r="X39" i="31"/>
  <c r="X38" i="31"/>
  <c r="X37" i="31"/>
  <c r="X36" i="31"/>
  <c r="X35" i="31"/>
  <c r="X34" i="31"/>
  <c r="X33" i="31"/>
  <c r="X32" i="31"/>
  <c r="X31" i="31"/>
  <c r="X30" i="31"/>
  <c r="X29" i="31"/>
  <c r="X28" i="31"/>
  <c r="X27" i="31"/>
  <c r="X26" i="31"/>
  <c r="X25" i="31"/>
  <c r="X24" i="31"/>
  <c r="X23" i="31"/>
  <c r="X20" i="31"/>
  <c r="X19" i="31"/>
  <c r="X18" i="31"/>
  <c r="X17" i="31"/>
  <c r="X16" i="31"/>
  <c r="X15" i="31"/>
  <c r="X14" i="31"/>
  <c r="X13" i="31"/>
  <c r="X12" i="31"/>
  <c r="X11" i="31"/>
  <c r="X10" i="31"/>
  <c r="X9" i="31"/>
  <c r="X8" i="31"/>
  <c r="X7" i="31"/>
  <c r="X6" i="31"/>
  <c r="X5" i="31"/>
  <c r="U231" i="31"/>
  <c r="U230" i="31"/>
  <c r="U229" i="31"/>
  <c r="U228" i="31"/>
  <c r="U221" i="31"/>
  <c r="U220" i="31"/>
  <c r="U219" i="31"/>
  <c r="U218" i="31"/>
  <c r="U217" i="31"/>
  <c r="U216" i="31"/>
  <c r="U215" i="31"/>
  <c r="U214" i="31"/>
  <c r="U213" i="31"/>
  <c r="U212" i="31"/>
  <c r="U211" i="31"/>
  <c r="U210" i="31"/>
  <c r="U209" i="31"/>
  <c r="U208" i="31"/>
  <c r="U207" i="31"/>
  <c r="U206" i="31"/>
  <c r="U205" i="31"/>
  <c r="U204" i="31"/>
  <c r="U203" i="31"/>
  <c r="U202" i="31"/>
  <c r="U201" i="31"/>
  <c r="U200" i="31"/>
  <c r="U199" i="31"/>
  <c r="U198" i="31"/>
  <c r="U197" i="31"/>
  <c r="U196" i="31"/>
  <c r="U195" i="31"/>
  <c r="U194" i="31"/>
  <c r="U193" i="31"/>
  <c r="U192" i="31"/>
  <c r="U191" i="31"/>
  <c r="U190" i="31"/>
  <c r="U189" i="31"/>
  <c r="U188" i="31"/>
  <c r="U187" i="31"/>
  <c r="U186" i="31"/>
  <c r="U185" i="31"/>
  <c r="U184" i="31"/>
  <c r="U183" i="31"/>
  <c r="U182" i="31"/>
  <c r="U181" i="31"/>
  <c r="U180" i="31"/>
  <c r="U179" i="31"/>
  <c r="U178" i="31"/>
  <c r="U177" i="31"/>
  <c r="U176" i="31"/>
  <c r="U175" i="31"/>
  <c r="U174" i="31"/>
  <c r="U173" i="31"/>
  <c r="U172" i="31"/>
  <c r="U171" i="31"/>
  <c r="U170" i="31"/>
  <c r="U169" i="31"/>
  <c r="U168" i="31"/>
  <c r="U167" i="31"/>
  <c r="U166" i="31"/>
  <c r="U165" i="31"/>
  <c r="U164" i="31"/>
  <c r="U163" i="31"/>
  <c r="U162" i="31"/>
  <c r="U161" i="31"/>
  <c r="U160" i="31"/>
  <c r="U159" i="31"/>
  <c r="U158" i="31"/>
  <c r="U157" i="31"/>
  <c r="U156" i="31"/>
  <c r="U155" i="31"/>
  <c r="U154" i="31"/>
  <c r="U153" i="31"/>
  <c r="U152" i="31"/>
  <c r="U151" i="31"/>
  <c r="U150" i="31"/>
  <c r="U149" i="31"/>
  <c r="U148" i="31"/>
  <c r="U147" i="31"/>
  <c r="U146" i="31"/>
  <c r="U145" i="31"/>
  <c r="U144" i="31"/>
  <c r="U143" i="31"/>
  <c r="U142" i="31"/>
  <c r="U141" i="31"/>
  <c r="U139" i="31"/>
  <c r="U138" i="31"/>
  <c r="U137" i="31"/>
  <c r="U136" i="31"/>
  <c r="U135" i="31"/>
  <c r="U134" i="31"/>
  <c r="U133" i="31"/>
  <c r="U132" i="31"/>
  <c r="U131" i="31"/>
  <c r="U130" i="31"/>
  <c r="U129" i="31"/>
  <c r="U128" i="31"/>
  <c r="U127" i="31"/>
  <c r="U126" i="31"/>
  <c r="U125" i="31"/>
  <c r="U124" i="31"/>
  <c r="U123" i="31"/>
  <c r="U122" i="31"/>
  <c r="U121" i="31"/>
  <c r="U120" i="31"/>
  <c r="U119" i="31"/>
  <c r="U118" i="31"/>
  <c r="U117" i="31"/>
  <c r="U116" i="31"/>
  <c r="U114" i="31"/>
  <c r="U113" i="31"/>
  <c r="U112" i="31"/>
  <c r="U109" i="31"/>
  <c r="U106" i="31"/>
  <c r="U105" i="31"/>
  <c r="U104" i="31"/>
  <c r="U103" i="31"/>
  <c r="U102" i="31"/>
  <c r="U101" i="31"/>
  <c r="U100" i="31"/>
  <c r="U99" i="31"/>
  <c r="U98" i="31"/>
  <c r="U97" i="31"/>
  <c r="U96" i="31"/>
  <c r="U95" i="31"/>
  <c r="U94" i="31"/>
  <c r="U93" i="31"/>
  <c r="U92" i="31"/>
  <c r="U91" i="31"/>
  <c r="U90" i="31"/>
  <c r="U89" i="31"/>
  <c r="U88" i="31"/>
  <c r="U87" i="31"/>
  <c r="U86" i="31"/>
  <c r="U85" i="31"/>
  <c r="U84" i="31"/>
  <c r="U83" i="31"/>
  <c r="U82" i="31"/>
  <c r="U81" i="31"/>
  <c r="U80" i="31"/>
  <c r="U79" i="31"/>
  <c r="U78" i="31"/>
  <c r="U77" i="31"/>
  <c r="U76" i="31"/>
  <c r="U75" i="31"/>
  <c r="U74" i="31"/>
  <c r="U73" i="31"/>
  <c r="U72" i="31"/>
  <c r="U71" i="31"/>
  <c r="U70" i="31"/>
  <c r="U227" i="31"/>
  <c r="U226" i="31"/>
  <c r="U225" i="31"/>
  <c r="U224" i="31"/>
  <c r="U68" i="31"/>
  <c r="U67" i="31"/>
  <c r="U66" i="31"/>
  <c r="U62" i="31"/>
  <c r="U63" i="31"/>
  <c r="U59" i="31"/>
  <c r="U58" i="31"/>
  <c r="U57" i="31"/>
  <c r="U56" i="31"/>
  <c r="U55" i="31"/>
  <c r="U54" i="31"/>
  <c r="U53" i="31"/>
  <c r="U52" i="31"/>
  <c r="U51" i="31"/>
  <c r="U50" i="31"/>
  <c r="U48" i="31"/>
  <c r="U47" i="31"/>
  <c r="U46" i="31"/>
  <c r="U45" i="31"/>
  <c r="U44" i="31"/>
  <c r="U43" i="31"/>
  <c r="U42" i="31"/>
  <c r="U41" i="31"/>
  <c r="U40" i="31"/>
  <c r="U39" i="31"/>
  <c r="U38" i="31"/>
  <c r="U37" i="31"/>
  <c r="U36" i="31"/>
  <c r="U35" i="31"/>
  <c r="U34" i="31"/>
  <c r="U33" i="31"/>
  <c r="U32" i="31"/>
  <c r="U31" i="31"/>
  <c r="U30" i="31"/>
  <c r="U29" i="31"/>
  <c r="U28" i="31"/>
  <c r="U27" i="31"/>
  <c r="U26" i="31"/>
  <c r="U25" i="31"/>
  <c r="U24" i="31"/>
  <c r="U23" i="31"/>
  <c r="U20" i="31"/>
  <c r="U19" i="31"/>
  <c r="U18" i="31"/>
  <c r="U17" i="31"/>
  <c r="U16" i="31"/>
  <c r="U15" i="31"/>
  <c r="U14" i="31"/>
  <c r="U13" i="31"/>
  <c r="U12" i="31"/>
  <c r="U11" i="31"/>
  <c r="U10" i="31"/>
  <c r="U9" i="31"/>
  <c r="U8" i="31"/>
  <c r="U7" i="31"/>
  <c r="U6" i="31"/>
  <c r="R231" i="31"/>
  <c r="R230" i="31"/>
  <c r="R229" i="31"/>
  <c r="R228" i="31"/>
  <c r="R221" i="31"/>
  <c r="R220" i="31"/>
  <c r="R219" i="31"/>
  <c r="R218" i="31"/>
  <c r="R217" i="31"/>
  <c r="R216" i="31"/>
  <c r="R215" i="31"/>
  <c r="R214" i="31"/>
  <c r="R213" i="31"/>
  <c r="R212" i="31"/>
  <c r="R211" i="31"/>
  <c r="R210" i="31"/>
  <c r="R209" i="31"/>
  <c r="R208" i="31"/>
  <c r="R207" i="31"/>
  <c r="R206" i="31"/>
  <c r="R205" i="31"/>
  <c r="R203" i="31"/>
  <c r="R202" i="31"/>
  <c r="R201" i="31"/>
  <c r="R200" i="31"/>
  <c r="R199" i="31"/>
  <c r="R198" i="31"/>
  <c r="R197" i="31"/>
  <c r="R196" i="31"/>
  <c r="R195" i="31"/>
  <c r="R194" i="31"/>
  <c r="R193" i="31"/>
  <c r="R192" i="31"/>
  <c r="R191" i="31"/>
  <c r="R190" i="31"/>
  <c r="R189" i="31"/>
  <c r="R188" i="31"/>
  <c r="R187" i="31"/>
  <c r="R186" i="31"/>
  <c r="R185" i="31"/>
  <c r="R184" i="31"/>
  <c r="R183" i="31"/>
  <c r="R182" i="31"/>
  <c r="R181" i="31"/>
  <c r="R180" i="31"/>
  <c r="R178" i="31"/>
  <c r="R177" i="31"/>
  <c r="R176" i="31"/>
  <c r="R175" i="31"/>
  <c r="R174" i="31"/>
  <c r="R173" i="31"/>
  <c r="R172" i="31"/>
  <c r="R171" i="31"/>
  <c r="R170" i="31"/>
  <c r="R169" i="31"/>
  <c r="R168" i="31"/>
  <c r="R167" i="31"/>
  <c r="R166" i="31"/>
  <c r="R163" i="31"/>
  <c r="R162" i="31"/>
  <c r="R161" i="31"/>
  <c r="R160" i="31"/>
  <c r="R159" i="31"/>
  <c r="R158" i="31"/>
  <c r="R157" i="31"/>
  <c r="R156" i="31"/>
  <c r="R155" i="31"/>
  <c r="R154" i="31"/>
  <c r="R153" i="31"/>
  <c r="R152" i="31"/>
  <c r="R151" i="31"/>
  <c r="R150" i="31"/>
  <c r="R149" i="31"/>
  <c r="R148" i="31"/>
  <c r="R147" i="31"/>
  <c r="R143" i="31"/>
  <c r="R142" i="31"/>
  <c r="R141" i="31"/>
  <c r="R139" i="31"/>
  <c r="R138" i="31"/>
  <c r="R137" i="31"/>
  <c r="R136" i="31"/>
  <c r="R135" i="31"/>
  <c r="R134" i="31"/>
  <c r="R133" i="31"/>
  <c r="R129" i="31"/>
  <c r="R128" i="31"/>
  <c r="R127" i="31"/>
  <c r="R126" i="31"/>
  <c r="R123" i="31"/>
  <c r="R122" i="31"/>
  <c r="R121" i="31"/>
  <c r="R119" i="31"/>
  <c r="R118" i="31"/>
  <c r="R117" i="31"/>
  <c r="R115" i="31"/>
  <c r="R114" i="31"/>
  <c r="R113" i="31"/>
  <c r="R112" i="31"/>
  <c r="R108" i="31"/>
  <c r="R107" i="31"/>
  <c r="R106" i="31"/>
  <c r="R105" i="31"/>
  <c r="R104" i="31"/>
  <c r="R99" i="31"/>
  <c r="R95" i="31"/>
  <c r="R94" i="31"/>
  <c r="R93" i="31"/>
  <c r="R92" i="31"/>
  <c r="R91" i="31"/>
  <c r="R90" i="31"/>
  <c r="R89" i="31"/>
  <c r="R88" i="31"/>
  <c r="R87" i="31"/>
  <c r="R86" i="31"/>
  <c r="R85" i="31"/>
  <c r="R81" i="31"/>
  <c r="R77" i="31"/>
  <c r="R76" i="31"/>
  <c r="R75" i="31"/>
  <c r="R74" i="31"/>
  <c r="R73" i="31"/>
  <c r="R72" i="31"/>
  <c r="R71" i="31"/>
  <c r="R70" i="31"/>
  <c r="R227" i="31"/>
  <c r="R226" i="31"/>
  <c r="R225" i="31"/>
  <c r="R224" i="31"/>
  <c r="R68" i="31"/>
  <c r="R67" i="31"/>
  <c r="R62" i="31"/>
  <c r="R63" i="31"/>
  <c r="R59" i="31"/>
  <c r="R58" i="31"/>
  <c r="R57" i="31"/>
  <c r="R56" i="31"/>
  <c r="R55" i="31"/>
  <c r="R54" i="31"/>
  <c r="R53" i="31"/>
  <c r="R51" i="31"/>
  <c r="R50" i="31"/>
  <c r="R48" i="31"/>
  <c r="R47" i="31"/>
  <c r="R46" i="31"/>
  <c r="R45" i="31"/>
  <c r="R44" i="31"/>
  <c r="R43" i="31"/>
  <c r="R42" i="31"/>
  <c r="R40" i="31"/>
  <c r="R39" i="31"/>
  <c r="R38" i="31"/>
  <c r="R37" i="31"/>
  <c r="R36" i="31"/>
  <c r="R35" i="31"/>
  <c r="R34" i="31"/>
  <c r="R33" i="31"/>
  <c r="R32" i="31"/>
  <c r="R31" i="31"/>
  <c r="R30" i="31"/>
  <c r="R29" i="31"/>
  <c r="R28" i="31"/>
  <c r="R26" i="31"/>
  <c r="R25" i="31"/>
  <c r="R24" i="31"/>
  <c r="R23" i="31"/>
  <c r="R20" i="31"/>
  <c r="R19" i="31"/>
  <c r="R18" i="31"/>
  <c r="R17" i="31"/>
  <c r="R16" i="31"/>
  <c r="R15" i="31"/>
  <c r="R14" i="31"/>
  <c r="R13" i="31"/>
  <c r="R12" i="31"/>
  <c r="R11" i="31"/>
  <c r="R10" i="31"/>
  <c r="R9" i="31"/>
  <c r="R8" i="31"/>
  <c r="R7" i="31"/>
  <c r="R6" i="31"/>
  <c r="O231" i="31"/>
  <c r="O230" i="31"/>
  <c r="O229" i="31"/>
  <c r="O228" i="31"/>
  <c r="O221" i="31"/>
  <c r="O220" i="31"/>
  <c r="O219" i="31"/>
  <c r="O218" i="31"/>
  <c r="O217" i="31"/>
  <c r="O216" i="31"/>
  <c r="O215" i="31"/>
  <c r="O214" i="31"/>
  <c r="O213" i="31"/>
  <c r="O212" i="31"/>
  <c r="O211" i="31"/>
  <c r="O210" i="31"/>
  <c r="O209" i="31"/>
  <c r="O208" i="31"/>
  <c r="O207" i="31"/>
  <c r="O206" i="31"/>
  <c r="O205" i="31"/>
  <c r="O204" i="31"/>
  <c r="O203" i="31"/>
  <c r="O202" i="31"/>
  <c r="O201" i="31"/>
  <c r="O200" i="31"/>
  <c r="O199" i="31"/>
  <c r="O198" i="31"/>
  <c r="O197" i="31"/>
  <c r="O196" i="31"/>
  <c r="O195" i="31"/>
  <c r="O194" i="31"/>
  <c r="O193" i="31"/>
  <c r="O192" i="31"/>
  <c r="O191" i="31"/>
  <c r="O190" i="31"/>
  <c r="O189" i="31"/>
  <c r="O188" i="31"/>
  <c r="O187" i="31"/>
  <c r="O186" i="31"/>
  <c r="O185" i="31"/>
  <c r="O184" i="31"/>
  <c r="O183" i="31"/>
  <c r="O182" i="31"/>
  <c r="O181" i="31"/>
  <c r="O180" i="31"/>
  <c r="O179" i="31"/>
  <c r="O178" i="31"/>
  <c r="O177" i="31"/>
  <c r="O176" i="31"/>
  <c r="O175" i="31"/>
  <c r="O174" i="31"/>
  <c r="O173" i="31"/>
  <c r="O172" i="31"/>
  <c r="O168" i="31"/>
  <c r="O167" i="31"/>
  <c r="O166" i="31"/>
  <c r="O163" i="31"/>
  <c r="O160" i="31"/>
  <c r="O159" i="31"/>
  <c r="O155" i="31"/>
  <c r="O154" i="31"/>
  <c r="O153" i="31"/>
  <c r="O152" i="31"/>
  <c r="O151" i="31"/>
  <c r="O150" i="31"/>
  <c r="O148" i="31"/>
  <c r="O143" i="31"/>
  <c r="O142" i="31"/>
  <c r="O141" i="31"/>
  <c r="O139" i="31"/>
  <c r="O137" i="31"/>
  <c r="O136" i="31"/>
  <c r="O132" i="31"/>
  <c r="O131" i="31"/>
  <c r="O130" i="31"/>
  <c r="O129" i="31"/>
  <c r="O128" i="31"/>
  <c r="O127" i="31"/>
  <c r="O124" i="31"/>
  <c r="O122" i="31"/>
  <c r="O121" i="31"/>
  <c r="O119" i="31"/>
  <c r="O118" i="31"/>
  <c r="O117" i="31"/>
  <c r="O116" i="31"/>
  <c r="O115" i="31"/>
  <c r="O113" i="31"/>
  <c r="O112" i="31"/>
  <c r="O109" i="31"/>
  <c r="O108" i="31"/>
  <c r="O107" i="31"/>
  <c r="O105" i="31"/>
  <c r="O104" i="31"/>
  <c r="O97" i="31"/>
  <c r="O96" i="31"/>
  <c r="O95" i="31"/>
  <c r="O94" i="31"/>
  <c r="O93" i="31"/>
  <c r="O92" i="31"/>
  <c r="O91" i="31"/>
  <c r="O90" i="31"/>
  <c r="O89" i="31"/>
  <c r="O88" i="31"/>
  <c r="O87" i="31"/>
  <c r="O86" i="31"/>
  <c r="O85" i="31"/>
  <c r="O81" i="31"/>
  <c r="O80" i="31"/>
  <c r="O79" i="31"/>
  <c r="O78" i="31"/>
  <c r="O77" i="31"/>
  <c r="O76" i="31"/>
  <c r="O75" i="31"/>
  <c r="O74" i="31"/>
  <c r="O73" i="31"/>
  <c r="O72" i="31"/>
  <c r="O71" i="31"/>
  <c r="O70" i="31"/>
  <c r="O227" i="31"/>
  <c r="O226" i="31"/>
  <c r="O225" i="31"/>
  <c r="O224" i="31"/>
  <c r="O68" i="31"/>
  <c r="O67" i="31"/>
  <c r="O62" i="31"/>
  <c r="O63" i="31"/>
  <c r="O59" i="31"/>
  <c r="O58" i="31"/>
  <c r="O57" i="31"/>
  <c r="O56" i="31"/>
  <c r="O55" i="31"/>
  <c r="O54" i="31"/>
  <c r="O53" i="31"/>
  <c r="O52" i="31"/>
  <c r="O51" i="31"/>
  <c r="O50" i="31"/>
  <c r="O49" i="31"/>
  <c r="O48" i="31"/>
  <c r="O47" i="31"/>
  <c r="O46" i="31"/>
  <c r="O45" i="31"/>
  <c r="O44" i="31"/>
  <c r="O43" i="31"/>
  <c r="O42" i="31"/>
  <c r="O41" i="31"/>
  <c r="O40" i="31"/>
  <c r="O39" i="31"/>
  <c r="O38" i="31"/>
  <c r="O37" i="31"/>
  <c r="O36" i="31"/>
  <c r="O35" i="31"/>
  <c r="O34" i="31"/>
  <c r="O33" i="31"/>
  <c r="O32" i="31"/>
  <c r="O31" i="31"/>
  <c r="O29" i="31"/>
  <c r="O28" i="31"/>
  <c r="O25" i="31"/>
  <c r="O23" i="31"/>
  <c r="O20" i="31"/>
  <c r="O19" i="31"/>
  <c r="O18" i="31"/>
  <c r="O17" i="31"/>
  <c r="O16" i="31"/>
  <c r="O15" i="31"/>
  <c r="O14" i="31"/>
  <c r="O13" i="31"/>
  <c r="O12" i="31"/>
  <c r="O11" i="31"/>
  <c r="O10" i="31"/>
  <c r="O9" i="31"/>
  <c r="O7" i="31"/>
  <c r="L231" i="31"/>
  <c r="L230" i="31"/>
  <c r="L229" i="31"/>
  <c r="L228" i="31"/>
  <c r="L221" i="31"/>
  <c r="L220" i="31"/>
  <c r="L219" i="31"/>
  <c r="L218" i="31"/>
  <c r="L217" i="31"/>
  <c r="L216" i="31"/>
  <c r="L215" i="31"/>
  <c r="L214" i="31"/>
  <c r="L213" i="31"/>
  <c r="L212" i="31"/>
  <c r="L211" i="31"/>
  <c r="L210" i="31"/>
  <c r="L209" i="31"/>
  <c r="L208" i="31"/>
  <c r="L207" i="31"/>
  <c r="L206" i="31"/>
  <c r="L205" i="31"/>
  <c r="L204" i="31"/>
  <c r="L203" i="31"/>
  <c r="L202" i="31"/>
  <c r="L201" i="31"/>
  <c r="L200" i="31"/>
  <c r="L199" i="31"/>
  <c r="L198" i="31"/>
  <c r="L197" i="31"/>
  <c r="L196" i="31"/>
  <c r="L195" i="31"/>
  <c r="L194" i="31"/>
  <c r="L193" i="31"/>
  <c r="L192" i="31"/>
  <c r="L191" i="31"/>
  <c r="L190" i="31"/>
  <c r="L189" i="31"/>
  <c r="L188" i="31"/>
  <c r="L187" i="31"/>
  <c r="L186" i="31"/>
  <c r="L185" i="31"/>
  <c r="L184" i="31"/>
  <c r="L183" i="31"/>
  <c r="L182" i="31"/>
  <c r="L181" i="31"/>
  <c r="L180" i="31"/>
  <c r="L179" i="31"/>
  <c r="L178" i="31"/>
  <c r="L177" i="31"/>
  <c r="L176" i="31"/>
  <c r="L175" i="31"/>
  <c r="L174" i="31"/>
  <c r="L173" i="31"/>
  <c r="L172" i="31"/>
  <c r="L168" i="31"/>
  <c r="L167" i="31"/>
  <c r="L166" i="31"/>
  <c r="L165" i="31"/>
  <c r="L164" i="31"/>
  <c r="L163" i="31"/>
  <c r="L160" i="31"/>
  <c r="L159" i="31"/>
  <c r="L158" i="31"/>
  <c r="L155" i="31"/>
  <c r="L154" i="31"/>
  <c r="L153" i="31"/>
  <c r="L152" i="31"/>
  <c r="L151" i="31"/>
  <c r="L150" i="31"/>
  <c r="L148" i="31"/>
  <c r="L143" i="31"/>
  <c r="L142" i="31"/>
  <c r="L141" i="31"/>
  <c r="L139" i="31"/>
  <c r="L138" i="31"/>
  <c r="L136" i="31"/>
  <c r="L135" i="31"/>
  <c r="L134" i="31"/>
  <c r="L133" i="31"/>
  <c r="L132" i="31"/>
  <c r="L131" i="31"/>
  <c r="L130" i="31"/>
  <c r="L129" i="31"/>
  <c r="L128" i="31"/>
  <c r="L127" i="31"/>
  <c r="L124" i="31"/>
  <c r="L123" i="31"/>
  <c r="L122" i="31"/>
  <c r="L120" i="31"/>
  <c r="L119" i="31"/>
  <c r="L118" i="31"/>
  <c r="L117" i="31"/>
  <c r="L116" i="31"/>
  <c r="L115" i="31"/>
  <c r="L113" i="31"/>
  <c r="L112" i="31"/>
  <c r="L109" i="31"/>
  <c r="L108" i="31"/>
  <c r="L107" i="31"/>
  <c r="L105" i="31"/>
  <c r="L104" i="31"/>
  <c r="L103" i="31"/>
  <c r="L102" i="31"/>
  <c r="L101" i="31"/>
  <c r="L97" i="31"/>
  <c r="L96" i="31"/>
  <c r="L95" i="31"/>
  <c r="L94" i="31"/>
  <c r="L93" i="31"/>
  <c r="L92" i="31"/>
  <c r="L91" i="31"/>
  <c r="L90" i="31"/>
  <c r="L89" i="31"/>
  <c r="L88" i="31"/>
  <c r="L87" i="31"/>
  <c r="L86" i="31"/>
  <c r="L85" i="31"/>
  <c r="L84" i="31"/>
  <c r="L83" i="31"/>
  <c r="L82" i="31"/>
  <c r="L81" i="31"/>
  <c r="L80" i="31"/>
  <c r="L79" i="31"/>
  <c r="L78" i="31"/>
  <c r="L77" i="31"/>
  <c r="L76" i="31"/>
  <c r="L75" i="31"/>
  <c r="L74" i="31"/>
  <c r="L73" i="31"/>
  <c r="L72" i="31"/>
  <c r="L71" i="31"/>
  <c r="L70" i="31"/>
  <c r="L227" i="31"/>
  <c r="L226" i="31"/>
  <c r="L225" i="31"/>
  <c r="L224" i="31"/>
  <c r="L68" i="31"/>
  <c r="L67" i="31"/>
  <c r="L62" i="31"/>
  <c r="L63" i="31"/>
  <c r="L59" i="31"/>
  <c r="L58" i="31"/>
  <c r="L57" i="31"/>
  <c r="L56" i="31"/>
  <c r="L55" i="31"/>
  <c r="L54" i="31"/>
  <c r="L53" i="31"/>
  <c r="L52" i="31"/>
  <c r="L51" i="31"/>
  <c r="L50" i="31"/>
  <c r="L48" i="31"/>
  <c r="L47" i="31"/>
  <c r="L46" i="31"/>
  <c r="L45" i="31"/>
  <c r="L44" i="31"/>
  <c r="L43" i="31"/>
  <c r="L42" i="31"/>
  <c r="L41" i="31"/>
  <c r="L40" i="31"/>
  <c r="L38" i="31"/>
  <c r="L37" i="31"/>
  <c r="L36" i="31"/>
  <c r="L35" i="31"/>
  <c r="L34" i="31"/>
  <c r="L33" i="31"/>
  <c r="L32" i="31"/>
  <c r="L31" i="31"/>
  <c r="L30" i="31"/>
  <c r="L29" i="31"/>
  <c r="L28" i="31"/>
  <c r="L25" i="31"/>
  <c r="L23" i="31"/>
  <c r="L20" i="31"/>
  <c r="L19" i="31"/>
  <c r="L17" i="31"/>
  <c r="L16" i="31"/>
  <c r="L14" i="31"/>
  <c r="L13" i="31"/>
  <c r="L12" i="31"/>
  <c r="L11" i="31"/>
  <c r="L10" i="31"/>
  <c r="L7" i="31"/>
  <c r="I231" i="31"/>
  <c r="I230" i="31"/>
  <c r="I229" i="31"/>
  <c r="I228" i="31"/>
  <c r="I221" i="31"/>
  <c r="I220" i="31"/>
  <c r="I219" i="31"/>
  <c r="I218" i="31"/>
  <c r="I217" i="31"/>
  <c r="I216" i="31"/>
  <c r="I215" i="31"/>
  <c r="I214" i="31"/>
  <c r="I213" i="31"/>
  <c r="I212" i="31"/>
  <c r="I211" i="31"/>
  <c r="I210" i="31"/>
  <c r="I209" i="31"/>
  <c r="I208" i="31"/>
  <c r="I207" i="31"/>
  <c r="I206" i="31"/>
  <c r="I205" i="31"/>
  <c r="I204" i="31"/>
  <c r="I203" i="31"/>
  <c r="I202" i="31"/>
  <c r="I201" i="31"/>
  <c r="I200" i="31"/>
  <c r="I199" i="31"/>
  <c r="I198" i="31"/>
  <c r="I197" i="31"/>
  <c r="I196" i="31"/>
  <c r="I195" i="31"/>
  <c r="I194" i="31"/>
  <c r="I193" i="31"/>
  <c r="I192" i="31"/>
  <c r="I191" i="31"/>
  <c r="I190" i="31"/>
  <c r="I189" i="31"/>
  <c r="I188" i="31"/>
  <c r="I187" i="31"/>
  <c r="I186" i="31"/>
  <c r="I185" i="31"/>
  <c r="I184" i="31"/>
  <c r="I183" i="31"/>
  <c r="I182" i="31"/>
  <c r="I181" i="31"/>
  <c r="I180" i="31"/>
  <c r="I179" i="31"/>
  <c r="I178" i="31"/>
  <c r="I177" i="31"/>
  <c r="I176" i="31"/>
  <c r="I175" i="31"/>
  <c r="I174" i="31"/>
  <c r="I173" i="31"/>
  <c r="I172" i="31"/>
  <c r="I171" i="31"/>
  <c r="I170" i="31"/>
  <c r="I169" i="31"/>
  <c r="I168" i="31"/>
  <c r="I167" i="31"/>
  <c r="I166" i="31"/>
  <c r="I165" i="31"/>
  <c r="I164" i="31"/>
  <c r="I163" i="31"/>
  <c r="I162" i="31"/>
  <c r="I161" i="31"/>
  <c r="I160" i="31"/>
  <c r="I159" i="31"/>
  <c r="I158" i="31"/>
  <c r="I157" i="31"/>
  <c r="I156" i="31"/>
  <c r="I155" i="31"/>
  <c r="I154" i="31"/>
  <c r="I153" i="31"/>
  <c r="I152" i="31"/>
  <c r="I151" i="31"/>
  <c r="I150" i="31"/>
  <c r="I149" i="31"/>
  <c r="I148" i="31"/>
  <c r="I147" i="31"/>
  <c r="I146" i="31"/>
  <c r="I145" i="31"/>
  <c r="I144" i="31"/>
  <c r="I143" i="31"/>
  <c r="I142" i="31"/>
  <c r="I141" i="31"/>
  <c r="I139" i="31"/>
  <c r="I138" i="31"/>
  <c r="I137" i="31"/>
  <c r="I136" i="31"/>
  <c r="I135" i="31"/>
  <c r="I134" i="31"/>
  <c r="I133" i="31"/>
  <c r="I132" i="31"/>
  <c r="I131" i="31"/>
  <c r="I130" i="31"/>
  <c r="I129" i="31"/>
  <c r="I128" i="31"/>
  <c r="I127" i="31"/>
  <c r="I126" i="31"/>
  <c r="I125" i="31"/>
  <c r="I124" i="31"/>
  <c r="I123" i="31"/>
  <c r="I122" i="31"/>
  <c r="I121" i="31"/>
  <c r="I120" i="31"/>
  <c r="I119" i="31"/>
  <c r="I118" i="31"/>
  <c r="I117" i="31"/>
  <c r="I116" i="31"/>
  <c r="I115" i="31"/>
  <c r="I114" i="31"/>
  <c r="I113" i="31"/>
  <c r="I112" i="31"/>
  <c r="I109" i="31"/>
  <c r="I108" i="31"/>
  <c r="I107" i="31"/>
  <c r="I106" i="31"/>
  <c r="I105" i="31"/>
  <c r="I104" i="31"/>
  <c r="I103" i="31"/>
  <c r="I102" i="31"/>
  <c r="I101" i="31"/>
  <c r="I100" i="31"/>
  <c r="I99" i="31"/>
  <c r="I98" i="31"/>
  <c r="I97" i="31"/>
  <c r="I96" i="31"/>
  <c r="I95" i="31"/>
  <c r="I94" i="31"/>
  <c r="I93" i="31"/>
  <c r="I92" i="31"/>
  <c r="I91" i="31"/>
  <c r="I90" i="31"/>
  <c r="I89" i="31"/>
  <c r="I88" i="31"/>
  <c r="I87" i="31"/>
  <c r="I86" i="31"/>
  <c r="I85" i="31"/>
  <c r="I84" i="31"/>
  <c r="I83" i="31"/>
  <c r="I82" i="31"/>
  <c r="I81" i="31"/>
  <c r="I80" i="31"/>
  <c r="I79" i="31"/>
  <c r="I78" i="31"/>
  <c r="I77" i="31"/>
  <c r="I76" i="31"/>
  <c r="I75" i="31"/>
  <c r="I74" i="31"/>
  <c r="I73" i="31"/>
  <c r="I72" i="31"/>
  <c r="I71" i="31"/>
  <c r="I70" i="31"/>
  <c r="I227" i="31"/>
  <c r="I226" i="31"/>
  <c r="I225" i="31"/>
  <c r="I224" i="31"/>
  <c r="I68" i="31"/>
  <c r="I67" i="31"/>
  <c r="I62" i="31"/>
  <c r="I63" i="31"/>
  <c r="I59" i="31"/>
  <c r="I58" i="31"/>
  <c r="I57" i="31"/>
  <c r="I56" i="31"/>
  <c r="I55" i="31"/>
  <c r="I54" i="31"/>
  <c r="I53" i="31"/>
  <c r="I52" i="31"/>
  <c r="I51" i="31"/>
  <c r="I50" i="31"/>
  <c r="I49" i="31"/>
  <c r="I48" i="31"/>
  <c r="I47" i="31"/>
  <c r="I46" i="31"/>
  <c r="I45" i="31"/>
  <c r="I44" i="31"/>
  <c r="I43" i="31"/>
  <c r="I42" i="31"/>
  <c r="I41" i="31"/>
  <c r="I40" i="31"/>
  <c r="I39" i="31"/>
  <c r="I38" i="31"/>
  <c r="I37" i="31"/>
  <c r="I36" i="31"/>
  <c r="I35" i="31"/>
  <c r="I34" i="31"/>
  <c r="I33" i="31"/>
  <c r="I32" i="31"/>
  <c r="I31" i="31"/>
  <c r="I30" i="31"/>
  <c r="I29" i="31"/>
  <c r="I28" i="31"/>
  <c r="I27" i="31"/>
  <c r="I26" i="31"/>
  <c r="I25" i="31"/>
  <c r="I24" i="31"/>
  <c r="I23" i="31"/>
  <c r="I20" i="31"/>
  <c r="I19" i="31"/>
  <c r="I18" i="31"/>
  <c r="I17" i="31"/>
  <c r="I16" i="31"/>
  <c r="I15" i="31"/>
  <c r="I14" i="31"/>
  <c r="I13" i="31"/>
  <c r="I12" i="31"/>
  <c r="I11" i="31"/>
  <c r="I10" i="31"/>
  <c r="I9" i="31"/>
  <c r="I8" i="31"/>
  <c r="I7" i="31"/>
  <c r="I6" i="31"/>
  <c r="F231" i="31"/>
  <c r="F230" i="31"/>
  <c r="F229" i="31"/>
  <c r="F228" i="31"/>
  <c r="F221" i="31"/>
  <c r="F220" i="31"/>
  <c r="F219" i="31"/>
  <c r="F218" i="31"/>
  <c r="F217" i="31"/>
  <c r="F216" i="31"/>
  <c r="F215" i="31"/>
  <c r="F214" i="31"/>
  <c r="F213" i="31"/>
  <c r="F212" i="31"/>
  <c r="F211" i="31"/>
  <c r="F210" i="31"/>
  <c r="F209" i="31"/>
  <c r="F208" i="31"/>
  <c r="F207" i="31"/>
  <c r="F206" i="31"/>
  <c r="F205" i="31"/>
  <c r="F204" i="31"/>
  <c r="F203" i="31"/>
  <c r="F202" i="31"/>
  <c r="F201" i="31"/>
  <c r="F200" i="31"/>
  <c r="F199" i="31"/>
  <c r="F198" i="31"/>
  <c r="F197" i="31"/>
  <c r="F196" i="31"/>
  <c r="F195" i="31"/>
  <c r="F194" i="31"/>
  <c r="F193" i="31"/>
  <c r="F192" i="31"/>
  <c r="F191" i="31"/>
  <c r="F190" i="31"/>
  <c r="F189" i="31"/>
  <c r="F188" i="31"/>
  <c r="F187" i="31"/>
  <c r="F186" i="31"/>
  <c r="F185" i="31"/>
  <c r="F184" i="31"/>
  <c r="F183" i="31"/>
  <c r="F182" i="31"/>
  <c r="F181" i="31"/>
  <c r="F180" i="31"/>
  <c r="F179" i="31"/>
  <c r="F178" i="31"/>
  <c r="F177" i="31"/>
  <c r="F176" i="31"/>
  <c r="F175" i="31"/>
  <c r="F174" i="31"/>
  <c r="F173" i="31"/>
  <c r="F172" i="31"/>
  <c r="F168" i="31"/>
  <c r="F167" i="31"/>
  <c r="F166" i="31"/>
  <c r="F165" i="31"/>
  <c r="F163" i="31"/>
  <c r="F162" i="31"/>
  <c r="F161" i="31"/>
  <c r="F160" i="31"/>
  <c r="F159" i="31"/>
  <c r="F158" i="31"/>
  <c r="F155" i="31"/>
  <c r="F154" i="31"/>
  <c r="F153" i="31"/>
  <c r="F152" i="31"/>
  <c r="F151" i="31"/>
  <c r="F150" i="31"/>
  <c r="F148" i="31"/>
  <c r="F143" i="31"/>
  <c r="F142" i="31"/>
  <c r="F141" i="31"/>
  <c r="F139" i="31"/>
  <c r="F138" i="31"/>
  <c r="F136" i="31"/>
  <c r="F135" i="31"/>
  <c r="F134" i="31"/>
  <c r="F133" i="31"/>
  <c r="F132" i="31"/>
  <c r="F131" i="31"/>
  <c r="F130" i="31"/>
  <c r="F128" i="31"/>
  <c r="F127" i="31"/>
  <c r="F124" i="31"/>
  <c r="F123" i="31"/>
  <c r="F122" i="31"/>
  <c r="F121" i="31"/>
  <c r="F120" i="31"/>
  <c r="F119" i="31"/>
  <c r="F118" i="31"/>
  <c r="F117" i="31"/>
  <c r="F116" i="31"/>
  <c r="F115" i="31"/>
  <c r="F113" i="31"/>
  <c r="F112" i="31"/>
  <c r="F109" i="31"/>
  <c r="F108" i="31"/>
  <c r="F107" i="31"/>
  <c r="F105" i="31"/>
  <c r="F104" i="31"/>
  <c r="F103" i="31"/>
  <c r="F102" i="31"/>
  <c r="F101" i="31"/>
  <c r="F97" i="31"/>
  <c r="F96" i="31"/>
  <c r="F95" i="31"/>
  <c r="F94" i="31"/>
  <c r="F93" i="31"/>
  <c r="F92" i="31"/>
  <c r="F91" i="31"/>
  <c r="F90" i="31"/>
  <c r="F89" i="31"/>
  <c r="F88" i="31"/>
  <c r="F87" i="31"/>
  <c r="F86" i="31"/>
  <c r="F85" i="31"/>
  <c r="F84" i="31"/>
  <c r="F83" i="31"/>
  <c r="F82" i="31"/>
  <c r="F81" i="31"/>
  <c r="F80" i="31"/>
  <c r="F79" i="31"/>
  <c r="F78" i="31"/>
  <c r="F76" i="31"/>
  <c r="F75" i="31"/>
  <c r="F74" i="31"/>
  <c r="F73" i="31"/>
  <c r="F72" i="31"/>
  <c r="F71" i="31"/>
  <c r="F70" i="31"/>
  <c r="F227" i="31"/>
  <c r="F226" i="31"/>
  <c r="F225" i="31"/>
  <c r="F224" i="31"/>
  <c r="F68" i="31"/>
  <c r="F67" i="31"/>
  <c r="F66" i="31"/>
  <c r="F62" i="31"/>
  <c r="F63" i="31"/>
  <c r="F59" i="31"/>
  <c r="F58" i="31"/>
  <c r="F57" i="31"/>
  <c r="F56" i="31"/>
  <c r="F55" i="31"/>
  <c r="F54" i="31"/>
  <c r="F53" i="31"/>
  <c r="F52" i="31"/>
  <c r="F51" i="31"/>
  <c r="F50" i="31"/>
  <c r="F48" i="31"/>
  <c r="F47" i="31"/>
  <c r="F46" i="31"/>
  <c r="F45" i="31"/>
  <c r="F44" i="31"/>
  <c r="F43" i="31"/>
  <c r="F42" i="31"/>
  <c r="F38" i="31"/>
  <c r="F37" i="31"/>
  <c r="F36" i="31"/>
  <c r="F35" i="31"/>
  <c r="F34" i="31"/>
  <c r="F33" i="31"/>
  <c r="F32" i="31"/>
  <c r="F31" i="31"/>
  <c r="F30" i="31"/>
  <c r="F29" i="31"/>
  <c r="F28" i="31"/>
  <c r="F25" i="31"/>
  <c r="F23" i="31"/>
  <c r="F20" i="31"/>
  <c r="F19" i="31"/>
  <c r="F14" i="31"/>
  <c r="F13" i="31"/>
  <c r="F12" i="31"/>
  <c r="F11" i="31"/>
  <c r="F10" i="31"/>
  <c r="F7" i="31"/>
  <c r="CE223" i="31" l="1"/>
  <c r="CF223" i="31" s="1"/>
  <c r="CG223" i="31" s="1"/>
  <c r="CE71" i="31"/>
  <c r="CF71" i="31" s="1"/>
  <c r="CG71" i="31" s="1"/>
  <c r="CB69" i="31"/>
  <c r="CB222" i="31"/>
  <c r="CE69" i="31"/>
  <c r="CF69" i="31" s="1"/>
  <c r="CG69" i="31" s="1"/>
  <c r="CE70" i="31"/>
  <c r="CF70" i="31" s="1"/>
  <c r="CG70" i="31" s="1"/>
  <c r="CE65" i="31"/>
  <c r="CF65" i="31" s="1"/>
  <c r="CG65" i="31" s="1"/>
  <c r="CB64" i="31"/>
  <c r="CE225" i="31"/>
  <c r="CF225" i="31" s="1"/>
  <c r="CG225" i="31" s="1"/>
  <c r="CB65" i="31"/>
  <c r="CE226" i="31"/>
  <c r="CF226" i="31" s="1"/>
  <c r="CG226" i="31" s="1"/>
  <c r="CB22" i="31"/>
  <c r="CE224" i="31"/>
  <c r="CF224" i="31" s="1"/>
  <c r="CG224" i="31" s="1"/>
  <c r="CE227" i="31"/>
  <c r="CF227" i="31" s="1"/>
  <c r="CG227" i="31" s="1"/>
  <c r="CE67" i="31"/>
  <c r="CF67" i="31" s="1"/>
  <c r="CG67" i="31" s="1"/>
  <c r="CE22" i="31"/>
  <c r="CF22" i="31" s="1"/>
  <c r="CG22" i="31" s="1"/>
  <c r="CE66" i="31"/>
  <c r="CF66" i="31" s="1"/>
  <c r="CG66" i="31" s="1"/>
  <c r="CE68" i="31"/>
  <c r="CF68" i="31" s="1"/>
  <c r="CG68" i="31" s="1"/>
  <c r="CE64" i="31"/>
  <c r="CF64" i="31" s="1"/>
  <c r="CG64" i="31" s="1"/>
  <c r="CB119" i="31"/>
  <c r="CB46" i="31"/>
  <c r="CB67" i="31"/>
  <c r="CB72" i="31"/>
  <c r="CB61" i="31"/>
  <c r="CB88" i="31"/>
  <c r="CB58" i="31"/>
  <c r="CB225" i="31"/>
  <c r="CB203" i="31"/>
  <c r="CB19" i="31"/>
  <c r="CB163" i="31"/>
  <c r="CB51" i="31"/>
  <c r="CB226" i="31"/>
  <c r="CB172" i="31"/>
  <c r="CB136" i="31"/>
  <c r="CE20" i="31"/>
  <c r="CF20" i="31" s="1"/>
  <c r="CG20" i="31" s="1"/>
  <c r="CB62" i="31"/>
  <c r="CB70" i="31"/>
  <c r="CB87" i="31"/>
  <c r="CB95" i="31"/>
  <c r="CB118" i="31"/>
  <c r="CB182" i="31"/>
  <c r="CB228" i="31"/>
  <c r="CB215" i="31"/>
  <c r="CB10" i="31"/>
  <c r="CB66" i="31"/>
  <c r="CB199" i="31"/>
  <c r="CB60" i="31"/>
  <c r="CB207" i="31"/>
  <c r="CE61" i="31"/>
  <c r="CF61" i="31" s="1"/>
  <c r="CG61" i="31" s="1"/>
  <c r="CB71" i="31"/>
  <c r="CB183" i="31"/>
  <c r="CE35" i="31"/>
  <c r="CF35" i="31" s="1"/>
  <c r="CG35" i="31" s="1"/>
  <c r="CE55" i="31"/>
  <c r="CF55" i="31" s="1"/>
  <c r="CG55" i="31" s="1"/>
  <c r="CB154" i="31"/>
  <c r="CE28" i="31"/>
  <c r="CF28" i="31" s="1"/>
  <c r="CG28" i="31" s="1"/>
  <c r="CE36" i="31"/>
  <c r="CF36" i="31" s="1"/>
  <c r="CG36" i="31" s="1"/>
  <c r="CE47" i="31"/>
  <c r="CF47" i="31" s="1"/>
  <c r="CG47" i="31" s="1"/>
  <c r="CB68" i="31"/>
  <c r="CB112" i="31"/>
  <c r="CE155" i="31"/>
  <c r="CF155" i="31" s="1"/>
  <c r="CG155" i="31" s="1"/>
  <c r="CB193" i="31"/>
  <c r="CE113" i="31"/>
  <c r="CF113" i="31" s="1"/>
  <c r="CG113" i="31" s="1"/>
  <c r="CE210" i="31"/>
  <c r="CF210" i="31" s="1"/>
  <c r="CG210" i="31" s="1"/>
  <c r="CE62" i="31"/>
  <c r="CF62" i="31" s="1"/>
  <c r="CG62" i="31" s="1"/>
  <c r="CE54" i="31"/>
  <c r="CF54" i="31" s="1"/>
  <c r="CG54" i="31" s="1"/>
  <c r="CE143" i="31"/>
  <c r="CF143" i="31" s="1"/>
  <c r="CG143" i="31" s="1"/>
  <c r="CB186" i="31"/>
  <c r="CB218" i="31"/>
  <c r="CB13" i="31"/>
  <c r="CE38" i="31"/>
  <c r="CF38" i="31" s="1"/>
  <c r="CG38" i="31" s="1"/>
  <c r="CE92" i="31"/>
  <c r="CF92" i="31" s="1"/>
  <c r="CG92" i="31" s="1"/>
  <c r="CE159" i="31"/>
  <c r="CF159" i="31" s="1"/>
  <c r="CG159" i="31" s="1"/>
  <c r="CE168" i="31"/>
  <c r="CF168" i="31" s="1"/>
  <c r="CG168" i="31" s="1"/>
  <c r="CE7" i="31"/>
  <c r="CF7" i="31" s="1"/>
  <c r="CG7" i="31" s="1"/>
  <c r="CB167" i="31"/>
  <c r="CE194" i="31"/>
  <c r="CF194" i="31" s="1"/>
  <c r="CG194" i="31" s="1"/>
  <c r="CE59" i="31"/>
  <c r="CF59" i="31" s="1"/>
  <c r="CG59" i="31" s="1"/>
  <c r="CE76" i="31"/>
  <c r="CF76" i="31" s="1"/>
  <c r="CG76" i="31" s="1"/>
  <c r="CB104" i="31"/>
  <c r="CB150" i="31"/>
  <c r="CE160" i="31"/>
  <c r="CF160" i="31" s="1"/>
  <c r="CG160" i="31" s="1"/>
  <c r="CE60" i="31"/>
  <c r="CF60" i="31" s="1"/>
  <c r="CG60" i="31" s="1"/>
  <c r="CE23" i="31"/>
  <c r="CF23" i="31" s="1"/>
  <c r="CG23" i="31" s="1"/>
  <c r="CB122" i="31"/>
  <c r="CE178" i="31"/>
  <c r="CF178" i="31" s="1"/>
  <c r="CG178" i="31" s="1"/>
  <c r="CB202" i="31"/>
  <c r="CE31" i="31"/>
  <c r="CF31" i="31" s="1"/>
  <c r="CG31" i="31" s="1"/>
  <c r="CB127" i="31"/>
  <c r="CE151" i="31"/>
  <c r="CF151" i="31" s="1"/>
  <c r="CG151" i="31" s="1"/>
  <c r="CB173" i="31"/>
  <c r="CE181" i="31"/>
  <c r="CF181" i="31" s="1"/>
  <c r="CG181" i="31" s="1"/>
  <c r="CB189" i="31"/>
  <c r="CE197" i="31"/>
  <c r="CF197" i="31" s="1"/>
  <c r="CG197" i="31" s="1"/>
  <c r="CB205" i="31"/>
  <c r="CE213" i="31"/>
  <c r="CF213" i="31" s="1"/>
  <c r="CG213" i="31" s="1"/>
  <c r="CB221" i="31"/>
  <c r="CE50" i="31"/>
  <c r="CF50" i="31" s="1"/>
  <c r="CG50" i="31" s="1"/>
  <c r="CB50" i="31"/>
  <c r="CB75" i="31"/>
  <c r="CE75" i="31"/>
  <c r="CF75" i="31" s="1"/>
  <c r="CG75" i="31" s="1"/>
  <c r="CE45" i="31"/>
  <c r="CF45" i="31" s="1"/>
  <c r="CG45" i="31" s="1"/>
  <c r="CB45" i="31"/>
  <c r="CE14" i="31"/>
  <c r="CF14" i="31" s="1"/>
  <c r="CG14" i="31" s="1"/>
  <c r="CB14" i="31"/>
  <c r="CE81" i="31"/>
  <c r="CF81" i="31" s="1"/>
  <c r="CG81" i="31" s="1"/>
  <c r="CB81" i="31"/>
  <c r="CE89" i="31"/>
  <c r="CF89" i="31" s="1"/>
  <c r="CG89" i="31" s="1"/>
  <c r="CB89" i="31"/>
  <c r="CB97" i="31"/>
  <c r="CE128" i="31"/>
  <c r="CF128" i="31" s="1"/>
  <c r="CG128" i="31" s="1"/>
  <c r="CB128" i="31"/>
  <c r="CE56" i="31"/>
  <c r="CF56" i="31" s="1"/>
  <c r="CG56" i="31" s="1"/>
  <c r="CB56" i="31"/>
  <c r="CE73" i="31"/>
  <c r="CF73" i="31" s="1"/>
  <c r="CG73" i="31" s="1"/>
  <c r="CB73" i="31"/>
  <c r="CE90" i="31"/>
  <c r="CF90" i="31" s="1"/>
  <c r="CG90" i="31" s="1"/>
  <c r="CB120" i="31"/>
  <c r="CE139" i="31"/>
  <c r="CF139" i="31" s="1"/>
  <c r="CG139" i="31" s="1"/>
  <c r="CB139" i="31"/>
  <c r="CE152" i="31"/>
  <c r="CF152" i="31" s="1"/>
  <c r="CG152" i="31" s="1"/>
  <c r="CE187" i="31"/>
  <c r="CF187" i="31" s="1"/>
  <c r="CG187" i="31" s="1"/>
  <c r="CE195" i="31"/>
  <c r="CF195" i="31" s="1"/>
  <c r="CG195" i="31" s="1"/>
  <c r="CE211" i="31"/>
  <c r="CF211" i="31" s="1"/>
  <c r="CG211" i="31" s="1"/>
  <c r="CE219" i="31"/>
  <c r="CF219" i="31" s="1"/>
  <c r="CG219" i="31" s="1"/>
  <c r="CE29" i="31"/>
  <c r="CF29" i="31" s="1"/>
  <c r="CG29" i="31" s="1"/>
  <c r="CB29" i="31"/>
  <c r="CB37" i="31"/>
  <c r="CE37" i="31"/>
  <c r="CF37" i="31" s="1"/>
  <c r="CG37" i="31" s="1"/>
  <c r="CE48" i="31"/>
  <c r="CF48" i="31" s="1"/>
  <c r="CG48" i="31" s="1"/>
  <c r="CB48" i="31"/>
  <c r="CE57" i="31"/>
  <c r="CF57" i="31" s="1"/>
  <c r="CG57" i="31" s="1"/>
  <c r="CB224" i="31"/>
  <c r="CE74" i="31"/>
  <c r="CF74" i="31" s="1"/>
  <c r="CG74" i="31" s="1"/>
  <c r="CB83" i="31"/>
  <c r="CE91" i="31"/>
  <c r="CF91" i="31" s="1"/>
  <c r="CG91" i="31" s="1"/>
  <c r="CB91" i="31"/>
  <c r="CB131" i="31"/>
  <c r="CB141" i="31"/>
  <c r="CB153" i="31"/>
  <c r="CE153" i="31"/>
  <c r="CF153" i="31" s="1"/>
  <c r="CG153" i="31" s="1"/>
  <c r="CE180" i="31"/>
  <c r="CF180" i="31" s="1"/>
  <c r="CG180" i="31" s="1"/>
  <c r="CB180" i="31"/>
  <c r="CE188" i="31"/>
  <c r="CF188" i="31" s="1"/>
  <c r="CG188" i="31" s="1"/>
  <c r="CB188" i="31"/>
  <c r="CE196" i="31"/>
  <c r="CF196" i="31" s="1"/>
  <c r="CG196" i="31" s="1"/>
  <c r="CB196" i="31"/>
  <c r="CB204" i="31"/>
  <c r="CB212" i="31"/>
  <c r="CE220" i="31"/>
  <c r="CF220" i="31" s="1"/>
  <c r="CG220" i="31" s="1"/>
  <c r="CB220" i="31"/>
  <c r="CB85" i="31"/>
  <c r="CB123" i="31"/>
  <c r="CB133" i="31"/>
  <c r="CE174" i="31"/>
  <c r="CF174" i="31" s="1"/>
  <c r="CG174" i="31" s="1"/>
  <c r="CB174" i="31"/>
  <c r="CE190" i="31"/>
  <c r="CF190" i="31" s="1"/>
  <c r="CG190" i="31" s="1"/>
  <c r="CB190" i="31"/>
  <c r="CE11" i="31"/>
  <c r="CF11" i="31" s="1"/>
  <c r="CG11" i="31" s="1"/>
  <c r="CB11" i="31"/>
  <c r="CE33" i="31"/>
  <c r="CF33" i="31" s="1"/>
  <c r="CG33" i="31" s="1"/>
  <c r="CE43" i="31"/>
  <c r="CF43" i="31" s="1"/>
  <c r="CG43" i="31" s="1"/>
  <c r="CB63" i="31"/>
  <c r="CB227" i="31"/>
  <c r="CB78" i="31"/>
  <c r="CE86" i="31"/>
  <c r="CF86" i="31" s="1"/>
  <c r="CG86" i="31" s="1"/>
  <c r="CB86" i="31"/>
  <c r="CE94" i="31"/>
  <c r="CF94" i="31" s="1"/>
  <c r="CG94" i="31" s="1"/>
  <c r="CB94" i="31"/>
  <c r="CE175" i="31"/>
  <c r="CF175" i="31" s="1"/>
  <c r="CG175" i="31" s="1"/>
  <c r="CE191" i="31"/>
  <c r="CF191" i="31" s="1"/>
  <c r="CG191" i="31" s="1"/>
  <c r="CE229" i="31"/>
  <c r="CF229" i="31" s="1"/>
  <c r="CG229" i="31" s="1"/>
  <c r="CE32" i="31"/>
  <c r="CF32" i="31" s="1"/>
  <c r="CG32" i="31" s="1"/>
  <c r="CB32" i="31"/>
  <c r="CE42" i="31"/>
  <c r="CF42" i="31" s="1"/>
  <c r="CG42" i="31" s="1"/>
  <c r="CB42" i="31"/>
  <c r="CE93" i="31"/>
  <c r="CF93" i="31" s="1"/>
  <c r="CG93" i="31" s="1"/>
  <c r="CB115" i="31"/>
  <c r="CE198" i="31"/>
  <c r="CF198" i="31" s="1"/>
  <c r="CG198" i="31" s="1"/>
  <c r="CB198" i="31"/>
  <c r="CE206" i="31"/>
  <c r="CF206" i="31" s="1"/>
  <c r="CG206" i="31" s="1"/>
  <c r="CB206" i="31"/>
  <c r="CE214" i="31"/>
  <c r="CF214" i="31" s="1"/>
  <c r="CG214" i="31" s="1"/>
  <c r="CB214" i="31"/>
  <c r="CE12" i="31"/>
  <c r="CF12" i="31" s="1"/>
  <c r="CG12" i="31" s="1"/>
  <c r="CE25" i="31"/>
  <c r="CF25" i="31" s="1"/>
  <c r="CG25" i="31" s="1"/>
  <c r="CB34" i="31"/>
  <c r="CB44" i="31"/>
  <c r="CE53" i="31"/>
  <c r="CF53" i="31" s="1"/>
  <c r="CG53" i="31" s="1"/>
  <c r="CB53" i="31"/>
  <c r="CE105" i="31"/>
  <c r="CF105" i="31" s="1"/>
  <c r="CG105" i="31" s="1"/>
  <c r="CB105" i="31"/>
  <c r="CE117" i="31"/>
  <c r="CF117" i="31" s="1"/>
  <c r="CG117" i="31" s="1"/>
  <c r="CB117" i="31"/>
  <c r="CE148" i="31"/>
  <c r="CF148" i="31" s="1"/>
  <c r="CG148" i="31" s="1"/>
  <c r="CB148" i="31"/>
  <c r="CB158" i="31"/>
  <c r="CB166" i="31"/>
  <c r="CE166" i="31"/>
  <c r="CF166" i="31" s="1"/>
  <c r="CG166" i="31" s="1"/>
  <c r="CE176" i="31"/>
  <c r="CF176" i="31" s="1"/>
  <c r="CG176" i="31" s="1"/>
  <c r="CE184" i="31"/>
  <c r="CF184" i="31" s="1"/>
  <c r="CG184" i="31" s="1"/>
  <c r="CB192" i="31"/>
  <c r="CE200" i="31"/>
  <c r="CF200" i="31" s="1"/>
  <c r="CG200" i="31" s="1"/>
  <c r="CB208" i="31"/>
  <c r="CB216" i="31"/>
  <c r="CB230" i="31"/>
  <c r="CB102" i="31"/>
  <c r="CE142" i="31"/>
  <c r="CF142" i="31" s="1"/>
  <c r="CG142" i="31" s="1"/>
  <c r="CB142" i="31"/>
  <c r="CB107" i="31"/>
  <c r="CE177" i="31"/>
  <c r="CF177" i="31" s="1"/>
  <c r="CG177" i="31" s="1"/>
  <c r="CB177" i="31"/>
  <c r="CE185" i="31"/>
  <c r="CF185" i="31" s="1"/>
  <c r="CG185" i="31" s="1"/>
  <c r="CB185" i="31"/>
  <c r="CE201" i="31"/>
  <c r="CF201" i="31" s="1"/>
  <c r="CG201" i="31" s="1"/>
  <c r="CB201" i="31"/>
  <c r="CE209" i="31"/>
  <c r="CF209" i="31" s="1"/>
  <c r="CG209" i="31" s="1"/>
  <c r="CB209" i="31"/>
  <c r="CE217" i="31"/>
  <c r="CF217" i="31" s="1"/>
  <c r="CG217" i="31" s="1"/>
  <c r="CB217" i="31"/>
  <c r="CB7" i="31"/>
  <c r="CE10" i="31"/>
  <c r="CF10" i="31" s="1"/>
  <c r="CG10" i="31" s="1"/>
  <c r="CB23" i="31"/>
  <c r="CB30" i="31"/>
  <c r="CE44" i="31"/>
  <c r="CF44" i="31" s="1"/>
  <c r="CG44" i="31" s="1"/>
  <c r="CE51" i="31"/>
  <c r="CF51" i="31" s="1"/>
  <c r="CG51" i="31" s="1"/>
  <c r="CB55" i="31"/>
  <c r="CB79" i="31"/>
  <c r="CB82" i="31"/>
  <c r="CE85" i="31"/>
  <c r="CF85" i="31" s="1"/>
  <c r="CG85" i="31" s="1"/>
  <c r="CE88" i="31"/>
  <c r="CF88" i="31" s="1"/>
  <c r="CG88" i="31" s="1"/>
  <c r="CB92" i="31"/>
  <c r="CB113" i="31"/>
  <c r="CB116" i="31"/>
  <c r="CE119" i="31"/>
  <c r="CF119" i="31" s="1"/>
  <c r="CG119" i="31" s="1"/>
  <c r="CB132" i="31"/>
  <c r="CB143" i="31"/>
  <c r="CB160" i="31"/>
  <c r="CE163" i="31"/>
  <c r="CF163" i="31" s="1"/>
  <c r="CG163" i="31" s="1"/>
  <c r="CE173" i="31"/>
  <c r="CF173" i="31" s="1"/>
  <c r="CG173" i="31" s="1"/>
  <c r="CE183" i="31"/>
  <c r="CF183" i="31" s="1"/>
  <c r="CG183" i="31" s="1"/>
  <c r="CE186" i="31"/>
  <c r="CF186" i="31" s="1"/>
  <c r="CG186" i="31" s="1"/>
  <c r="CE189" i="31"/>
  <c r="CF189" i="31" s="1"/>
  <c r="CG189" i="31" s="1"/>
  <c r="CE199" i="31"/>
  <c r="CF199" i="31" s="1"/>
  <c r="CG199" i="31" s="1"/>
  <c r="CE202" i="31"/>
  <c r="CF202" i="31" s="1"/>
  <c r="CG202" i="31" s="1"/>
  <c r="CE205" i="31"/>
  <c r="CF205" i="31" s="1"/>
  <c r="CG205" i="31" s="1"/>
  <c r="CE208" i="31"/>
  <c r="CF208" i="31" s="1"/>
  <c r="CG208" i="31" s="1"/>
  <c r="CE215" i="31"/>
  <c r="CF215" i="31" s="1"/>
  <c r="CG215" i="31" s="1"/>
  <c r="CE218" i="31"/>
  <c r="CF218" i="31" s="1"/>
  <c r="CG218" i="31" s="1"/>
  <c r="CE221" i="31"/>
  <c r="CF221" i="31" s="1"/>
  <c r="CG221" i="31" s="1"/>
  <c r="CE230" i="31"/>
  <c r="CF230" i="31" s="1"/>
  <c r="CG230" i="31" s="1"/>
  <c r="CB76" i="31"/>
  <c r="CB96" i="31"/>
  <c r="CB108" i="31"/>
  <c r="CB130" i="31"/>
  <c r="CB187" i="31"/>
  <c r="CB219" i="31"/>
  <c r="CB31" i="31"/>
  <c r="CB38" i="31"/>
  <c r="CB52" i="31"/>
  <c r="CB80" i="31"/>
  <c r="CB93" i="31"/>
  <c r="CB28" i="31"/>
  <c r="CB35" i="31"/>
  <c r="CB59" i="31"/>
  <c r="CB90" i="31"/>
  <c r="CB103" i="31"/>
  <c r="CB109" i="31"/>
  <c r="CB124" i="31"/>
  <c r="CB151" i="31"/>
  <c r="CB168" i="31"/>
  <c r="CB178" i="31"/>
  <c r="CB181" i="31"/>
  <c r="CB184" i="31"/>
  <c r="CB194" i="31"/>
  <c r="CB197" i="31"/>
  <c r="CB200" i="31"/>
  <c r="CB210" i="31"/>
  <c r="CB213" i="31"/>
  <c r="CB12" i="31"/>
  <c r="CB25" i="31"/>
  <c r="CB74" i="31"/>
  <c r="CB134" i="31"/>
  <c r="CB175" i="31"/>
  <c r="CB191" i="31"/>
  <c r="CB229" i="31"/>
  <c r="CB36" i="31"/>
  <c r="CB43" i="31"/>
  <c r="CB84" i="31"/>
  <c r="CB152" i="31"/>
  <c r="CB155" i="31"/>
  <c r="CB165" i="31"/>
  <c r="CB179" i="31"/>
  <c r="CB20" i="31"/>
  <c r="CB33" i="31"/>
  <c r="CB47" i="31"/>
  <c r="CB54" i="31"/>
  <c r="CB57" i="31"/>
  <c r="CB101" i="31"/>
  <c r="CB135" i="31"/>
  <c r="CB138" i="31"/>
  <c r="CB159" i="31"/>
  <c r="CB176" i="31"/>
  <c r="CB195" i="31"/>
  <c r="CB211" i="31"/>
  <c r="CE63" i="31"/>
  <c r="CF63" i="31" s="1"/>
  <c r="CG63" i="31" s="1"/>
  <c r="E43" i="32" l="1"/>
  <c r="E642" i="14" l="1"/>
  <c r="E641" i="14"/>
  <c r="E640" i="14"/>
  <c r="E560" i="14"/>
  <c r="E561" i="14"/>
  <c r="E22" i="18" l="1"/>
  <c r="L463" i="14" l="1"/>
  <c r="E461" i="14"/>
  <c r="E462" i="14"/>
  <c r="E463" i="14"/>
  <c r="E464" i="14"/>
  <c r="E465" i="14"/>
  <c r="E466" i="14"/>
  <c r="E467" i="14"/>
  <c r="F462" i="14"/>
  <c r="H462" i="14"/>
  <c r="I462" i="14"/>
  <c r="J462" i="14" s="1"/>
  <c r="G461" i="14" l="1"/>
  <c r="H461" i="14" s="1"/>
  <c r="I461" i="14"/>
  <c r="J461" i="14" s="1"/>
  <c r="E460" i="14"/>
  <c r="L455" i="14"/>
  <c r="L448" i="14"/>
  <c r="E448" i="14"/>
  <c r="E446" i="14"/>
  <c r="E447" i="14"/>
  <c r="E449" i="14"/>
  <c r="E450" i="14"/>
  <c r="E451" i="14"/>
  <c r="E452" i="14"/>
  <c r="E453" i="14"/>
  <c r="E454" i="14"/>
  <c r="E455" i="14"/>
  <c r="E456" i="14"/>
  <c r="E457" i="14"/>
  <c r="E458" i="14"/>
  <c r="E459" i="14"/>
  <c r="H447" i="14"/>
  <c r="H454" i="14"/>
  <c r="I447" i="14"/>
  <c r="J447" i="14" s="1"/>
  <c r="I454" i="14"/>
  <c r="J454" i="14" s="1"/>
  <c r="E152" i="15"/>
  <c r="F152" i="15"/>
  <c r="AR152" i="15"/>
  <c r="BN152" i="15"/>
  <c r="BT152" i="15"/>
  <c r="BS152" i="15"/>
  <c r="CA152" i="15"/>
  <c r="CC152" i="15"/>
  <c r="CH152" i="15"/>
  <c r="E367" i="14"/>
  <c r="E377" i="14"/>
  <c r="E386" i="14"/>
  <c r="L427" i="14"/>
  <c r="L441" i="14"/>
  <c r="E425" i="14"/>
  <c r="E426" i="14"/>
  <c r="E427" i="14"/>
  <c r="E428" i="14"/>
  <c r="E429" i="14"/>
  <c r="E430" i="14"/>
  <c r="E431" i="14"/>
  <c r="H426" i="14"/>
  <c r="I426" i="14"/>
  <c r="J426" i="14" s="1"/>
  <c r="E439" i="14"/>
  <c r="E440" i="14"/>
  <c r="E441" i="14"/>
  <c r="E442" i="14"/>
  <c r="E443" i="14"/>
  <c r="E444" i="14"/>
  <c r="E445" i="14"/>
  <c r="H440" i="14"/>
  <c r="I440" i="14"/>
  <c r="J440" i="14" s="1"/>
  <c r="L434" i="14"/>
  <c r="E432" i="14"/>
  <c r="E433" i="14"/>
  <c r="E434" i="14"/>
  <c r="E435" i="14"/>
  <c r="E436" i="14"/>
  <c r="E437" i="14"/>
  <c r="E438" i="14"/>
  <c r="H433" i="14"/>
  <c r="I433" i="14"/>
  <c r="J433" i="14" s="1"/>
  <c r="E316" i="14"/>
  <c r="E317" i="14"/>
  <c r="E21" i="25"/>
  <c r="E57" i="15"/>
  <c r="F57" i="15"/>
  <c r="AR57" i="15"/>
  <c r="BN57" i="15"/>
  <c r="BS57" i="15"/>
  <c r="CA57" i="15"/>
  <c r="CC57" i="15"/>
  <c r="CH57" i="15"/>
  <c r="E16" i="25"/>
  <c r="E9" i="25"/>
  <c r="I425" i="14" l="1"/>
  <c r="J425" i="14" s="1"/>
  <c r="G425" i="14"/>
  <c r="G453" i="14"/>
  <c r="H453" i="14" s="1"/>
  <c r="G439" i="14"/>
  <c r="H439" i="14" s="1"/>
  <c r="G446" i="14"/>
  <c r="H446" i="14" s="1"/>
  <c r="I432" i="14"/>
  <c r="J432" i="14" s="1"/>
  <c r="G432" i="14"/>
  <c r="CB57" i="15"/>
  <c r="CD57" i="15"/>
  <c r="CB152" i="15"/>
  <c r="CD152" i="15"/>
  <c r="BL57" i="15"/>
  <c r="BM57" i="15" s="1"/>
  <c r="AT152" i="15"/>
  <c r="BL152" i="15"/>
  <c r="BU152" i="15"/>
  <c r="BV152" i="15" s="1"/>
  <c r="I453" i="14"/>
  <c r="J453" i="14" s="1"/>
  <c r="CI57" i="15"/>
  <c r="AT57" i="15"/>
  <c r="BY152" i="15"/>
  <c r="O21" i="25"/>
  <c r="G21" i="25" s="1"/>
  <c r="I446" i="14"/>
  <c r="J446" i="14" s="1"/>
  <c r="I439" i="14"/>
  <c r="J439" i="14" s="1"/>
  <c r="CI152" i="15"/>
  <c r="BM152" i="15"/>
  <c r="BY57" i="15"/>
  <c r="H425" i="14"/>
  <c r="AU57" i="15"/>
  <c r="CJ57" i="15"/>
  <c r="BZ57" i="15"/>
  <c r="CE57" i="15"/>
  <c r="L21" i="25" l="1"/>
  <c r="H21" i="25"/>
  <c r="E54" i="15"/>
  <c r="CD54" i="15" s="1"/>
  <c r="F54" i="15"/>
  <c r="AR54" i="15"/>
  <c r="BN54" i="15"/>
  <c r="BT54" i="15"/>
  <c r="BS54" i="15"/>
  <c r="CA54" i="15"/>
  <c r="CC54" i="15"/>
  <c r="CH54" i="15"/>
  <c r="E56" i="15"/>
  <c r="CD56" i="15" s="1"/>
  <c r="F56" i="15"/>
  <c r="AR56" i="15"/>
  <c r="BN56" i="15"/>
  <c r="BS56" i="15"/>
  <c r="CA56" i="15"/>
  <c r="CC56" i="15"/>
  <c r="CH56" i="15"/>
  <c r="E55" i="15"/>
  <c r="F55" i="15"/>
  <c r="AR55" i="15"/>
  <c r="BL55" i="15" s="1"/>
  <c r="BN55" i="15"/>
  <c r="BS55" i="15"/>
  <c r="CA55" i="15"/>
  <c r="CC55" i="15"/>
  <c r="CH55" i="15"/>
  <c r="L276"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8" i="14"/>
  <c r="E289" i="14"/>
  <c r="E290" i="14"/>
  <c r="E291" i="14"/>
  <c r="F238" i="14"/>
  <c r="I21" i="25"/>
  <c r="CE56" i="15"/>
  <c r="M21" i="25"/>
  <c r="I238" i="14" l="1"/>
  <c r="J238" i="14" s="1"/>
  <c r="G238" i="14"/>
  <c r="H238" i="14" s="1"/>
  <c r="CB55" i="15"/>
  <c r="CD55" i="15"/>
  <c r="BL56" i="15"/>
  <c r="BM56" i="15" s="1"/>
  <c r="BL54" i="15"/>
  <c r="BM54" i="15" s="1"/>
  <c r="BU54" i="15"/>
  <c r="BV54" i="15" s="1"/>
  <c r="CI56" i="15"/>
  <c r="AT54" i="15"/>
  <c r="BY56" i="15"/>
  <c r="BY54" i="15"/>
  <c r="AT56" i="15"/>
  <c r="O16" i="25"/>
  <c r="G16" i="25" s="1"/>
  <c r="H16" i="25" s="1"/>
  <c r="BM55" i="15"/>
  <c r="O9" i="25"/>
  <c r="G9" i="25" s="1"/>
  <c r="H9" i="25" s="1"/>
  <c r="CI54" i="15"/>
  <c r="BY55" i="15"/>
  <c r="CB54" i="15"/>
  <c r="CB56" i="15"/>
  <c r="AT55" i="15"/>
  <c r="CI55" i="15"/>
  <c r="E7" i="15"/>
  <c r="F7" i="15"/>
  <c r="AR7" i="15"/>
  <c r="BN7" i="15"/>
  <c r="BT7" i="15"/>
  <c r="BS7" i="15"/>
  <c r="CA7" i="15"/>
  <c r="CC7" i="15"/>
  <c r="CH7" i="15"/>
  <c r="E73" i="15"/>
  <c r="F73" i="15"/>
  <c r="AR73" i="15"/>
  <c r="BN73" i="15"/>
  <c r="BT73" i="15"/>
  <c r="BS73" i="15"/>
  <c r="CA73" i="15"/>
  <c r="CC73" i="15"/>
  <c r="CH73" i="15"/>
  <c r="E70" i="15"/>
  <c r="CD70" i="15" s="1"/>
  <c r="F70" i="15"/>
  <c r="AR70" i="15"/>
  <c r="BN70" i="15"/>
  <c r="BT70" i="15"/>
  <c r="BS70" i="15"/>
  <c r="CA70" i="15"/>
  <c r="CC70" i="15"/>
  <c r="CH70" i="15"/>
  <c r="E315" i="14"/>
  <c r="E52" i="15"/>
  <c r="F52" i="15"/>
  <c r="AR52" i="15"/>
  <c r="BN52" i="15"/>
  <c r="BT52" i="15"/>
  <c r="BS52" i="15"/>
  <c r="CA52" i="15"/>
  <c r="CC52" i="15"/>
  <c r="CH52" i="15"/>
  <c r="E50" i="15"/>
  <c r="F50" i="15"/>
  <c r="AR50" i="15"/>
  <c r="BN50" i="15"/>
  <c r="BT50" i="15"/>
  <c r="BS50" i="15"/>
  <c r="CA50" i="15"/>
  <c r="CC50" i="15"/>
  <c r="CH50" i="15"/>
  <c r="E47" i="15"/>
  <c r="CB47" i="15" s="1"/>
  <c r="E48" i="15"/>
  <c r="CB48" i="15" s="1"/>
  <c r="E49" i="15"/>
  <c r="CD49" i="15" s="1"/>
  <c r="E51" i="15"/>
  <c r="F47" i="15"/>
  <c r="F48" i="15"/>
  <c r="F49" i="15"/>
  <c r="F51" i="15"/>
  <c r="AR47" i="15"/>
  <c r="AR48" i="15"/>
  <c r="AR49" i="15"/>
  <c r="AR51" i="15"/>
  <c r="AT47" i="15"/>
  <c r="AT48" i="15"/>
  <c r="BN47" i="15"/>
  <c r="BN48" i="15"/>
  <c r="BN49" i="15"/>
  <c r="BN51" i="15"/>
  <c r="BS47" i="15"/>
  <c r="BS48" i="15"/>
  <c r="BS49" i="15"/>
  <c r="BS51" i="15"/>
  <c r="BV47" i="15"/>
  <c r="BV48" i="15"/>
  <c r="BY47" i="15"/>
  <c r="BY48" i="15"/>
  <c r="CA47" i="15"/>
  <c r="CA48" i="15"/>
  <c r="CA49" i="15"/>
  <c r="CA51" i="15"/>
  <c r="CC47" i="15"/>
  <c r="CC48" i="15"/>
  <c r="CC49" i="15"/>
  <c r="CC51" i="15"/>
  <c r="CH47" i="15"/>
  <c r="CH48" i="15"/>
  <c r="CH49" i="15"/>
  <c r="CH51" i="15"/>
  <c r="CI47" i="15"/>
  <c r="CI48" i="15"/>
  <c r="E26" i="15"/>
  <c r="CD26" i="15" s="1"/>
  <c r="E27" i="15"/>
  <c r="CD27" i="15" s="1"/>
  <c r="F26" i="15"/>
  <c r="F27" i="15"/>
  <c r="AR26" i="15"/>
  <c r="AR27" i="15"/>
  <c r="BL27" i="15" s="1"/>
  <c r="BN26" i="15"/>
  <c r="BN27" i="15"/>
  <c r="BT27" i="15"/>
  <c r="BS26" i="15"/>
  <c r="BS27" i="15"/>
  <c r="CA27" i="15"/>
  <c r="CC26" i="15"/>
  <c r="CH26" i="15"/>
  <c r="CH27" i="15"/>
  <c r="CE27" i="15"/>
  <c r="CE55" i="15"/>
  <c r="CJ56" i="15"/>
  <c r="BZ56" i="15"/>
  <c r="AU56" i="15"/>
  <c r="CB7" i="15" l="1"/>
  <c r="CD7" i="15"/>
  <c r="CB73" i="15"/>
  <c r="CD73" i="15"/>
  <c r="CB50" i="15"/>
  <c r="CD50" i="15"/>
  <c r="CB51" i="15"/>
  <c r="CD51" i="15"/>
  <c r="CB52" i="15"/>
  <c r="CD52" i="15"/>
  <c r="BT26" i="15"/>
  <c r="BU26" i="15" s="1"/>
  <c r="BV26" i="15" s="1"/>
  <c r="BL7" i="15"/>
  <c r="BM7" i="15" s="1"/>
  <c r="BL50" i="15"/>
  <c r="BM50" i="15" s="1"/>
  <c r="BL51" i="15"/>
  <c r="BM51" i="15" s="1"/>
  <c r="CI51" i="15" s="1"/>
  <c r="BL52" i="15"/>
  <c r="BM52" i="15" s="1"/>
  <c r="CI52" i="15" s="1"/>
  <c r="BL48" i="15"/>
  <c r="BM48" i="15" s="1"/>
  <c r="BL47" i="15"/>
  <c r="BM47" i="15" s="1"/>
  <c r="AT70" i="15"/>
  <c r="BL70" i="15"/>
  <c r="BM70" i="15" s="1"/>
  <c r="AT26" i="15"/>
  <c r="BL26" i="15"/>
  <c r="BM26" i="15" s="1"/>
  <c r="CI26" i="15" s="1"/>
  <c r="AT49" i="15"/>
  <c r="BL49" i="15"/>
  <c r="BM49" i="15" s="1"/>
  <c r="CI49" i="15" s="1"/>
  <c r="BL73" i="15"/>
  <c r="BM73" i="15" s="1"/>
  <c r="CI73" i="15" s="1"/>
  <c r="BU50" i="15"/>
  <c r="BV50" i="15" s="1"/>
  <c r="CI70" i="15"/>
  <c r="BU73" i="15"/>
  <c r="BV73" i="15" s="1"/>
  <c r="BU27" i="15"/>
  <c r="BV27" i="15" s="1"/>
  <c r="BU7" i="15"/>
  <c r="BV7" i="15" s="1"/>
  <c r="BU52" i="15"/>
  <c r="BV52" i="15" s="1"/>
  <c r="BU70" i="15"/>
  <c r="BV70" i="15" s="1"/>
  <c r="L9" i="25"/>
  <c r="L16" i="25"/>
  <c r="BY7" i="15"/>
  <c r="BY73" i="15"/>
  <c r="AT7" i="15"/>
  <c r="AT73" i="15"/>
  <c r="BM27" i="15"/>
  <c r="CI27" i="15" s="1"/>
  <c r="CI7" i="15"/>
  <c r="BY70" i="15"/>
  <c r="BY52" i="15"/>
  <c r="CB70" i="15"/>
  <c r="BY50" i="15"/>
  <c r="AT52" i="15"/>
  <c r="AT50" i="15"/>
  <c r="CC27" i="15"/>
  <c r="CI50" i="15"/>
  <c r="CA26" i="15"/>
  <c r="BY26" i="15"/>
  <c r="BY51" i="15"/>
  <c r="BY49" i="15"/>
  <c r="AT51" i="15"/>
  <c r="CB49" i="15"/>
  <c r="BY27" i="15"/>
  <c r="CB27" i="15"/>
  <c r="CB26" i="15"/>
  <c r="E39" i="32"/>
  <c r="BZ73" i="15"/>
  <c r="BZ55" i="15"/>
  <c r="BW27" i="15"/>
  <c r="M9" i="25"/>
  <c r="CE54" i="15"/>
  <c r="I9" i="25"/>
  <c r="CJ55" i="15"/>
  <c r="CJ27" i="15"/>
  <c r="AU55" i="15"/>
  <c r="CE73" i="15"/>
  <c r="BZ27" i="15"/>
  <c r="AU73" i="15"/>
  <c r="BW73" i="15"/>
  <c r="CJ73" i="15"/>
  <c r="CE26" i="15"/>
  <c r="CR5" i="28" l="1" a="1"/>
  <c r="CR5" i="28" s="1"/>
  <c r="CR6" i="28" a="1"/>
  <c r="CR6" i="28" s="1"/>
  <c r="CR7" i="28" a="1"/>
  <c r="CR7" i="28" s="1"/>
  <c r="CW7" i="28" s="1"/>
  <c r="CR8" i="28" a="1"/>
  <c r="CR8" i="28" s="1"/>
  <c r="CW8" i="28" s="1"/>
  <c r="CR9" i="28" a="1"/>
  <c r="CR9" i="28" s="1"/>
  <c r="CR10" i="28" a="1"/>
  <c r="CR10" i="28" s="1"/>
  <c r="CR11" i="28" a="1"/>
  <c r="CR11" i="28" s="1"/>
  <c r="CR12" i="28" a="1"/>
  <c r="CR12" i="28" s="1"/>
  <c r="CR13" i="28" a="1"/>
  <c r="CR13" i="28" s="1"/>
  <c r="CR14" i="28" a="1"/>
  <c r="CR14" i="28" s="1"/>
  <c r="CR15" i="28" a="1"/>
  <c r="CR15" i="28" s="1"/>
  <c r="CR16" i="28" a="1"/>
  <c r="CR16" i="28" s="1"/>
  <c r="BT15" i="15"/>
  <c r="BT16" i="15"/>
  <c r="BT21" i="15"/>
  <c r="BT22" i="15"/>
  <c r="BT23" i="15"/>
  <c r="BT24" i="15"/>
  <c r="BT25" i="15"/>
  <c r="BT30" i="15"/>
  <c r="BT31" i="15"/>
  <c r="BT32" i="15"/>
  <c r="BT38" i="15"/>
  <c r="BT39" i="15"/>
  <c r="BT40" i="15"/>
  <c r="BT41" i="15"/>
  <c r="BT42" i="15"/>
  <c r="BT44" i="15"/>
  <c r="BT46" i="15"/>
  <c r="BT61" i="15"/>
  <c r="BT63" i="15"/>
  <c r="BT67" i="15"/>
  <c r="BT68" i="15"/>
  <c r="BT69" i="15"/>
  <c r="BT71" i="15"/>
  <c r="BT77" i="15"/>
  <c r="BT79" i="15"/>
  <c r="BT80" i="15"/>
  <c r="BT82" i="15"/>
  <c r="BT83" i="15"/>
  <c r="BT84" i="15"/>
  <c r="BT85" i="15"/>
  <c r="BT86" i="15"/>
  <c r="BT87" i="15"/>
  <c r="BT88" i="15"/>
  <c r="BT89" i="15"/>
  <c r="BT90" i="15"/>
  <c r="BT91" i="15"/>
  <c r="BT92" i="15"/>
  <c r="BT93" i="15"/>
  <c r="BT94" i="15"/>
  <c r="BT95" i="15"/>
  <c r="BT96" i="15"/>
  <c r="BT97" i="15"/>
  <c r="BT98" i="15"/>
  <c r="BT102" i="15"/>
  <c r="BT106" i="15"/>
  <c r="BT107" i="15"/>
  <c r="BT108" i="15"/>
  <c r="BT109" i="15"/>
  <c r="BT110" i="15"/>
  <c r="BT111" i="15"/>
  <c r="BT112" i="15"/>
  <c r="BT113" i="15"/>
  <c r="BT115" i="15"/>
  <c r="BT118" i="15"/>
  <c r="BT121" i="15"/>
  <c r="BT122" i="15"/>
  <c r="BT123" i="15"/>
  <c r="BT124" i="15"/>
  <c r="BT125" i="15"/>
  <c r="BT126" i="15"/>
  <c r="BT129" i="15"/>
  <c r="BT130" i="15"/>
  <c r="BT131" i="15"/>
  <c r="BT132" i="15"/>
  <c r="BT133" i="15"/>
  <c r="BT136" i="15"/>
  <c r="BT137" i="15"/>
  <c r="BT140" i="15"/>
  <c r="BT141" i="15"/>
  <c r="BT142" i="15"/>
  <c r="BT143" i="15"/>
  <c r="BT144" i="15"/>
  <c r="BT146" i="15"/>
  <c r="BT149" i="15"/>
  <c r="BT150" i="15"/>
  <c r="BT151" i="15"/>
  <c r="BT153" i="15"/>
  <c r="BT154" i="15"/>
  <c r="BT155" i="15"/>
  <c r="BT156" i="15"/>
  <c r="BT159" i="15"/>
  <c r="BT160" i="15"/>
  <c r="BT161" i="15"/>
  <c r="BT164" i="15"/>
  <c r="BT165" i="15"/>
  <c r="BT166" i="15"/>
  <c r="BT167" i="15"/>
  <c r="BT168" i="15"/>
  <c r="BT169" i="15"/>
  <c r="BT170" i="15"/>
  <c r="BT171" i="15"/>
  <c r="BT172" i="15"/>
  <c r="BT173" i="15"/>
  <c r="BT174" i="15"/>
  <c r="BT175" i="15"/>
  <c r="BT176" i="15"/>
  <c r="BT177" i="15"/>
  <c r="BT178" i="15"/>
  <c r="BT179" i="15"/>
  <c r="BT180" i="15"/>
  <c r="CE72" i="15"/>
  <c r="CE53" i="15"/>
  <c r="CJ26" i="15"/>
  <c r="AU72" i="15"/>
  <c r="BW26" i="15"/>
  <c r="BW72" i="15"/>
  <c r="AU54" i="15"/>
  <c r="CJ72" i="15"/>
  <c r="BZ54" i="15"/>
  <c r="BZ26" i="15"/>
  <c r="CJ54" i="15"/>
  <c r="BZ72" i="15"/>
  <c r="CI5" i="15" l="1"/>
  <c r="CI6" i="15"/>
  <c r="CI17" i="15"/>
  <c r="CI18" i="15"/>
  <c r="CI19" i="15"/>
  <c r="CI20" i="15"/>
  <c r="CI28" i="15"/>
  <c r="CI29" i="15"/>
  <c r="CI34" i="15"/>
  <c r="CI35" i="15"/>
  <c r="CI36" i="15"/>
  <c r="CI37" i="15"/>
  <c r="CI58" i="15"/>
  <c r="CI59" i="15"/>
  <c r="CI65" i="15"/>
  <c r="CI66" i="15"/>
  <c r="CI74" i="15"/>
  <c r="CI75" i="15"/>
  <c r="CI99" i="15"/>
  <c r="CI100" i="15"/>
  <c r="CI103" i="15"/>
  <c r="CI104" i="15"/>
  <c r="CI116" i="15"/>
  <c r="CI117" i="15"/>
  <c r="CI119" i="15"/>
  <c r="CI120" i="15"/>
  <c r="CI127" i="15"/>
  <c r="CI128" i="15"/>
  <c r="CI138" i="15"/>
  <c r="CI139" i="15"/>
  <c r="CI145" i="15"/>
  <c r="CI147" i="15"/>
  <c r="CI148" i="15"/>
  <c r="CI157" i="15"/>
  <c r="CI158" i="15"/>
  <c r="CI162" i="15"/>
  <c r="CI163" i="15"/>
  <c r="BZ53" i="15"/>
  <c r="CJ53" i="15"/>
  <c r="CE52" i="15"/>
  <c r="AU53" i="15"/>
  <c r="BT8" i="15" l="1"/>
  <c r="BT13" i="15"/>
  <c r="AU52" i="15"/>
  <c r="CJ52" i="15"/>
  <c r="BZ52" i="15"/>
  <c r="CE51" i="15"/>
  <c r="BT9" i="15" l="1"/>
  <c r="BU9" i="15" s="1"/>
  <c r="BV9" i="15" s="1"/>
  <c r="BT43" i="15"/>
  <c r="BT114" i="15"/>
  <c r="E13" i="18"/>
  <c r="E15" i="15"/>
  <c r="CD15" i="15" s="1"/>
  <c r="F15" i="15"/>
  <c r="AR15" i="15"/>
  <c r="BL15" i="15" s="1"/>
  <c r="BN15" i="15"/>
  <c r="BS15" i="15"/>
  <c r="CA15" i="15"/>
  <c r="CC15" i="15"/>
  <c r="CH15" i="15"/>
  <c r="AU51" i="15"/>
  <c r="CE50" i="15"/>
  <c r="CJ51" i="15"/>
  <c r="BZ51" i="15"/>
  <c r="CB15" i="15" l="1"/>
  <c r="BU15" i="15"/>
  <c r="BM15" i="15"/>
  <c r="CI15" i="15" s="1"/>
  <c r="BY15" i="15"/>
  <c r="AT15" i="15"/>
  <c r="J13" i="18"/>
  <c r="BN5" i="15"/>
  <c r="BN6" i="15"/>
  <c r="BN8" i="15"/>
  <c r="BN10" i="15"/>
  <c r="BN11" i="15"/>
  <c r="BN12" i="15"/>
  <c r="BN13" i="15"/>
  <c r="BN14" i="15"/>
  <c r="BN45" i="15"/>
  <c r="BN16" i="15"/>
  <c r="BN17" i="15"/>
  <c r="BN18" i="15"/>
  <c r="BN19" i="15"/>
  <c r="BN20" i="15"/>
  <c r="BN21" i="15"/>
  <c r="BN22" i="15"/>
  <c r="BN23" i="15"/>
  <c r="BN24" i="15"/>
  <c r="BN25" i="15"/>
  <c r="BN28" i="15"/>
  <c r="BN29" i="15"/>
  <c r="BN30" i="15"/>
  <c r="BN31" i="15"/>
  <c r="BN32" i="15"/>
  <c r="BN33" i="15"/>
  <c r="BN34" i="15"/>
  <c r="BN35" i="15"/>
  <c r="BN36" i="15"/>
  <c r="BN37" i="15"/>
  <c r="BN38" i="15"/>
  <c r="BN39" i="15"/>
  <c r="BN40" i="15"/>
  <c r="BN41" i="15"/>
  <c r="BN42" i="15"/>
  <c r="BN43" i="15"/>
  <c r="BN44" i="15"/>
  <c r="BN46" i="15"/>
  <c r="BN58" i="15"/>
  <c r="BN59" i="15"/>
  <c r="BN60" i="15"/>
  <c r="BN61" i="15"/>
  <c r="BN62" i="15"/>
  <c r="BN63" i="15"/>
  <c r="BN64" i="15"/>
  <c r="BN65" i="15"/>
  <c r="BN66" i="15"/>
  <c r="BN67" i="15"/>
  <c r="BN68" i="15"/>
  <c r="BN69" i="15"/>
  <c r="BN71" i="15"/>
  <c r="BN74" i="15"/>
  <c r="BN75" i="15"/>
  <c r="BN76" i="15"/>
  <c r="BN77" i="15"/>
  <c r="BN78" i="15"/>
  <c r="BN79" i="15"/>
  <c r="BN80" i="15"/>
  <c r="BN81" i="15"/>
  <c r="BN82" i="15"/>
  <c r="BN83" i="15"/>
  <c r="BN84" i="15"/>
  <c r="BN85" i="15"/>
  <c r="BN86" i="15"/>
  <c r="BN87" i="15"/>
  <c r="BN88" i="15"/>
  <c r="BN89" i="15"/>
  <c r="BN90" i="15"/>
  <c r="BN91" i="15"/>
  <c r="BN92" i="15"/>
  <c r="BN93" i="15"/>
  <c r="BN94" i="15"/>
  <c r="BN95" i="15"/>
  <c r="BN96" i="15"/>
  <c r="BN97" i="15"/>
  <c r="BN98" i="15"/>
  <c r="BN99" i="15"/>
  <c r="BN100" i="15"/>
  <c r="BN101" i="15"/>
  <c r="BN102" i="15"/>
  <c r="BN103" i="15"/>
  <c r="BN104" i="15"/>
  <c r="BN105" i="15"/>
  <c r="BN106" i="15"/>
  <c r="BN107" i="15"/>
  <c r="BN108" i="15"/>
  <c r="BN109" i="15"/>
  <c r="BN110" i="15"/>
  <c r="BN111" i="15"/>
  <c r="BN112" i="15"/>
  <c r="BN113" i="15"/>
  <c r="BN114" i="15"/>
  <c r="BN115" i="15"/>
  <c r="BN116" i="15"/>
  <c r="BN117" i="15"/>
  <c r="BN118" i="15"/>
  <c r="BN119" i="15"/>
  <c r="BN120" i="15"/>
  <c r="BN121" i="15"/>
  <c r="BN122" i="15"/>
  <c r="BN123" i="15"/>
  <c r="BN124" i="15"/>
  <c r="BN125" i="15"/>
  <c r="BN126" i="15"/>
  <c r="BN127" i="15"/>
  <c r="BN128" i="15"/>
  <c r="BN129" i="15"/>
  <c r="BN130" i="15"/>
  <c r="BN131" i="15"/>
  <c r="BN132" i="15"/>
  <c r="BN133" i="15"/>
  <c r="BN134" i="15"/>
  <c r="BN135" i="15"/>
  <c r="BN136" i="15"/>
  <c r="BN137" i="15"/>
  <c r="BN138" i="15"/>
  <c r="BN139" i="15"/>
  <c r="BN140" i="15"/>
  <c r="BN141" i="15"/>
  <c r="BN142" i="15"/>
  <c r="BN143" i="15"/>
  <c r="BN144" i="15"/>
  <c r="BN145" i="15"/>
  <c r="BN146" i="15"/>
  <c r="BN147" i="15"/>
  <c r="BN148" i="15"/>
  <c r="BN149" i="15"/>
  <c r="BN150" i="15"/>
  <c r="BN151" i="15"/>
  <c r="BN153" i="15"/>
  <c r="BN154" i="15"/>
  <c r="BN155" i="15"/>
  <c r="BN156" i="15"/>
  <c r="BN157" i="15"/>
  <c r="BN158" i="15"/>
  <c r="BN159" i="15"/>
  <c r="BN160" i="15"/>
  <c r="BN161" i="15"/>
  <c r="BN162" i="15"/>
  <c r="BN163" i="15"/>
  <c r="BN164" i="15"/>
  <c r="BN165" i="15"/>
  <c r="BN166" i="15"/>
  <c r="BN167" i="15"/>
  <c r="BN168" i="15"/>
  <c r="BN169" i="15"/>
  <c r="BN170" i="15"/>
  <c r="BN171" i="15"/>
  <c r="BN172" i="15"/>
  <c r="BN173" i="15"/>
  <c r="BN174" i="15"/>
  <c r="BN175" i="15"/>
  <c r="BN176" i="15"/>
  <c r="BN177" i="15"/>
  <c r="BN178" i="15"/>
  <c r="BN179" i="15"/>
  <c r="BN180" i="15"/>
  <c r="AR62" i="15"/>
  <c r="BL62" i="15" s="1"/>
  <c r="D5" i="14"/>
  <c r="D17" i="14"/>
  <c r="D23" i="14"/>
  <c r="D73" i="14"/>
  <c r="D128" i="14"/>
  <c r="D183" i="14"/>
  <c r="D292" i="14"/>
  <c r="D297" i="14"/>
  <c r="D302" i="14"/>
  <c r="I6" i="14"/>
  <c r="J6" i="14" s="1"/>
  <c r="I18" i="14"/>
  <c r="J18" i="14" s="1"/>
  <c r="I24" i="14"/>
  <c r="J24" i="14" s="1"/>
  <c r="I74" i="14"/>
  <c r="J74" i="14" s="1"/>
  <c r="I129" i="14"/>
  <c r="J129" i="14" s="1"/>
  <c r="I184" i="14"/>
  <c r="J184" i="14" s="1"/>
  <c r="I293" i="14"/>
  <c r="J293" i="14" s="1"/>
  <c r="I298" i="14"/>
  <c r="J298" i="14" s="1"/>
  <c r="I304" i="14"/>
  <c r="J304" i="14" s="1"/>
  <c r="I309" i="14"/>
  <c r="J309" i="14" s="1"/>
  <c r="I311" i="14"/>
  <c r="J311" i="14" s="1"/>
  <c r="I320" i="14"/>
  <c r="J320" i="14" s="1"/>
  <c r="I324" i="14"/>
  <c r="J324" i="14" s="1"/>
  <c r="I332" i="14"/>
  <c r="J332" i="14" s="1"/>
  <c r="I336" i="14"/>
  <c r="J336" i="14" s="1"/>
  <c r="I346" i="14"/>
  <c r="J346" i="14" s="1"/>
  <c r="I349" i="14"/>
  <c r="J349" i="14" s="1"/>
  <c r="I350" i="14"/>
  <c r="J350" i="14" s="1"/>
  <c r="I359" i="14"/>
  <c r="J359" i="14" s="1"/>
  <c r="I390" i="14"/>
  <c r="J390" i="14" s="1"/>
  <c r="I393" i="14"/>
  <c r="J393" i="14" s="1"/>
  <c r="I398" i="14"/>
  <c r="J398" i="14" s="1"/>
  <c r="I405" i="14"/>
  <c r="J405" i="14" s="1"/>
  <c r="I412" i="14"/>
  <c r="J412" i="14" s="1"/>
  <c r="I419" i="14"/>
  <c r="J419" i="14" s="1"/>
  <c r="I476" i="14"/>
  <c r="J476" i="14" s="1"/>
  <c r="I483" i="14"/>
  <c r="J483" i="14" s="1"/>
  <c r="I490" i="14"/>
  <c r="J490" i="14" s="1"/>
  <c r="I498" i="14"/>
  <c r="J498" i="14" s="1"/>
  <c r="I505" i="14"/>
  <c r="J505" i="14" s="1"/>
  <c r="I513" i="14"/>
  <c r="J513" i="14" s="1"/>
  <c r="I528" i="14"/>
  <c r="J528" i="14" s="1"/>
  <c r="I536" i="14"/>
  <c r="J536" i="14" s="1"/>
  <c r="I545" i="14"/>
  <c r="J545" i="14" s="1"/>
  <c r="I554" i="14"/>
  <c r="J554" i="14" s="1"/>
  <c r="I564" i="14"/>
  <c r="J564" i="14" s="1"/>
  <c r="I571" i="14"/>
  <c r="J571" i="14" s="1"/>
  <c r="I579" i="14"/>
  <c r="J579" i="14" s="1"/>
  <c r="I589" i="14"/>
  <c r="J589" i="14" s="1"/>
  <c r="I596" i="14"/>
  <c r="J596" i="14" s="1"/>
  <c r="I603" i="14"/>
  <c r="J603" i="14" s="1"/>
  <c r="I616" i="14"/>
  <c r="J616" i="14" s="1"/>
  <c r="I625" i="14"/>
  <c r="J625" i="14" s="1"/>
  <c r="I634" i="14"/>
  <c r="J634" i="14" s="1"/>
  <c r="I644" i="14"/>
  <c r="J644" i="14" s="1"/>
  <c r="I651" i="14"/>
  <c r="J651" i="14" s="1"/>
  <c r="I659" i="14"/>
  <c r="J659" i="14" s="1"/>
  <c r="I667" i="14"/>
  <c r="J667" i="14" s="1"/>
  <c r="I674" i="14"/>
  <c r="J674" i="14" s="1"/>
  <c r="I681" i="14"/>
  <c r="J681" i="14" s="1"/>
  <c r="H6" i="14"/>
  <c r="H18" i="14"/>
  <c r="H24" i="14"/>
  <c r="H74" i="14"/>
  <c r="H129" i="14"/>
  <c r="H184" i="14"/>
  <c r="H293" i="14"/>
  <c r="H298" i="14"/>
  <c r="H304" i="14"/>
  <c r="H309" i="14"/>
  <c r="H311" i="14"/>
  <c r="H320" i="14"/>
  <c r="H324" i="14"/>
  <c r="H332" i="14"/>
  <c r="H336" i="14"/>
  <c r="H346" i="14"/>
  <c r="H349" i="14"/>
  <c r="H350" i="14"/>
  <c r="H359" i="14"/>
  <c r="H390" i="14"/>
  <c r="H393" i="14"/>
  <c r="H398" i="14"/>
  <c r="H405" i="14"/>
  <c r="H412" i="14"/>
  <c r="H419" i="14"/>
  <c r="H476" i="14"/>
  <c r="H483" i="14"/>
  <c r="H490" i="14"/>
  <c r="H498" i="14"/>
  <c r="H505" i="14"/>
  <c r="H513" i="14"/>
  <c r="H528" i="14"/>
  <c r="H536" i="14"/>
  <c r="H545" i="14"/>
  <c r="H554" i="14"/>
  <c r="H564" i="14"/>
  <c r="H571" i="14"/>
  <c r="H579" i="14"/>
  <c r="H589" i="14"/>
  <c r="H596" i="14"/>
  <c r="H603" i="14"/>
  <c r="H616" i="14"/>
  <c r="H625" i="14"/>
  <c r="H634" i="14"/>
  <c r="H644" i="14"/>
  <c r="H651" i="14"/>
  <c r="H659" i="14"/>
  <c r="H667" i="14"/>
  <c r="H674" i="14"/>
  <c r="H681" i="14"/>
  <c r="F5" i="14"/>
  <c r="F6" i="14"/>
  <c r="F17" i="14"/>
  <c r="F18" i="14"/>
  <c r="F23" i="14"/>
  <c r="F24" i="14"/>
  <c r="F73" i="14"/>
  <c r="F74" i="14"/>
  <c r="F128" i="14"/>
  <c r="F129" i="14"/>
  <c r="F183" i="14"/>
  <c r="F184" i="14"/>
  <c r="F292" i="14"/>
  <c r="F293" i="14"/>
  <c r="F297" i="14"/>
  <c r="F298" i="14"/>
  <c r="F302" i="14"/>
  <c r="F304" i="14"/>
  <c r="F320" i="14"/>
  <c r="F332" i="14"/>
  <c r="F346" i="14"/>
  <c r="F359" i="14"/>
  <c r="F390" i="14"/>
  <c r="F398" i="14"/>
  <c r="F405" i="14"/>
  <c r="F412" i="14"/>
  <c r="F419" i="14"/>
  <c r="F476" i="14"/>
  <c r="F483" i="14"/>
  <c r="F490" i="14"/>
  <c r="F498" i="14"/>
  <c r="F505" i="14"/>
  <c r="F513" i="14"/>
  <c r="F528" i="14"/>
  <c r="F536" i="14"/>
  <c r="F545" i="14"/>
  <c r="F554" i="14"/>
  <c r="F564" i="14"/>
  <c r="F571" i="14"/>
  <c r="F579" i="14"/>
  <c r="F589" i="14"/>
  <c r="F596" i="14"/>
  <c r="F603" i="14"/>
  <c r="F616" i="14"/>
  <c r="F625" i="14"/>
  <c r="F634" i="14"/>
  <c r="F644" i="14"/>
  <c r="F651" i="14"/>
  <c r="F659" i="14"/>
  <c r="F667" i="14"/>
  <c r="F674" i="14"/>
  <c r="F681"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8" i="14"/>
  <c r="E69" i="14"/>
  <c r="E70"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4" i="14"/>
  <c r="E235" i="14"/>
  <c r="E236" i="14"/>
  <c r="E237" i="14"/>
  <c r="E292" i="14"/>
  <c r="E293" i="14"/>
  <c r="E294" i="14"/>
  <c r="E295" i="14"/>
  <c r="E296" i="14"/>
  <c r="E297" i="14"/>
  <c r="E298" i="14"/>
  <c r="E299" i="14"/>
  <c r="E300" i="14"/>
  <c r="E301" i="14"/>
  <c r="E302" i="14"/>
  <c r="E303" i="14"/>
  <c r="E304" i="14"/>
  <c r="E305" i="14"/>
  <c r="E306" i="14"/>
  <c r="E307" i="14"/>
  <c r="E308" i="14"/>
  <c r="E309" i="14"/>
  <c r="E310" i="14"/>
  <c r="E311" i="14"/>
  <c r="E313" i="14"/>
  <c r="E314" i="14"/>
  <c r="E312"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8" i="14"/>
  <c r="E369" i="14"/>
  <c r="E370" i="14"/>
  <c r="E371" i="14"/>
  <c r="E372" i="14"/>
  <c r="E373" i="14"/>
  <c r="E374" i="14"/>
  <c r="E375" i="14"/>
  <c r="E376" i="14"/>
  <c r="E378" i="14"/>
  <c r="E379" i="14"/>
  <c r="E380" i="14"/>
  <c r="E381" i="14"/>
  <c r="E382" i="14"/>
  <c r="E383" i="14"/>
  <c r="E384" i="14"/>
  <c r="E385"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1" i="14"/>
  <c r="E512" i="14"/>
  <c r="E513" i="14"/>
  <c r="E514" i="14"/>
  <c r="E515" i="14"/>
  <c r="E516" i="14"/>
  <c r="E517" i="14"/>
  <c r="E518" i="14"/>
  <c r="E520" i="14"/>
  <c r="E521" i="14"/>
  <c r="E522" i="14"/>
  <c r="E523" i="14"/>
  <c r="E524" i="14"/>
  <c r="E525" i="14"/>
  <c r="E526" i="14"/>
  <c r="E527" i="14"/>
  <c r="E528" i="14"/>
  <c r="E529" i="14"/>
  <c r="E530" i="14"/>
  <c r="E531" i="14"/>
  <c r="E532"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D303" i="14"/>
  <c r="G127" i="14"/>
  <c r="G291" i="14"/>
  <c r="G686" i="14"/>
  <c r="G296" i="14"/>
  <c r="G301" i="14"/>
  <c r="G72" i="14"/>
  <c r="AU50" i="15"/>
  <c r="CE49" i="15"/>
  <c r="I686" i="14"/>
  <c r="CJ50" i="15"/>
  <c r="D74" i="14"/>
  <c r="D24" i="14"/>
  <c r="BZ50" i="15"/>
  <c r="D293" i="14"/>
  <c r="D129" i="14"/>
  <c r="D18" i="14"/>
  <c r="D184" i="14"/>
  <c r="D304" i="14"/>
  <c r="G16" i="14"/>
  <c r="D6" i="14"/>
  <c r="G22" i="14"/>
  <c r="D298" i="14"/>
  <c r="G624" i="14" l="1"/>
  <c r="H624" i="14" s="1"/>
  <c r="I475" i="14"/>
  <c r="J475" i="14" s="1"/>
  <c r="G475" i="14"/>
  <c r="I650" i="14"/>
  <c r="J650" i="14" s="1"/>
  <c r="G650" i="14"/>
  <c r="I497" i="14"/>
  <c r="J497" i="14" s="1"/>
  <c r="G497" i="14"/>
  <c r="I297" i="14"/>
  <c r="J297" i="14" s="1"/>
  <c r="G297" i="14"/>
  <c r="H297" i="14" s="1"/>
  <c r="G521" i="14"/>
  <c r="H521" i="14" s="1"/>
  <c r="I397" i="14"/>
  <c r="J397" i="14" s="1"/>
  <c r="G397" i="14"/>
  <c r="H397" i="14" s="1"/>
  <c r="G371" i="14"/>
  <c r="H371" i="14" s="1"/>
  <c r="I595" i="14"/>
  <c r="J595" i="14" s="1"/>
  <c r="G595" i="14"/>
  <c r="I345" i="14"/>
  <c r="J345" i="14" s="1"/>
  <c r="G345" i="14"/>
  <c r="I570" i="14"/>
  <c r="J570" i="14" s="1"/>
  <c r="G570" i="14"/>
  <c r="H570" i="14" s="1"/>
  <c r="I544" i="14"/>
  <c r="J544" i="14" s="1"/>
  <c r="G544" i="14"/>
  <c r="H544" i="14" s="1"/>
  <c r="I673" i="14"/>
  <c r="J673" i="14" s="1"/>
  <c r="G673" i="14"/>
  <c r="H673" i="14" s="1"/>
  <c r="I418" i="14"/>
  <c r="J418" i="14" s="1"/>
  <c r="G418" i="14"/>
  <c r="I319" i="14"/>
  <c r="J319" i="14" s="1"/>
  <c r="G319" i="14"/>
  <c r="I292" i="14"/>
  <c r="J292" i="14" s="1"/>
  <c r="G292" i="14"/>
  <c r="I643" i="14"/>
  <c r="J643" i="14" s="1"/>
  <c r="G643" i="14"/>
  <c r="I615" i="14"/>
  <c r="J615" i="14" s="1"/>
  <c r="G615" i="14"/>
  <c r="H615" i="14" s="1"/>
  <c r="G489" i="14"/>
  <c r="H489" i="14" s="1"/>
  <c r="G658" i="14"/>
  <c r="H658" i="14" s="1"/>
  <c r="I666" i="14"/>
  <c r="J666" i="14" s="1"/>
  <c r="G666" i="14"/>
  <c r="G183" i="14"/>
  <c r="H183" i="14" s="1"/>
  <c r="I5" i="14"/>
  <c r="J5" i="14" s="1"/>
  <c r="G5" i="14"/>
  <c r="H5" i="14" s="1"/>
  <c r="G588" i="14"/>
  <c r="H588" i="14" s="1"/>
  <c r="I512" i="14"/>
  <c r="J512" i="14" s="1"/>
  <c r="G512" i="14"/>
  <c r="H512" i="14" s="1"/>
  <c r="I389" i="14"/>
  <c r="J389" i="14" s="1"/>
  <c r="G389" i="14"/>
  <c r="I563" i="14"/>
  <c r="J563" i="14" s="1"/>
  <c r="G563" i="14"/>
  <c r="H563" i="14" s="1"/>
  <c r="I633" i="14"/>
  <c r="J633" i="14" s="1"/>
  <c r="G633" i="14"/>
  <c r="G411" i="14"/>
  <c r="H411" i="14" s="1"/>
  <c r="I609" i="14"/>
  <c r="J609" i="14" s="1"/>
  <c r="G609" i="14"/>
  <c r="H609" i="14" s="1"/>
  <c r="I535" i="14"/>
  <c r="J535" i="14" s="1"/>
  <c r="G535" i="14"/>
  <c r="H535" i="14" s="1"/>
  <c r="I128" i="14"/>
  <c r="J128" i="14" s="1"/>
  <c r="G128" i="14"/>
  <c r="H128" i="14" s="1"/>
  <c r="I358" i="14"/>
  <c r="J358" i="14" s="1"/>
  <c r="G358" i="14"/>
  <c r="H358" i="14" s="1"/>
  <c r="I482" i="14"/>
  <c r="J482" i="14" s="1"/>
  <c r="G482" i="14"/>
  <c r="H482" i="14" s="1"/>
  <c r="I23" i="14"/>
  <c r="J23" i="14" s="1"/>
  <c r="G23" i="14"/>
  <c r="H23" i="14" s="1"/>
  <c r="I680" i="14"/>
  <c r="J680" i="14" s="1"/>
  <c r="G680" i="14"/>
  <c r="H680" i="14" s="1"/>
  <c r="I504" i="14"/>
  <c r="J504" i="14" s="1"/>
  <c r="G504" i="14"/>
  <c r="H504" i="14" s="1"/>
  <c r="G331" i="14"/>
  <c r="H331" i="14" s="1"/>
  <c r="I73" i="14"/>
  <c r="J73" i="14" s="1"/>
  <c r="G73" i="14"/>
  <c r="G380" i="14"/>
  <c r="H380" i="14" s="1"/>
  <c r="G303" i="14"/>
  <c r="H303" i="14" s="1"/>
  <c r="G553" i="14"/>
  <c r="H553" i="14" s="1"/>
  <c r="G404" i="14"/>
  <c r="H404" i="14" s="1"/>
  <c r="G302" i="14"/>
  <c r="H302" i="14" s="1"/>
  <c r="I578" i="14"/>
  <c r="J578" i="14" s="1"/>
  <c r="G578" i="14"/>
  <c r="H578" i="14" s="1"/>
  <c r="I527" i="14"/>
  <c r="J527" i="14" s="1"/>
  <c r="G527" i="14"/>
  <c r="H527" i="14" s="1"/>
  <c r="I602" i="14"/>
  <c r="J602" i="14" s="1"/>
  <c r="G602" i="14"/>
  <c r="H602" i="14" s="1"/>
  <c r="G17" i="14"/>
  <c r="H17" i="14" s="1"/>
  <c r="F303" i="14"/>
  <c r="I17" i="14"/>
  <c r="J17" i="14" s="1"/>
  <c r="I331" i="14"/>
  <c r="J331" i="14" s="1"/>
  <c r="H650" i="14"/>
  <c r="I380" i="14"/>
  <c r="J380" i="14" s="1"/>
  <c r="I183" i="14"/>
  <c r="J183" i="14" s="1"/>
  <c r="H643" i="14"/>
  <c r="H475" i="14"/>
  <c r="I411" i="14"/>
  <c r="J411" i="14" s="1"/>
  <c r="I624" i="14"/>
  <c r="J624" i="14" s="1"/>
  <c r="I404" i="14"/>
  <c r="J404" i="14" s="1"/>
  <c r="H73" i="14"/>
  <c r="I302" i="14"/>
  <c r="J302" i="14" s="1"/>
  <c r="I658" i="14"/>
  <c r="J658" i="14" s="1"/>
  <c r="I521" i="14"/>
  <c r="J521" i="14" s="1"/>
  <c r="I489" i="14"/>
  <c r="J489" i="14" s="1"/>
  <c r="I588" i="14"/>
  <c r="J588" i="14" s="1"/>
  <c r="I553" i="14"/>
  <c r="J553" i="14" s="1"/>
  <c r="I371" i="14"/>
  <c r="J371" i="14" s="1"/>
  <c r="I303" i="14"/>
  <c r="J303" i="14" s="1"/>
  <c r="H319" i="14"/>
  <c r="H666" i="14"/>
  <c r="H633" i="14"/>
  <c r="H497" i="14"/>
  <c r="H418" i="14"/>
  <c r="H292" i="14"/>
  <c r="H595" i="14"/>
  <c r="H389" i="14"/>
  <c r="H345" i="14"/>
  <c r="BV15" i="15"/>
  <c r="D11" i="10"/>
  <c r="J686" i="14"/>
  <c r="D25" i="14"/>
  <c r="CE48" i="15"/>
  <c r="D130" i="14"/>
  <c r="CJ49" i="15"/>
  <c r="D294" i="14"/>
  <c r="D7" i="14"/>
  <c r="D305" i="14"/>
  <c r="D185" i="14"/>
  <c r="D75" i="14"/>
  <c r="BZ49" i="15"/>
  <c r="AU49" i="15"/>
  <c r="D299" i="14"/>
  <c r="D19" i="14"/>
  <c r="H686" i="14" l="1"/>
  <c r="AU48" i="15"/>
  <c r="D26" i="14"/>
  <c r="D76" i="14"/>
  <c r="CE47" i="15"/>
  <c r="I22" i="14"/>
  <c r="D186" i="14"/>
  <c r="D300" i="14"/>
  <c r="I72" i="14"/>
  <c r="I16" i="14"/>
  <c r="D131" i="14"/>
  <c r="D295" i="14"/>
  <c r="BZ48" i="15"/>
  <c r="I127" i="14"/>
  <c r="D306" i="14"/>
  <c r="CJ48" i="15"/>
  <c r="I296" i="14"/>
  <c r="I301" i="14"/>
  <c r="D20" i="14"/>
  <c r="D8" i="14"/>
  <c r="J127" i="14" l="1"/>
  <c r="J22" i="14"/>
  <c r="J296" i="14"/>
  <c r="J72" i="14"/>
  <c r="J301" i="14"/>
  <c r="J16" i="14"/>
  <c r="H72" i="14"/>
  <c r="H127" i="14"/>
  <c r="H22" i="14"/>
  <c r="H296" i="14"/>
  <c r="H301" i="14"/>
  <c r="H16" i="14"/>
  <c r="F306" i="14"/>
  <c r="F76" i="14"/>
  <c r="F186" i="14"/>
  <c r="F305" i="14"/>
  <c r="F75" i="14"/>
  <c r="F185" i="14"/>
  <c r="F295" i="14"/>
  <c r="F131" i="14"/>
  <c r="F20" i="14"/>
  <c r="F294" i="14"/>
  <c r="F130" i="14"/>
  <c r="F19" i="14"/>
  <c r="F26" i="14"/>
  <c r="F300" i="14"/>
  <c r="F25" i="14"/>
  <c r="F299" i="14"/>
  <c r="F8" i="14"/>
  <c r="F7" i="14"/>
  <c r="D77" i="14"/>
  <c r="G299" i="14"/>
  <c r="CJ47" i="15"/>
  <c r="G25" i="14"/>
  <c r="BZ47" i="15"/>
  <c r="I299" i="14"/>
  <c r="D296" i="14"/>
  <c r="I294" i="14"/>
  <c r="I25" i="14"/>
  <c r="D301" i="14"/>
  <c r="D307" i="14"/>
  <c r="G305" i="14"/>
  <c r="I75" i="14"/>
  <c r="AU47" i="15"/>
  <c r="I305" i="14"/>
  <c r="G75" i="14"/>
  <c r="D27" i="14"/>
  <c r="D187" i="14"/>
  <c r="G294" i="14"/>
  <c r="I185" i="14"/>
  <c r="G7" i="14"/>
  <c r="I19" i="14"/>
  <c r="D9" i="14"/>
  <c r="D21" i="14"/>
  <c r="G19" i="14"/>
  <c r="I7" i="14"/>
  <c r="G185" i="14"/>
  <c r="D132" i="14"/>
  <c r="J19" i="14" l="1"/>
  <c r="H19" i="14"/>
  <c r="J299" i="14"/>
  <c r="H7" i="14"/>
  <c r="J25" i="14"/>
  <c r="F9" i="14"/>
  <c r="H299" i="14"/>
  <c r="F21" i="14"/>
  <c r="F27" i="14"/>
  <c r="J305" i="14"/>
  <c r="J7" i="14"/>
  <c r="H25" i="14"/>
  <c r="J75" i="14"/>
  <c r="J294" i="14"/>
  <c r="H305" i="14"/>
  <c r="H75" i="14"/>
  <c r="J185" i="14"/>
  <c r="F307" i="14"/>
  <c r="F301" i="14"/>
  <c r="H185" i="14"/>
  <c r="F77" i="14"/>
  <c r="F132" i="14"/>
  <c r="H294" i="14"/>
  <c r="F187" i="14"/>
  <c r="F296" i="14"/>
  <c r="E46" i="15"/>
  <c r="CD46" i="15" s="1"/>
  <c r="F46" i="15"/>
  <c r="AR46" i="15"/>
  <c r="BL46" i="15" s="1"/>
  <c r="D188" i="14"/>
  <c r="I20" i="14"/>
  <c r="I76" i="14"/>
  <c r="G300" i="14"/>
  <c r="G76" i="14"/>
  <c r="I26" i="14"/>
  <c r="G186" i="14"/>
  <c r="I306" i="14"/>
  <c r="D10" i="14"/>
  <c r="D133" i="14"/>
  <c r="G295" i="14"/>
  <c r="D308" i="14"/>
  <c r="G306" i="14"/>
  <c r="I186" i="14"/>
  <c r="D22" i="14"/>
  <c r="G8" i="14"/>
  <c r="D78" i="14"/>
  <c r="G20" i="14"/>
  <c r="G26" i="14"/>
  <c r="I8" i="14"/>
  <c r="I300" i="14"/>
  <c r="I295" i="14"/>
  <c r="D28" i="14"/>
  <c r="F10" i="14" l="1"/>
  <c r="H20" i="14"/>
  <c r="F22" i="14"/>
  <c r="H8" i="14"/>
  <c r="H26" i="14"/>
  <c r="J20" i="14"/>
  <c r="J8" i="14"/>
  <c r="J26" i="14"/>
  <c r="J306" i="14"/>
  <c r="J186" i="14"/>
  <c r="F78" i="14"/>
  <c r="H186" i="14"/>
  <c r="J76" i="14"/>
  <c r="F28" i="14"/>
  <c r="H306" i="14"/>
  <c r="F188" i="14"/>
  <c r="F308" i="14"/>
  <c r="H76" i="14"/>
  <c r="H300" i="14"/>
  <c r="H295" i="14"/>
  <c r="F133" i="14"/>
  <c r="J300" i="14"/>
  <c r="J295" i="14"/>
  <c r="AT46" i="15"/>
  <c r="CI46" i="15"/>
  <c r="BM46" i="15"/>
  <c r="BS46" i="15"/>
  <c r="BY46" i="15"/>
  <c r="CA46" i="15"/>
  <c r="CB46" i="15"/>
  <c r="CC46" i="15"/>
  <c r="CH46" i="15"/>
  <c r="D309" i="14"/>
  <c r="BZ46" i="15"/>
  <c r="AU46" i="15"/>
  <c r="CE46" i="15"/>
  <c r="G187" i="14"/>
  <c r="CJ46" i="15"/>
  <c r="D134" i="14"/>
  <c r="I9" i="14"/>
  <c r="G9" i="14"/>
  <c r="D79" i="14"/>
  <c r="I77" i="14"/>
  <c r="I187" i="14"/>
  <c r="G77" i="14"/>
  <c r="D29" i="14"/>
  <c r="D189" i="14"/>
  <c r="I27" i="14"/>
  <c r="G27" i="14"/>
  <c r="G21" i="14"/>
  <c r="I21" i="14"/>
  <c r="D11" i="14"/>
  <c r="BU46" i="15" l="1"/>
  <c r="BV46" i="15" s="1"/>
  <c r="F454" i="14"/>
  <c r="F447" i="14"/>
  <c r="F440" i="14"/>
  <c r="F426" i="14"/>
  <c r="F433" i="14"/>
  <c r="H432" i="14"/>
  <c r="F11" i="14"/>
  <c r="J9" i="14"/>
  <c r="H9" i="14"/>
  <c r="H21" i="14"/>
  <c r="J21" i="14"/>
  <c r="F29" i="14"/>
  <c r="J77" i="14"/>
  <c r="F189" i="14"/>
  <c r="J187" i="14"/>
  <c r="H27" i="14"/>
  <c r="H77" i="14"/>
  <c r="J27" i="14"/>
  <c r="F79" i="14"/>
  <c r="H187" i="14"/>
  <c r="F309" i="14"/>
  <c r="F134" i="14"/>
  <c r="AL17" i="10"/>
  <c r="G188" i="14"/>
  <c r="AS17" i="10"/>
  <c r="I308" i="14"/>
  <c r="AE17" i="10"/>
  <c r="AT17" i="10"/>
  <c r="AF17" i="10"/>
  <c r="T17" i="10"/>
  <c r="AX17" i="10"/>
  <c r="U17" i="10"/>
  <c r="D310" i="14"/>
  <c r="AB17" i="10"/>
  <c r="G10" i="14"/>
  <c r="AQ17" i="10"/>
  <c r="W17" i="10"/>
  <c r="BW46" i="15"/>
  <c r="AU17" i="10"/>
  <c r="AH17" i="10"/>
  <c r="AP17" i="10"/>
  <c r="AN17" i="10"/>
  <c r="AY17" i="10"/>
  <c r="AC17" i="10"/>
  <c r="Y17" i="10"/>
  <c r="D190" i="14"/>
  <c r="AZ17" i="10"/>
  <c r="AW17" i="10"/>
  <c r="I188" i="14"/>
  <c r="AG17" i="10"/>
  <c r="I78" i="14"/>
  <c r="AK17" i="10"/>
  <c r="V17" i="10"/>
  <c r="G308" i="14"/>
  <c r="AA17" i="10"/>
  <c r="D135" i="14"/>
  <c r="Q17" i="10"/>
  <c r="AO17" i="10"/>
  <c r="D30" i="14"/>
  <c r="AR17" i="10"/>
  <c r="X17" i="10"/>
  <c r="AI17" i="10"/>
  <c r="BA17" i="10"/>
  <c r="AJ17" i="10"/>
  <c r="D12" i="14"/>
  <c r="Z17" i="10"/>
  <c r="I28" i="14"/>
  <c r="AM17" i="10"/>
  <c r="D80" i="14"/>
  <c r="I133" i="14"/>
  <c r="P17" i="10"/>
  <c r="G133" i="14"/>
  <c r="G78" i="14"/>
  <c r="AD17" i="10"/>
  <c r="AV17" i="10"/>
  <c r="I10" i="14"/>
  <c r="G28" i="14"/>
  <c r="R17" i="10"/>
  <c r="S17" i="10"/>
  <c r="F12" i="14" l="1"/>
  <c r="J10" i="14"/>
  <c r="H10" i="14"/>
  <c r="H188" i="14"/>
  <c r="H28" i="14"/>
  <c r="F30" i="14"/>
  <c r="J188" i="14"/>
  <c r="F80" i="14"/>
  <c r="H308" i="14"/>
  <c r="F190" i="14"/>
  <c r="H78" i="14"/>
  <c r="J28" i="14"/>
  <c r="F135" i="14"/>
  <c r="F310" i="14"/>
  <c r="J78" i="14"/>
  <c r="H133" i="14"/>
  <c r="J308" i="14"/>
  <c r="J133" i="14"/>
  <c r="E24" i="15"/>
  <c r="CD24" i="15" s="1"/>
  <c r="F24" i="15"/>
  <c r="AR24" i="15"/>
  <c r="BL24" i="15" s="1"/>
  <c r="BS24" i="15"/>
  <c r="CC24" i="15"/>
  <c r="CH24" i="15"/>
  <c r="G29" i="14"/>
  <c r="D13" i="14"/>
  <c r="G11" i="14"/>
  <c r="D31" i="14"/>
  <c r="I11" i="14"/>
  <c r="G79" i="14"/>
  <c r="I29" i="14"/>
  <c r="G189" i="14"/>
  <c r="D191" i="14"/>
  <c r="D311" i="14"/>
  <c r="I79" i="14"/>
  <c r="D136" i="14"/>
  <c r="D81" i="14"/>
  <c r="I189" i="14"/>
  <c r="BU24" i="15" l="1"/>
  <c r="BV24" i="15" s="1"/>
  <c r="F13" i="14"/>
  <c r="F31" i="14"/>
  <c r="H11" i="14"/>
  <c r="H29" i="14"/>
  <c r="J11" i="14"/>
  <c r="J79" i="14"/>
  <c r="H79" i="14"/>
  <c r="F81" i="14"/>
  <c r="H189" i="14"/>
  <c r="F191" i="14"/>
  <c r="J29" i="14"/>
  <c r="J189" i="14"/>
  <c r="F311" i="14"/>
  <c r="F136" i="14"/>
  <c r="BM24" i="15"/>
  <c r="CI24" i="15"/>
  <c r="CB24" i="15"/>
  <c r="CA24" i="15"/>
  <c r="BY24" i="15"/>
  <c r="G30" i="14"/>
  <c r="D137" i="14"/>
  <c r="D14" i="14"/>
  <c r="G190" i="14"/>
  <c r="D192" i="14"/>
  <c r="I135" i="14"/>
  <c r="G12" i="14"/>
  <c r="I190" i="14"/>
  <c r="G310" i="14"/>
  <c r="G80" i="14"/>
  <c r="I80" i="14"/>
  <c r="D82" i="14"/>
  <c r="I30" i="14"/>
  <c r="G135" i="14"/>
  <c r="I310" i="14"/>
  <c r="I12" i="14"/>
  <c r="D32" i="14"/>
  <c r="J30" i="14" l="1"/>
  <c r="F14" i="14"/>
  <c r="H30" i="14"/>
  <c r="J12" i="14"/>
  <c r="F32" i="14"/>
  <c r="H12" i="14"/>
  <c r="H80" i="14"/>
  <c r="F137" i="14"/>
  <c r="H190" i="14"/>
  <c r="H135" i="14"/>
  <c r="J190" i="14"/>
  <c r="J135" i="14"/>
  <c r="F192" i="14"/>
  <c r="J80" i="14"/>
  <c r="F82" i="14"/>
  <c r="H310" i="14"/>
  <c r="J310" i="14"/>
  <c r="D83" i="14"/>
  <c r="D312" i="14"/>
  <c r="D193" i="14"/>
  <c r="G31" i="14"/>
  <c r="I191" i="14"/>
  <c r="I81" i="14"/>
  <c r="D15" i="14"/>
  <c r="D33" i="14"/>
  <c r="D138" i="14"/>
  <c r="I13" i="14"/>
  <c r="G191" i="14"/>
  <c r="G13" i="14"/>
  <c r="G81" i="14"/>
  <c r="I31" i="14"/>
  <c r="F15" i="14" l="1"/>
  <c r="J13" i="14"/>
  <c r="H31" i="14"/>
  <c r="F33" i="14"/>
  <c r="H13" i="14"/>
  <c r="J31" i="14"/>
  <c r="J191" i="14"/>
  <c r="F193" i="14"/>
  <c r="H191" i="14"/>
  <c r="J81" i="14"/>
  <c r="F138" i="14"/>
  <c r="H81" i="14"/>
  <c r="F83" i="14"/>
  <c r="F312" i="14"/>
  <c r="D11" i="30"/>
  <c r="I192" i="14"/>
  <c r="I14" i="14"/>
  <c r="D84" i="14"/>
  <c r="G192" i="14"/>
  <c r="D16" i="14"/>
  <c r="G82" i="14"/>
  <c r="D34" i="14"/>
  <c r="I82" i="14"/>
  <c r="D313" i="14"/>
  <c r="G32" i="14"/>
  <c r="G14" i="14"/>
  <c r="D194" i="14"/>
  <c r="I32" i="14"/>
  <c r="D139" i="14"/>
  <c r="J14" i="14" l="1"/>
  <c r="H14" i="14"/>
  <c r="F16" i="14"/>
  <c r="F34" i="14"/>
  <c r="H192" i="14"/>
  <c r="J192" i="14"/>
  <c r="H32" i="14"/>
  <c r="J32" i="14"/>
  <c r="F194" i="14"/>
  <c r="F139" i="14"/>
  <c r="H82" i="14"/>
  <c r="J82" i="14"/>
  <c r="F84" i="14"/>
  <c r="F313" i="14"/>
  <c r="E111" i="15"/>
  <c r="CD111" i="15" s="1"/>
  <c r="F111" i="15"/>
  <c r="AR111" i="15"/>
  <c r="BS111" i="15"/>
  <c r="CA111" i="15"/>
  <c r="CC111" i="15"/>
  <c r="CH111" i="15"/>
  <c r="I83" i="14"/>
  <c r="I33" i="14"/>
  <c r="G312" i="14"/>
  <c r="G15" i="14"/>
  <c r="I193" i="14"/>
  <c r="D85" i="14"/>
  <c r="G193" i="14"/>
  <c r="I15" i="14"/>
  <c r="I312" i="14"/>
  <c r="D140" i="14"/>
  <c r="D35" i="14"/>
  <c r="G33" i="14"/>
  <c r="D314" i="14"/>
  <c r="D195" i="14"/>
  <c r="G83" i="14"/>
  <c r="J193" i="14" l="1"/>
  <c r="H193" i="14"/>
  <c r="J15" i="14"/>
  <c r="H15" i="14"/>
  <c r="F195" i="14"/>
  <c r="F35" i="14"/>
  <c r="H33" i="14"/>
  <c r="J33" i="14"/>
  <c r="BL111" i="15"/>
  <c r="BM111" i="15" s="1"/>
  <c r="CI111" i="15" s="1"/>
  <c r="BU111" i="15"/>
  <c r="F140" i="14"/>
  <c r="F85" i="14"/>
  <c r="H83" i="14"/>
  <c r="H312" i="14"/>
  <c r="J83" i="14"/>
  <c r="F314" i="14"/>
  <c r="J312" i="14"/>
  <c r="CB111" i="15"/>
  <c r="BY111" i="15"/>
  <c r="AT111" i="15"/>
  <c r="E113" i="15"/>
  <c r="CD113" i="15" s="1"/>
  <c r="E114" i="15"/>
  <c r="CD114" i="15" s="1"/>
  <c r="F113" i="15"/>
  <c r="F114" i="15"/>
  <c r="AR113" i="15"/>
  <c r="BL113" i="15" s="1"/>
  <c r="AR114" i="15"/>
  <c r="BL114" i="15" s="1"/>
  <c r="BS113" i="15"/>
  <c r="BS114" i="15"/>
  <c r="CA113" i="15"/>
  <c r="CA114" i="15"/>
  <c r="CC113" i="15"/>
  <c r="CC114" i="15"/>
  <c r="CH113" i="15"/>
  <c r="CH114" i="15"/>
  <c r="E106" i="15"/>
  <c r="CD106" i="15" s="1"/>
  <c r="E107" i="15"/>
  <c r="CD107" i="15" s="1"/>
  <c r="E108" i="15"/>
  <c r="CD108" i="15" s="1"/>
  <c r="E109" i="15"/>
  <c r="CD109" i="15" s="1"/>
  <c r="E110" i="15"/>
  <c r="CD110" i="15" s="1"/>
  <c r="E112" i="15"/>
  <c r="CD112" i="15" s="1"/>
  <c r="E115" i="15"/>
  <c r="CD115" i="15" s="1"/>
  <c r="F106" i="15"/>
  <c r="F107" i="15"/>
  <c r="F108" i="15"/>
  <c r="F109" i="15"/>
  <c r="F110" i="15"/>
  <c r="F112" i="15"/>
  <c r="F115" i="15"/>
  <c r="AR106" i="15"/>
  <c r="BL106" i="15" s="1"/>
  <c r="AR107" i="15"/>
  <c r="BL107" i="15" s="1"/>
  <c r="AR108" i="15"/>
  <c r="BL108" i="15" s="1"/>
  <c r="AR109" i="15"/>
  <c r="BL109" i="15" s="1"/>
  <c r="AR110" i="15"/>
  <c r="BL110" i="15" s="1"/>
  <c r="AR112" i="15"/>
  <c r="BL112" i="15" s="1"/>
  <c r="AR115" i="15"/>
  <c r="BL115" i="15" s="1"/>
  <c r="BS106" i="15"/>
  <c r="BS107" i="15"/>
  <c r="BS108" i="15"/>
  <c r="BS109" i="15"/>
  <c r="BS110" i="15"/>
  <c r="BS112" i="15"/>
  <c r="BS115" i="15"/>
  <c r="CA106" i="15"/>
  <c r="CA107" i="15"/>
  <c r="CA108" i="15"/>
  <c r="CA109" i="15"/>
  <c r="CA110" i="15"/>
  <c r="CA112" i="15"/>
  <c r="CA115" i="15"/>
  <c r="CC106" i="15"/>
  <c r="CC107" i="15"/>
  <c r="CC108" i="15"/>
  <c r="CC109" i="15"/>
  <c r="CC110" i="15"/>
  <c r="CC112" i="15"/>
  <c r="CC115" i="15"/>
  <c r="CH106" i="15"/>
  <c r="CH107" i="15"/>
  <c r="CH108" i="15"/>
  <c r="CH109" i="15"/>
  <c r="CH110" i="15"/>
  <c r="CH112" i="15"/>
  <c r="CH115" i="15"/>
  <c r="L382" i="14"/>
  <c r="L373" i="14"/>
  <c r="E103" i="15"/>
  <c r="CB103" i="15" s="1"/>
  <c r="E104" i="15"/>
  <c r="CB104" i="15" s="1"/>
  <c r="E105" i="15"/>
  <c r="CD105" i="15" s="1"/>
  <c r="F103" i="15"/>
  <c r="F104" i="15"/>
  <c r="F105" i="15"/>
  <c r="AR103" i="15"/>
  <c r="AR104" i="15"/>
  <c r="AR105" i="15"/>
  <c r="BL105" i="15" s="1"/>
  <c r="AT103" i="15"/>
  <c r="AT104" i="15"/>
  <c r="BS103" i="15"/>
  <c r="BS104" i="15"/>
  <c r="BS105" i="15"/>
  <c r="BV103" i="15"/>
  <c r="BV104" i="15"/>
  <c r="BY103" i="15"/>
  <c r="BY104" i="15"/>
  <c r="CA103" i="15"/>
  <c r="CA104" i="15"/>
  <c r="CA105" i="15"/>
  <c r="CC103" i="15"/>
  <c r="CC104" i="15"/>
  <c r="CC105" i="15"/>
  <c r="CH103" i="15"/>
  <c r="CH104" i="15"/>
  <c r="CH105" i="15"/>
  <c r="I313" i="14"/>
  <c r="I194" i="14"/>
  <c r="G313" i="14"/>
  <c r="D86" i="14"/>
  <c r="I34" i="14"/>
  <c r="I84" i="14"/>
  <c r="G194" i="14"/>
  <c r="D36" i="14"/>
  <c r="G84" i="14"/>
  <c r="D141" i="14"/>
  <c r="D315" i="14"/>
  <c r="G34" i="14"/>
  <c r="D196" i="14"/>
  <c r="H194" i="14" l="1"/>
  <c r="H34" i="14"/>
  <c r="J194" i="14"/>
  <c r="F36" i="14"/>
  <c r="J34" i="14"/>
  <c r="F196" i="14"/>
  <c r="BT105" i="15"/>
  <c r="BU105" i="15" s="1"/>
  <c r="BV105" i="15" s="1"/>
  <c r="BL104" i="15"/>
  <c r="BM104" i="15" s="1"/>
  <c r="BL103" i="15"/>
  <c r="BM103" i="15" s="1"/>
  <c r="J84" i="14"/>
  <c r="H84" i="14"/>
  <c r="F141" i="14"/>
  <c r="BU115" i="15"/>
  <c r="BU112" i="15"/>
  <c r="BU106" i="15"/>
  <c r="BU109" i="15"/>
  <c r="BU114" i="15"/>
  <c r="BU108" i="15"/>
  <c r="BU113" i="15"/>
  <c r="BU110" i="15"/>
  <c r="BU107" i="15"/>
  <c r="H313" i="14"/>
  <c r="F86" i="14"/>
  <c r="F315" i="14"/>
  <c r="J313" i="14"/>
  <c r="BM115" i="15"/>
  <c r="CI115" i="15" s="1"/>
  <c r="BM110" i="15"/>
  <c r="CI110" i="15" s="1"/>
  <c r="BM109" i="15"/>
  <c r="CI109" i="15" s="1"/>
  <c r="BM108" i="15"/>
  <c r="CI108" i="15"/>
  <c r="AT107" i="15"/>
  <c r="CI107" i="15"/>
  <c r="BM112" i="15"/>
  <c r="CI112" i="15"/>
  <c r="BM105" i="15"/>
  <c r="CI105" i="15"/>
  <c r="BM106" i="15"/>
  <c r="CI106" i="15"/>
  <c r="BM114" i="15"/>
  <c r="CI114" i="15" s="1"/>
  <c r="AT113" i="15"/>
  <c r="BV111" i="15"/>
  <c r="CB113" i="15"/>
  <c r="CB110" i="15"/>
  <c r="CB105" i="15"/>
  <c r="CB109" i="15"/>
  <c r="CB114" i="15"/>
  <c r="CB108" i="15"/>
  <c r="CB107" i="15"/>
  <c r="CB106" i="15"/>
  <c r="CB115" i="15"/>
  <c r="BY115" i="15"/>
  <c r="BM113" i="15"/>
  <c r="CI113" i="15" s="1"/>
  <c r="BY113" i="15"/>
  <c r="BY107" i="15"/>
  <c r="BY114" i="15"/>
  <c r="BY112" i="15"/>
  <c r="AT114" i="15"/>
  <c r="BY106" i="15"/>
  <c r="BY110" i="15"/>
  <c r="AT115" i="15"/>
  <c r="BY109" i="15"/>
  <c r="AT112" i="15"/>
  <c r="BY108" i="15"/>
  <c r="AT109" i="15"/>
  <c r="CB112" i="15"/>
  <c r="AT106" i="15"/>
  <c r="BM107" i="15"/>
  <c r="AT110" i="15"/>
  <c r="AT108" i="15"/>
  <c r="BY105" i="15"/>
  <c r="AT105" i="15"/>
  <c r="G85" i="14"/>
  <c r="G314" i="14"/>
  <c r="CE115" i="15"/>
  <c r="I85" i="14"/>
  <c r="D87" i="14"/>
  <c r="G195" i="14"/>
  <c r="CJ115" i="15"/>
  <c r="BZ115" i="15"/>
  <c r="D197" i="14"/>
  <c r="AU115" i="15"/>
  <c r="I196" i="14"/>
  <c r="I35" i="14"/>
  <c r="I314" i="14"/>
  <c r="D37" i="14"/>
  <c r="D38" i="14" s="1"/>
  <c r="D39" i="14" s="1"/>
  <c r="I195" i="14"/>
  <c r="D198" i="14"/>
  <c r="D142" i="14"/>
  <c r="D316" i="14"/>
  <c r="G35" i="14"/>
  <c r="J35" i="14" l="1"/>
  <c r="H35" i="14"/>
  <c r="F37" i="14"/>
  <c r="H195" i="14"/>
  <c r="J195" i="14"/>
  <c r="F197" i="14"/>
  <c r="F38" i="14"/>
  <c r="F39" i="14"/>
  <c r="F198" i="14"/>
  <c r="J196" i="14"/>
  <c r="H85" i="14"/>
  <c r="F142" i="14"/>
  <c r="F87" i="14"/>
  <c r="F316" i="14"/>
  <c r="J85" i="14"/>
  <c r="J314" i="14"/>
  <c r="H314" i="14"/>
  <c r="BV108" i="15"/>
  <c r="BV109" i="15"/>
  <c r="BV110" i="15"/>
  <c r="BV112" i="15"/>
  <c r="BV115" i="15"/>
  <c r="BV106" i="15"/>
  <c r="BV107" i="15"/>
  <c r="BV113" i="15"/>
  <c r="E178" i="15"/>
  <c r="CD178" i="15" s="1"/>
  <c r="E179" i="15"/>
  <c r="CD179" i="15" s="1"/>
  <c r="F178" i="15"/>
  <c r="F179" i="15"/>
  <c r="AR178" i="15"/>
  <c r="BL178" i="15" s="1"/>
  <c r="AR179" i="15"/>
  <c r="BL179" i="15" s="1"/>
  <c r="BS178" i="15"/>
  <c r="BS179" i="15"/>
  <c r="CA178" i="15"/>
  <c r="CA179" i="15"/>
  <c r="CC178" i="15"/>
  <c r="CC179" i="15"/>
  <c r="CH178" i="15"/>
  <c r="CH179" i="15"/>
  <c r="G36" i="14"/>
  <c r="CJ114" i="15"/>
  <c r="G37" i="14"/>
  <c r="G86" i="14"/>
  <c r="I36" i="14"/>
  <c r="I38" i="14"/>
  <c r="D199" i="14"/>
  <c r="D40" i="14"/>
  <c r="I37" i="14"/>
  <c r="I197" i="14"/>
  <c r="G315" i="14"/>
  <c r="D88" i="14"/>
  <c r="D143" i="14"/>
  <c r="AU114" i="15"/>
  <c r="I86" i="14"/>
  <c r="D317" i="14"/>
  <c r="CE114" i="15"/>
  <c r="G196" i="14"/>
  <c r="BZ114" i="15"/>
  <c r="BW115" i="15"/>
  <c r="G197" i="14"/>
  <c r="G38" i="14"/>
  <c r="I315" i="14"/>
  <c r="H37" i="14" l="1"/>
  <c r="H196" i="14"/>
  <c r="H36" i="14"/>
  <c r="J36" i="14"/>
  <c r="H38" i="14"/>
  <c r="J38" i="14"/>
  <c r="J37" i="14"/>
  <c r="F40" i="14"/>
  <c r="H197" i="14"/>
  <c r="J197" i="14"/>
  <c r="F199" i="14"/>
  <c r="J86" i="14"/>
  <c r="F88" i="14"/>
  <c r="J315" i="14"/>
  <c r="F143" i="14"/>
  <c r="F317" i="14"/>
  <c r="H86" i="14"/>
  <c r="H315" i="14"/>
  <c r="BU179" i="15"/>
  <c r="BU178" i="15"/>
  <c r="BM179" i="15"/>
  <c r="CI179" i="15"/>
  <c r="BM178" i="15"/>
  <c r="CI178" i="15" s="1"/>
  <c r="CB179" i="15"/>
  <c r="CB178" i="15"/>
  <c r="BY179" i="15"/>
  <c r="BY178" i="15"/>
  <c r="AT179" i="15"/>
  <c r="AT178" i="15"/>
  <c r="D319" i="14"/>
  <c r="D331" i="14"/>
  <c r="D345" i="14"/>
  <c r="D358" i="14"/>
  <c r="D371" i="14"/>
  <c r="D380" i="14"/>
  <c r="D389" i="14"/>
  <c r="D397" i="14"/>
  <c r="D404" i="14"/>
  <c r="D411" i="14"/>
  <c r="D418" i="14"/>
  <c r="D425" i="14"/>
  <c r="D432" i="14"/>
  <c r="D439" i="14"/>
  <c r="D446" i="14"/>
  <c r="D453" i="14"/>
  <c r="D461" i="14"/>
  <c r="D468" i="14"/>
  <c r="I39" i="14"/>
  <c r="D419" i="14"/>
  <c r="D426" i="14"/>
  <c r="D332" i="14"/>
  <c r="I460" i="14"/>
  <c r="BZ113" i="15"/>
  <c r="I198" i="14"/>
  <c r="CT12" i="28"/>
  <c r="CT16" i="28"/>
  <c r="D89" i="14"/>
  <c r="CE35" i="15"/>
  <c r="D381" i="14"/>
  <c r="G452" i="14"/>
  <c r="G379" i="14"/>
  <c r="CE113" i="15"/>
  <c r="G330" i="14"/>
  <c r="G396" i="14"/>
  <c r="I438" i="14"/>
  <c r="G344" i="14"/>
  <c r="I431" i="14"/>
  <c r="I318" i="14"/>
  <c r="I424" i="14"/>
  <c r="D412" i="14"/>
  <c r="I410" i="14"/>
  <c r="G438" i="14"/>
  <c r="I417" i="14"/>
  <c r="I357" i="14"/>
  <c r="D447" i="14"/>
  <c r="D440" i="14"/>
  <c r="G388" i="14"/>
  <c r="I87" i="14"/>
  <c r="D372" i="14"/>
  <c r="CJ113" i="15"/>
  <c r="G87" i="14"/>
  <c r="AU113" i="15"/>
  <c r="G357" i="14"/>
  <c r="CT14" i="28"/>
  <c r="D454" i="14"/>
  <c r="D390" i="14"/>
  <c r="I379" i="14"/>
  <c r="G460" i="14"/>
  <c r="D359" i="14"/>
  <c r="D462" i="14"/>
  <c r="G370" i="14"/>
  <c r="D398" i="14"/>
  <c r="I316" i="14"/>
  <c r="I467" i="14"/>
  <c r="D405" i="14"/>
  <c r="I344" i="14"/>
  <c r="I452" i="14"/>
  <c r="G431" i="14"/>
  <c r="D433" i="14"/>
  <c r="G445" i="14"/>
  <c r="D41" i="14"/>
  <c r="D346" i="14"/>
  <c r="I388" i="14"/>
  <c r="G39" i="14"/>
  <c r="D318" i="14"/>
  <c r="D469" i="14"/>
  <c r="CT10" i="28"/>
  <c r="D144" i="14"/>
  <c r="I370" i="14"/>
  <c r="G410" i="14"/>
  <c r="I396" i="14"/>
  <c r="G403" i="14"/>
  <c r="G198" i="14"/>
  <c r="G467" i="14"/>
  <c r="I445" i="14"/>
  <c r="I330" i="14"/>
  <c r="G318" i="14"/>
  <c r="I403" i="14"/>
  <c r="G417" i="14"/>
  <c r="G424" i="14"/>
  <c r="G316" i="14"/>
  <c r="D320" i="14"/>
  <c r="D200" i="14"/>
  <c r="J467" i="14" l="1"/>
  <c r="F469" i="14"/>
  <c r="H467" i="14"/>
  <c r="F468" i="14"/>
  <c r="J460" i="14"/>
  <c r="H460" i="14"/>
  <c r="F461" i="14"/>
  <c r="J452" i="14"/>
  <c r="H452" i="14"/>
  <c r="F453" i="14"/>
  <c r="J445" i="14"/>
  <c r="H445" i="14"/>
  <c r="F446" i="14"/>
  <c r="J438" i="14"/>
  <c r="H438" i="14"/>
  <c r="F439" i="14"/>
  <c r="H431" i="14"/>
  <c r="J431" i="14"/>
  <c r="F432" i="14"/>
  <c r="H424" i="14"/>
  <c r="J424" i="14"/>
  <c r="F425" i="14"/>
  <c r="J417" i="14"/>
  <c r="H417" i="14"/>
  <c r="F418" i="14"/>
  <c r="J410" i="14"/>
  <c r="H410" i="14"/>
  <c r="F411" i="14"/>
  <c r="J403" i="14"/>
  <c r="H403" i="14"/>
  <c r="F404" i="14"/>
  <c r="H396" i="14"/>
  <c r="J396" i="14"/>
  <c r="F397" i="14"/>
  <c r="J388" i="14"/>
  <c r="H388" i="14"/>
  <c r="F389" i="14"/>
  <c r="F381" i="14"/>
  <c r="J379" i="14"/>
  <c r="H379" i="14"/>
  <c r="F380" i="14"/>
  <c r="F372" i="14"/>
  <c r="H370" i="14"/>
  <c r="J370" i="14"/>
  <c r="F371" i="14"/>
  <c r="H357" i="14"/>
  <c r="J357" i="14"/>
  <c r="F358" i="14"/>
  <c r="H344" i="14"/>
  <c r="J344" i="14"/>
  <c r="F345" i="14"/>
  <c r="H330" i="14"/>
  <c r="J330" i="14"/>
  <c r="F331" i="14"/>
  <c r="H318" i="14"/>
  <c r="J318" i="14"/>
  <c r="F319" i="14"/>
  <c r="F41" i="14"/>
  <c r="H39" i="14"/>
  <c r="J198" i="14"/>
  <c r="J39" i="14"/>
  <c r="F200" i="14"/>
  <c r="H198" i="14"/>
  <c r="H87" i="14"/>
  <c r="J87" i="14"/>
  <c r="F89" i="14"/>
  <c r="J316" i="14"/>
  <c r="F144" i="14"/>
  <c r="H316" i="14"/>
  <c r="F318" i="14"/>
  <c r="BV178" i="15"/>
  <c r="BV179" i="15"/>
  <c r="D333" i="14"/>
  <c r="D201" i="14"/>
  <c r="I199" i="14"/>
  <c r="D420" i="14"/>
  <c r="D413" i="14"/>
  <c r="D455" i="14"/>
  <c r="CE112" i="15"/>
  <c r="D406" i="14"/>
  <c r="D347" i="14"/>
  <c r="D441" i="14"/>
  <c r="G88" i="14"/>
  <c r="G40" i="14"/>
  <c r="CJ112" i="15"/>
  <c r="D391" i="14"/>
  <c r="D321" i="14"/>
  <c r="D470" i="14"/>
  <c r="CE34" i="15"/>
  <c r="D382" i="14"/>
  <c r="D383" i="14" s="1"/>
  <c r="I381" i="14"/>
  <c r="I382" i="14"/>
  <c r="AU112" i="15"/>
  <c r="D427" i="14"/>
  <c r="D434" i="14"/>
  <c r="D384" i="14"/>
  <c r="D42" i="14"/>
  <c r="I41" i="14" s="1"/>
  <c r="D399" i="14"/>
  <c r="D90" i="14"/>
  <c r="D448" i="14"/>
  <c r="G199" i="14"/>
  <c r="D145" i="14"/>
  <c r="I469" i="14"/>
  <c r="D360" i="14"/>
  <c r="I40" i="14"/>
  <c r="D463" i="14"/>
  <c r="I317" i="14"/>
  <c r="G317" i="14"/>
  <c r="BZ112" i="15"/>
  <c r="D471" i="14"/>
  <c r="I88" i="14"/>
  <c r="D373" i="14"/>
  <c r="I383" i="14"/>
  <c r="D385" i="14"/>
  <c r="D472" i="14"/>
  <c r="I470" i="14"/>
  <c r="D374" i="14"/>
  <c r="I372" i="14"/>
  <c r="I384" i="14"/>
  <c r="D386" i="14"/>
  <c r="D473" i="14"/>
  <c r="I471" i="14"/>
  <c r="D375" i="14"/>
  <c r="I373" i="14"/>
  <c r="D387" i="14"/>
  <c r="I385" i="14"/>
  <c r="D376" i="14"/>
  <c r="I374" i="14"/>
  <c r="I386" i="14"/>
  <c r="D388" i="14"/>
  <c r="I387" i="14" s="1"/>
  <c r="I375" i="14"/>
  <c r="D377" i="14"/>
  <c r="D378" i="14"/>
  <c r="I376" i="14"/>
  <c r="D379" i="14"/>
  <c r="I378" i="14" s="1"/>
  <c r="I377" i="14"/>
  <c r="J387" i="14" l="1"/>
  <c r="J378" i="14"/>
  <c r="J386" i="14"/>
  <c r="F388" i="14"/>
  <c r="J377" i="14"/>
  <c r="F379" i="14"/>
  <c r="J385" i="14"/>
  <c r="F387" i="14"/>
  <c r="J376" i="14"/>
  <c r="F378" i="14"/>
  <c r="J384" i="14"/>
  <c r="F386" i="14"/>
  <c r="J375" i="14"/>
  <c r="F377" i="14"/>
  <c r="J383" i="14"/>
  <c r="F385" i="14"/>
  <c r="F376" i="14"/>
  <c r="J374" i="14"/>
  <c r="J470" i="14"/>
  <c r="F472" i="14"/>
  <c r="F384" i="14"/>
  <c r="J382" i="14"/>
  <c r="F375" i="14"/>
  <c r="J373" i="14"/>
  <c r="F471" i="14"/>
  <c r="J469" i="14"/>
  <c r="F383" i="14"/>
  <c r="J381" i="14"/>
  <c r="F374" i="14"/>
  <c r="J372" i="14"/>
  <c r="F448" i="14"/>
  <c r="F399" i="14"/>
  <c r="F434" i="14"/>
  <c r="F470" i="14"/>
  <c r="F382" i="14"/>
  <c r="F321" i="14"/>
  <c r="F420" i="14"/>
  <c r="F441" i="14"/>
  <c r="F455" i="14"/>
  <c r="F463" i="14"/>
  <c r="F406" i="14"/>
  <c r="F373" i="14"/>
  <c r="F360" i="14"/>
  <c r="F427" i="14"/>
  <c r="F391" i="14"/>
  <c r="F347" i="14"/>
  <c r="F413" i="14"/>
  <c r="F333" i="14"/>
  <c r="F42" i="14"/>
  <c r="J40" i="14"/>
  <c r="H40" i="14"/>
  <c r="H199" i="14"/>
  <c r="J199" i="14"/>
  <c r="F201" i="14"/>
  <c r="J471" i="14"/>
  <c r="F145" i="14"/>
  <c r="J88" i="14"/>
  <c r="H88" i="14"/>
  <c r="F473" i="14"/>
  <c r="F90" i="14"/>
  <c r="H317" i="14"/>
  <c r="J317" i="14"/>
  <c r="J41" i="14"/>
  <c r="E19" i="15"/>
  <c r="E20" i="15"/>
  <c r="F19" i="15"/>
  <c r="F20" i="15"/>
  <c r="AR19" i="15"/>
  <c r="BL19" i="15" s="1"/>
  <c r="AR20" i="15"/>
  <c r="BL20" i="15" s="1"/>
  <c r="AT19" i="15"/>
  <c r="AT20" i="15"/>
  <c r="BS19" i="15"/>
  <c r="BS20" i="15"/>
  <c r="BV19" i="15"/>
  <c r="BV20" i="15"/>
  <c r="BY19" i="15"/>
  <c r="BY20" i="15"/>
  <c r="CA19" i="15"/>
  <c r="CA20" i="15"/>
  <c r="CC19" i="15"/>
  <c r="CC20" i="15"/>
  <c r="CH19" i="15"/>
  <c r="CH20" i="15"/>
  <c r="D475" i="14"/>
  <c r="D482" i="14"/>
  <c r="D489" i="14"/>
  <c r="D497" i="14"/>
  <c r="D504" i="14"/>
  <c r="D512" i="14"/>
  <c r="D521" i="14"/>
  <c r="D527" i="14"/>
  <c r="D535" i="14"/>
  <c r="D544" i="14"/>
  <c r="D553" i="14"/>
  <c r="D563" i="14"/>
  <c r="D570" i="14"/>
  <c r="D578" i="14"/>
  <c r="D588" i="14"/>
  <c r="D595" i="14"/>
  <c r="D602" i="14"/>
  <c r="D609" i="14"/>
  <c r="D615" i="14"/>
  <c r="D624" i="14"/>
  <c r="D633" i="14"/>
  <c r="D643" i="14"/>
  <c r="D650" i="14"/>
  <c r="D658" i="14"/>
  <c r="D666" i="14"/>
  <c r="D673" i="14"/>
  <c r="D680" i="14"/>
  <c r="D644" i="14"/>
  <c r="I503" i="14"/>
  <c r="G679" i="14"/>
  <c r="I594" i="14"/>
  <c r="I496" i="14"/>
  <c r="G594" i="14"/>
  <c r="D554" i="14"/>
  <c r="I520" i="14"/>
  <c r="D456" i="14"/>
  <c r="I649" i="14"/>
  <c r="I587" i="14"/>
  <c r="D428" i="14"/>
  <c r="D571" i="14"/>
  <c r="G386" i="14"/>
  <c r="CJ111" i="15"/>
  <c r="G376" i="14"/>
  <c r="I89" i="14"/>
  <c r="D202" i="14"/>
  <c r="I201" i="14" s="1"/>
  <c r="G587" i="14"/>
  <c r="G374" i="14"/>
  <c r="I472" i="14"/>
  <c r="G373" i="14"/>
  <c r="D483" i="14"/>
  <c r="G378" i="14"/>
  <c r="D421" i="14"/>
  <c r="I679" i="14"/>
  <c r="D407" i="14"/>
  <c r="D429" i="14"/>
  <c r="G534" i="14"/>
  <c r="G383" i="14"/>
  <c r="D474" i="14"/>
  <c r="D498" i="14"/>
  <c r="I474" i="14"/>
  <c r="I427" i="14"/>
  <c r="D430" i="14"/>
  <c r="G385" i="14"/>
  <c r="I601" i="14"/>
  <c r="D348" i="14"/>
  <c r="G608" i="14"/>
  <c r="D513" i="14"/>
  <c r="I428" i="14"/>
  <c r="D408" i="14"/>
  <c r="I407" i="14" s="1"/>
  <c r="G672" i="14"/>
  <c r="D43" i="14"/>
  <c r="I623" i="14"/>
  <c r="G382" i="14"/>
  <c r="G614" i="14"/>
  <c r="I347" i="14"/>
  <c r="D431" i="14"/>
  <c r="I430" i="14"/>
  <c r="I642" i="14"/>
  <c r="G665" i="14"/>
  <c r="G503" i="14"/>
  <c r="D334" i="14"/>
  <c r="G200" i="14"/>
  <c r="I511" i="14"/>
  <c r="D349" i="14"/>
  <c r="I429" i="14"/>
  <c r="G381" i="14"/>
  <c r="G387" i="14"/>
  <c r="G520" i="14"/>
  <c r="BZ111" i="15"/>
  <c r="D44" i="14"/>
  <c r="G562" i="14"/>
  <c r="D350" i="14"/>
  <c r="D400" i="14"/>
  <c r="D401" i="14" s="1"/>
  <c r="G469" i="14"/>
  <c r="I552" i="14"/>
  <c r="G488" i="14"/>
  <c r="G526" i="14"/>
  <c r="D616" i="14"/>
  <c r="I577" i="14"/>
  <c r="D91" i="14"/>
  <c r="I569" i="14"/>
  <c r="D610" i="14"/>
  <c r="G543" i="14"/>
  <c r="D667" i="14"/>
  <c r="G577" i="14"/>
  <c r="I481" i="14"/>
  <c r="I657" i="14"/>
  <c r="D681" i="14"/>
  <c r="G649" i="14"/>
  <c r="D536" i="14"/>
  <c r="D322" i="14"/>
  <c r="I665" i="14"/>
  <c r="D464" i="14"/>
  <c r="G472" i="14"/>
  <c r="G372" i="14"/>
  <c r="G375" i="14"/>
  <c r="G384" i="14"/>
  <c r="I42" i="14"/>
  <c r="D442" i="14"/>
  <c r="G474" i="14"/>
  <c r="D422" i="14"/>
  <c r="I421" i="14"/>
  <c r="D409" i="14"/>
  <c r="G89" i="14"/>
  <c r="G471" i="14"/>
  <c r="D505" i="14"/>
  <c r="I200" i="14"/>
  <c r="D528" i="14"/>
  <c r="D564" i="14"/>
  <c r="I333" i="14"/>
  <c r="D423" i="14"/>
  <c r="I422" i="14"/>
  <c r="G601" i="14"/>
  <c r="D392" i="14"/>
  <c r="D393" i="14" s="1"/>
  <c r="D522" i="14"/>
  <c r="D490" i="14"/>
  <c r="D545" i="14"/>
  <c r="I614" i="14"/>
  <c r="D335" i="14"/>
  <c r="D336" i="14"/>
  <c r="D424" i="14"/>
  <c r="I423" i="14" s="1"/>
  <c r="D596" i="14"/>
  <c r="D659" i="14"/>
  <c r="D651" i="14"/>
  <c r="D146" i="14"/>
  <c r="D589" i="14"/>
  <c r="I608" i="14"/>
  <c r="D579" i="14"/>
  <c r="G632" i="14"/>
  <c r="I441" i="14"/>
  <c r="D337" i="14"/>
  <c r="D443" i="14"/>
  <c r="I335" i="14"/>
  <c r="I455" i="14"/>
  <c r="D435" i="14"/>
  <c r="I534" i="14"/>
  <c r="G623" i="14"/>
  <c r="G642" i="14"/>
  <c r="I632" i="14"/>
  <c r="G41" i="14"/>
  <c r="G552" i="14"/>
  <c r="G657" i="14"/>
  <c r="G377" i="14"/>
  <c r="D476" i="14"/>
  <c r="D449" i="14"/>
  <c r="D457" i="14"/>
  <c r="D458" i="14" s="1"/>
  <c r="I456" i="14"/>
  <c r="CE111" i="15"/>
  <c r="G569" i="14"/>
  <c r="D625" i="14"/>
  <c r="G470" i="14"/>
  <c r="G511" i="14"/>
  <c r="G496" i="14"/>
  <c r="G481" i="14"/>
  <c r="D674" i="14"/>
  <c r="D361" i="14"/>
  <c r="AU111" i="15"/>
  <c r="I526" i="14"/>
  <c r="I562" i="14"/>
  <c r="I463" i="14"/>
  <c r="I457" i="14"/>
  <c r="D603" i="14"/>
  <c r="I672" i="14"/>
  <c r="D414" i="14"/>
  <c r="D415" i="14" s="1"/>
  <c r="I488" i="14"/>
  <c r="I543" i="14"/>
  <c r="D634" i="14"/>
  <c r="D465" i="14"/>
  <c r="I464" i="14" s="1"/>
  <c r="D466" i="14"/>
  <c r="D459" i="14"/>
  <c r="I400" i="14"/>
  <c r="D402" i="14"/>
  <c r="I321" i="14"/>
  <c r="D323" i="14"/>
  <c r="D324" i="14" s="1"/>
  <c r="D410" i="14"/>
  <c r="I409" i="14" s="1"/>
  <c r="I408" i="14"/>
  <c r="D394" i="14"/>
  <c r="I392" i="14"/>
  <c r="I442" i="14"/>
  <c r="D444" i="14"/>
  <c r="I434" i="14"/>
  <c r="D436" i="14"/>
  <c r="I448" i="14"/>
  <c r="D450" i="14"/>
  <c r="D362" i="14"/>
  <c r="D363" i="14" s="1"/>
  <c r="I360" i="14"/>
  <c r="D416" i="14"/>
  <c r="I414" i="14"/>
  <c r="D467" i="14"/>
  <c r="I466" i="14" s="1"/>
  <c r="I465" i="14"/>
  <c r="I458" i="14"/>
  <c r="D460" i="14"/>
  <c r="I459" i="14" s="1"/>
  <c r="D403" i="14"/>
  <c r="I402" i="14" s="1"/>
  <c r="I401" i="14"/>
  <c r="D325" i="14"/>
  <c r="I323" i="14"/>
  <c r="D445" i="14"/>
  <c r="I444" i="14" s="1"/>
  <c r="I443" i="14"/>
  <c r="D437" i="14"/>
  <c r="I435" i="14"/>
  <c r="I449" i="14"/>
  <c r="D451" i="14"/>
  <c r="I362" i="14"/>
  <c r="D364" i="14"/>
  <c r="I415" i="14"/>
  <c r="D417" i="14"/>
  <c r="I416" i="14" s="1"/>
  <c r="I436" i="14"/>
  <c r="D438" i="14"/>
  <c r="I437" i="14" s="1"/>
  <c r="D452" i="14"/>
  <c r="I451" i="14" s="1"/>
  <c r="I450" i="14"/>
  <c r="D365" i="14"/>
  <c r="I363" i="14"/>
  <c r="D366" i="14"/>
  <c r="I364" i="14"/>
  <c r="I365" i="14"/>
  <c r="D367" i="14"/>
  <c r="I366" i="14"/>
  <c r="D368" i="14"/>
  <c r="I367" i="14"/>
  <c r="D369" i="14"/>
  <c r="I368" i="14"/>
  <c r="D370" i="14"/>
  <c r="I369" i="14" s="1"/>
  <c r="J369" i="14" l="1"/>
  <c r="F370" i="14"/>
  <c r="J368" i="14"/>
  <c r="J367" i="14"/>
  <c r="F369" i="14"/>
  <c r="F368" i="14"/>
  <c r="J366" i="14"/>
  <c r="F367" i="14"/>
  <c r="J365" i="14"/>
  <c r="J459" i="14"/>
  <c r="F366" i="14"/>
  <c r="J364" i="14"/>
  <c r="J402" i="14"/>
  <c r="J451" i="14"/>
  <c r="J409" i="14"/>
  <c r="J466" i="14"/>
  <c r="J458" i="14"/>
  <c r="F460" i="14"/>
  <c r="J444" i="14"/>
  <c r="J423" i="14"/>
  <c r="J416" i="14"/>
  <c r="J363" i="14"/>
  <c r="F365" i="14"/>
  <c r="J430" i="14"/>
  <c r="J437" i="14"/>
  <c r="J401" i="14"/>
  <c r="F403" i="14"/>
  <c r="F452" i="14"/>
  <c r="J450" i="14"/>
  <c r="J408" i="14"/>
  <c r="F410" i="14"/>
  <c r="J465" i="14"/>
  <c r="F467" i="14"/>
  <c r="F459" i="14"/>
  <c r="J457" i="14"/>
  <c r="F445" i="14"/>
  <c r="J443" i="14"/>
  <c r="J335" i="14"/>
  <c r="F337" i="14"/>
  <c r="F424" i="14"/>
  <c r="J422" i="14"/>
  <c r="J415" i="14"/>
  <c r="F417" i="14"/>
  <c r="F364" i="14"/>
  <c r="J362" i="14"/>
  <c r="J323" i="14"/>
  <c r="F325" i="14"/>
  <c r="J429" i="14"/>
  <c r="F431" i="14"/>
  <c r="J436" i="14"/>
  <c r="F438" i="14"/>
  <c r="J400" i="14"/>
  <c r="F402" i="14"/>
  <c r="F451" i="14"/>
  <c r="J449" i="14"/>
  <c r="J407" i="14"/>
  <c r="F409" i="14"/>
  <c r="F466" i="14"/>
  <c r="J464" i="14"/>
  <c r="F458" i="14"/>
  <c r="J456" i="14"/>
  <c r="F444" i="14"/>
  <c r="J442" i="14"/>
  <c r="F336" i="14"/>
  <c r="F423" i="14"/>
  <c r="J421" i="14"/>
  <c r="F416" i="14"/>
  <c r="J414" i="14"/>
  <c r="F363" i="14"/>
  <c r="F324" i="14"/>
  <c r="F350" i="14"/>
  <c r="F394" i="14"/>
  <c r="J392" i="14"/>
  <c r="J428" i="14"/>
  <c r="F430" i="14"/>
  <c r="F437" i="14"/>
  <c r="J435" i="14"/>
  <c r="F401" i="14"/>
  <c r="J448" i="14"/>
  <c r="F450" i="14"/>
  <c r="F408" i="14"/>
  <c r="F465" i="14"/>
  <c r="J463" i="14"/>
  <c r="J455" i="14"/>
  <c r="F457" i="14"/>
  <c r="F443" i="14"/>
  <c r="J441" i="14"/>
  <c r="F335" i="14"/>
  <c r="J333" i="14"/>
  <c r="F422" i="14"/>
  <c r="F415" i="14"/>
  <c r="F362" i="14"/>
  <c r="J360" i="14"/>
  <c r="F323" i="14"/>
  <c r="J321" i="14"/>
  <c r="F349" i="14"/>
  <c r="J347" i="14"/>
  <c r="F393" i="14"/>
  <c r="J427" i="14"/>
  <c r="F429" i="14"/>
  <c r="J434" i="14"/>
  <c r="F436" i="14"/>
  <c r="F400" i="14"/>
  <c r="F449" i="14"/>
  <c r="H372" i="14"/>
  <c r="F407" i="14"/>
  <c r="H373" i="14"/>
  <c r="H376" i="14"/>
  <c r="F464" i="14"/>
  <c r="H382" i="14"/>
  <c r="H385" i="14"/>
  <c r="F456" i="14"/>
  <c r="H470" i="14"/>
  <c r="H377" i="14"/>
  <c r="F442" i="14"/>
  <c r="F334" i="14"/>
  <c r="F421" i="14"/>
  <c r="H374" i="14"/>
  <c r="H386" i="14"/>
  <c r="F414" i="14"/>
  <c r="F361" i="14"/>
  <c r="F322" i="14"/>
  <c r="F348" i="14"/>
  <c r="H383" i="14"/>
  <c r="H378" i="14"/>
  <c r="H381" i="14"/>
  <c r="F392" i="14"/>
  <c r="H471" i="14"/>
  <c r="H384" i="14"/>
  <c r="H469" i="14"/>
  <c r="H387" i="14"/>
  <c r="F428" i="14"/>
  <c r="H41" i="14"/>
  <c r="F435" i="14"/>
  <c r="H375" i="14"/>
  <c r="J679" i="14"/>
  <c r="H679" i="14"/>
  <c r="F680" i="14"/>
  <c r="J672" i="14"/>
  <c r="H672" i="14"/>
  <c r="F673" i="14"/>
  <c r="J665" i="14"/>
  <c r="H665" i="14"/>
  <c r="F666" i="14"/>
  <c r="J657" i="14"/>
  <c r="H657" i="14"/>
  <c r="F658" i="14"/>
  <c r="H649" i="14"/>
  <c r="J649" i="14"/>
  <c r="F650" i="14"/>
  <c r="J642" i="14"/>
  <c r="H642" i="14"/>
  <c r="F643" i="14"/>
  <c r="J632" i="14"/>
  <c r="H632" i="14"/>
  <c r="F633" i="14"/>
  <c r="H623" i="14"/>
  <c r="J623" i="14"/>
  <c r="F624" i="14"/>
  <c r="H614" i="14"/>
  <c r="J614" i="14"/>
  <c r="F615" i="14"/>
  <c r="F610" i="14"/>
  <c r="J608" i="14"/>
  <c r="H608" i="14"/>
  <c r="F609" i="14"/>
  <c r="H601" i="14"/>
  <c r="J601" i="14"/>
  <c r="F602" i="14"/>
  <c r="J594" i="14"/>
  <c r="H594" i="14"/>
  <c r="F595" i="14"/>
  <c r="J587" i="14"/>
  <c r="H587" i="14"/>
  <c r="F588" i="14"/>
  <c r="H577" i="14"/>
  <c r="J577" i="14"/>
  <c r="F578" i="14"/>
  <c r="J569" i="14"/>
  <c r="H569" i="14"/>
  <c r="F570" i="14"/>
  <c r="H562" i="14"/>
  <c r="J562" i="14"/>
  <c r="F563" i="14"/>
  <c r="H552" i="14"/>
  <c r="J552" i="14"/>
  <c r="F553" i="14"/>
  <c r="H543" i="14"/>
  <c r="J543" i="14"/>
  <c r="F544" i="14"/>
  <c r="J534" i="14"/>
  <c r="H534" i="14"/>
  <c r="F535" i="14"/>
  <c r="J526" i="14"/>
  <c r="H526" i="14"/>
  <c r="F527" i="14"/>
  <c r="F522" i="14"/>
  <c r="H520" i="14"/>
  <c r="J520" i="14"/>
  <c r="F521" i="14"/>
  <c r="H511" i="14"/>
  <c r="J511" i="14"/>
  <c r="F512" i="14"/>
  <c r="J503" i="14"/>
  <c r="H503" i="14"/>
  <c r="F504" i="14"/>
  <c r="J496" i="14"/>
  <c r="H496" i="14"/>
  <c r="F497" i="14"/>
  <c r="J488" i="14"/>
  <c r="H488" i="14"/>
  <c r="F489" i="14"/>
  <c r="J481" i="14"/>
  <c r="H481" i="14"/>
  <c r="F482" i="14"/>
  <c r="J474" i="14"/>
  <c r="H474" i="14"/>
  <c r="F475" i="14"/>
  <c r="F43" i="14"/>
  <c r="F202" i="14"/>
  <c r="H200" i="14"/>
  <c r="J200" i="14"/>
  <c r="J201" i="14"/>
  <c r="F146" i="14"/>
  <c r="H472" i="14"/>
  <c r="J89" i="14"/>
  <c r="H89" i="14"/>
  <c r="F474" i="14"/>
  <c r="F91" i="14"/>
  <c r="F44" i="14"/>
  <c r="J472" i="14"/>
  <c r="J42" i="14"/>
  <c r="BM19" i="15"/>
  <c r="BM20" i="15"/>
  <c r="CB20" i="15"/>
  <c r="CB19" i="15"/>
  <c r="E17" i="25"/>
  <c r="E144" i="15"/>
  <c r="CD144" i="15" s="1"/>
  <c r="F144" i="15"/>
  <c r="AR144" i="15"/>
  <c r="BL144" i="15" s="1"/>
  <c r="BS144" i="15"/>
  <c r="CA144" i="15"/>
  <c r="CC144" i="15"/>
  <c r="CH144" i="15"/>
  <c r="E16" i="15"/>
  <c r="CD16" i="15" s="1"/>
  <c r="F16" i="15"/>
  <c r="AR16" i="15"/>
  <c r="BL16" i="15" s="1"/>
  <c r="BS16" i="15"/>
  <c r="CA16" i="15"/>
  <c r="CC16" i="15"/>
  <c r="CH16" i="15"/>
  <c r="E143" i="15"/>
  <c r="CD143" i="15" s="1"/>
  <c r="F143" i="15"/>
  <c r="AR143" i="15"/>
  <c r="BL143" i="15" s="1"/>
  <c r="BS143" i="15"/>
  <c r="CA143" i="15"/>
  <c r="CC143" i="15"/>
  <c r="CH143" i="15"/>
  <c r="G369" i="14"/>
  <c r="D351" i="14"/>
  <c r="D326" i="14"/>
  <c r="G442" i="14"/>
  <c r="D537" i="14"/>
  <c r="G448" i="14"/>
  <c r="G362" i="14"/>
  <c r="G392" i="14"/>
  <c r="D477" i="14"/>
  <c r="G321" i="14"/>
  <c r="D635" i="14"/>
  <c r="G366" i="14"/>
  <c r="G449" i="14"/>
  <c r="I90" i="14"/>
  <c r="D682" i="14"/>
  <c r="D546" i="14"/>
  <c r="D604" i="14"/>
  <c r="D652" i="14"/>
  <c r="G421" i="14"/>
  <c r="D645" i="14"/>
  <c r="D203" i="14"/>
  <c r="I202" i="14" s="1"/>
  <c r="D668" i="14"/>
  <c r="G400" i="14"/>
  <c r="D529" i="14"/>
  <c r="G464" i="14"/>
  <c r="D45" i="14"/>
  <c r="G407" i="14"/>
  <c r="CJ110" i="15"/>
  <c r="D590" i="14"/>
  <c r="D395" i="14"/>
  <c r="G427" i="14"/>
  <c r="G90" i="14"/>
  <c r="I325" i="14"/>
  <c r="D327" i="14"/>
  <c r="D499" i="14"/>
  <c r="G409" i="14"/>
  <c r="D523" i="14"/>
  <c r="D524" i="14" s="1"/>
  <c r="D147" i="14"/>
  <c r="G451" i="14"/>
  <c r="G429" i="14"/>
  <c r="G450" i="14"/>
  <c r="G437" i="14"/>
  <c r="G363" i="14"/>
  <c r="G335" i="14"/>
  <c r="G435" i="14"/>
  <c r="G408" i="14"/>
  <c r="G457" i="14"/>
  <c r="D597" i="14"/>
  <c r="D338" i="14"/>
  <c r="D491" i="14"/>
  <c r="D617" i="14"/>
  <c r="D484" i="14"/>
  <c r="G323" i="14"/>
  <c r="D611" i="14"/>
  <c r="D612" i="14" s="1"/>
  <c r="G459" i="14"/>
  <c r="D613" i="14"/>
  <c r="D514" i="14"/>
  <c r="G201" i="14"/>
  <c r="G423" i="14"/>
  <c r="CE110" i="15"/>
  <c r="D565" i="14"/>
  <c r="I612" i="14"/>
  <c r="G43" i="14"/>
  <c r="G456" i="14"/>
  <c r="G463" i="14"/>
  <c r="D675" i="14"/>
  <c r="G466" i="14"/>
  <c r="I611" i="14"/>
  <c r="G455" i="14"/>
  <c r="G430" i="14"/>
  <c r="G367" i="14"/>
  <c r="G422" i="14"/>
  <c r="G42" i="14"/>
  <c r="G465" i="14"/>
  <c r="G414" i="14"/>
  <c r="D580" i="14"/>
  <c r="I326" i="14"/>
  <c r="D328" i="14"/>
  <c r="G434" i="14"/>
  <c r="I473" i="14"/>
  <c r="G441" i="14"/>
  <c r="G333" i="14"/>
  <c r="D204" i="14"/>
  <c r="D205" i="14" s="1"/>
  <c r="G401" i="14"/>
  <c r="G364" i="14"/>
  <c r="D572" i="14"/>
  <c r="G436" i="14"/>
  <c r="G360" i="14"/>
  <c r="D506" i="14"/>
  <c r="G347" i="14"/>
  <c r="G415" i="14"/>
  <c r="G365" i="14"/>
  <c r="G458" i="14"/>
  <c r="G444" i="14"/>
  <c r="D660" i="14"/>
  <c r="D92" i="14"/>
  <c r="G402" i="14"/>
  <c r="G443" i="14"/>
  <c r="BZ110" i="15"/>
  <c r="I43" i="14"/>
  <c r="G416" i="14"/>
  <c r="G473" i="14"/>
  <c r="AU110" i="15"/>
  <c r="G368" i="14"/>
  <c r="D555" i="14"/>
  <c r="D626" i="14"/>
  <c r="G428" i="14"/>
  <c r="D614" i="14"/>
  <c r="I613" i="14" s="1"/>
  <c r="D396" i="14"/>
  <c r="I395" i="14" s="1"/>
  <c r="I394" i="14"/>
  <c r="I523" i="14"/>
  <c r="D525" i="14"/>
  <c r="I337" i="14"/>
  <c r="D339" i="14"/>
  <c r="I327" i="14"/>
  <c r="D329" i="14"/>
  <c r="I524" i="14"/>
  <c r="D526" i="14"/>
  <c r="I525" i="14" s="1"/>
  <c r="D340" i="14"/>
  <c r="I338" i="14"/>
  <c r="D330" i="14"/>
  <c r="I329" i="14" s="1"/>
  <c r="I328" i="14"/>
  <c r="D341" i="14"/>
  <c r="I339" i="14"/>
  <c r="D342" i="14"/>
  <c r="I340" i="14"/>
  <c r="D343" i="14"/>
  <c r="I341" i="14"/>
  <c r="D344" i="14"/>
  <c r="I343" i="14" s="1"/>
  <c r="I342" i="14"/>
  <c r="J343" i="14" l="1"/>
  <c r="F344" i="14"/>
  <c r="J342" i="14"/>
  <c r="J329" i="14"/>
  <c r="F343" i="14"/>
  <c r="J341" i="14"/>
  <c r="F330" i="14"/>
  <c r="J328" i="14"/>
  <c r="J613" i="14"/>
  <c r="F342" i="14"/>
  <c r="J340" i="14"/>
  <c r="J525" i="14"/>
  <c r="F329" i="14"/>
  <c r="J327" i="14"/>
  <c r="F614" i="14"/>
  <c r="J612" i="14"/>
  <c r="J339" i="14"/>
  <c r="F341" i="14"/>
  <c r="J524" i="14"/>
  <c r="F526" i="14"/>
  <c r="F328" i="14"/>
  <c r="J326" i="14"/>
  <c r="F613" i="14"/>
  <c r="J611" i="14"/>
  <c r="J395" i="14"/>
  <c r="F340" i="14"/>
  <c r="J338" i="14"/>
  <c r="J523" i="14"/>
  <c r="F525" i="14"/>
  <c r="F327" i="14"/>
  <c r="J325" i="14"/>
  <c r="F612" i="14"/>
  <c r="J394" i="14"/>
  <c r="F396" i="14"/>
  <c r="J337" i="14"/>
  <c r="F339" i="14"/>
  <c r="F524" i="14"/>
  <c r="H428" i="14"/>
  <c r="H464" i="14"/>
  <c r="H444" i="14"/>
  <c r="H458" i="14"/>
  <c r="H360" i="14"/>
  <c r="H422" i="14"/>
  <c r="H201" i="14"/>
  <c r="F580" i="14"/>
  <c r="H430" i="14"/>
  <c r="H466" i="14"/>
  <c r="H459" i="14"/>
  <c r="F484" i="14"/>
  <c r="F546" i="14"/>
  <c r="F597" i="14"/>
  <c r="H335" i="14"/>
  <c r="F529" i="14"/>
  <c r="F477" i="14"/>
  <c r="H400" i="14"/>
  <c r="F645" i="14"/>
  <c r="H449" i="14"/>
  <c r="F537" i="14"/>
  <c r="F326" i="14"/>
  <c r="H409" i="14"/>
  <c r="F626" i="14"/>
  <c r="H443" i="14"/>
  <c r="H365" i="14"/>
  <c r="H436" i="14"/>
  <c r="H333" i="14"/>
  <c r="F514" i="14"/>
  <c r="H414" i="14"/>
  <c r="F675" i="14"/>
  <c r="F611" i="14"/>
  <c r="F617" i="14"/>
  <c r="H429" i="14"/>
  <c r="H457" i="14"/>
  <c r="H363" i="14"/>
  <c r="H451" i="14"/>
  <c r="H427" i="14"/>
  <c r="F682" i="14"/>
  <c r="F668" i="14"/>
  <c r="H421" i="14"/>
  <c r="H366" i="14"/>
  <c r="H392" i="14"/>
  <c r="F555" i="14"/>
  <c r="H416" i="14"/>
  <c r="H402" i="14"/>
  <c r="H415" i="14"/>
  <c r="F572" i="14"/>
  <c r="H441" i="14"/>
  <c r="F565" i="14"/>
  <c r="H465" i="14"/>
  <c r="H367" i="14"/>
  <c r="H463" i="14"/>
  <c r="F491" i="14"/>
  <c r="H448" i="14"/>
  <c r="H408" i="14"/>
  <c r="H437" i="14"/>
  <c r="F395" i="14"/>
  <c r="F652" i="14"/>
  <c r="F635" i="14"/>
  <c r="H442" i="14"/>
  <c r="F351" i="14"/>
  <c r="H423" i="14"/>
  <c r="H368" i="14"/>
  <c r="H347" i="14"/>
  <c r="H364" i="14"/>
  <c r="H434" i="14"/>
  <c r="H42" i="14"/>
  <c r="H455" i="14"/>
  <c r="H456" i="14"/>
  <c r="H323" i="14"/>
  <c r="F338" i="14"/>
  <c r="F499" i="14"/>
  <c r="H435" i="14"/>
  <c r="H450" i="14"/>
  <c r="F523" i="14"/>
  <c r="F590" i="14"/>
  <c r="H407" i="14"/>
  <c r="F604" i="14"/>
  <c r="H321" i="14"/>
  <c r="H362" i="14"/>
  <c r="H369" i="14"/>
  <c r="F660" i="14"/>
  <c r="F506" i="14"/>
  <c r="H401" i="14"/>
  <c r="F203" i="14"/>
  <c r="J202" i="14"/>
  <c r="F204" i="14"/>
  <c r="F205" i="14"/>
  <c r="F45" i="14"/>
  <c r="F92" i="14"/>
  <c r="F147" i="14"/>
  <c r="H43" i="14"/>
  <c r="H90" i="14"/>
  <c r="J90" i="14"/>
  <c r="H473" i="14"/>
  <c r="J473" i="14"/>
  <c r="J43" i="14"/>
  <c r="BU143" i="15"/>
  <c r="BU144" i="15"/>
  <c r="BU16" i="15"/>
  <c r="BM144" i="15"/>
  <c r="CI144" i="15" s="1"/>
  <c r="BM143" i="15"/>
  <c r="CI143" i="15"/>
  <c r="AT16" i="15"/>
  <c r="BM16" i="15"/>
  <c r="CI16" i="15" s="1"/>
  <c r="CB16" i="15"/>
  <c r="CB144" i="15"/>
  <c r="CB143" i="15"/>
  <c r="O17" i="25"/>
  <c r="G17" i="25" s="1"/>
  <c r="H17" i="25" s="1"/>
  <c r="BY144" i="15"/>
  <c r="AT144" i="15"/>
  <c r="BY16" i="15"/>
  <c r="BY143" i="15"/>
  <c r="AT143" i="15"/>
  <c r="D478" i="14"/>
  <c r="D627" i="14"/>
  <c r="G204" i="14"/>
  <c r="D628" i="14"/>
  <c r="D556" i="14"/>
  <c r="D618" i="14"/>
  <c r="D653" i="14"/>
  <c r="D573" i="14"/>
  <c r="D654" i="14"/>
  <c r="D574" i="14"/>
  <c r="G327" i="14"/>
  <c r="D591" i="14"/>
  <c r="G91" i="14"/>
  <c r="D592" i="14"/>
  <c r="D593" i="14" s="1"/>
  <c r="AU144" i="15"/>
  <c r="I17" i="25"/>
  <c r="G394" i="14"/>
  <c r="G523" i="14"/>
  <c r="AU109" i="15"/>
  <c r="G44" i="14"/>
  <c r="I592" i="14"/>
  <c r="G329" i="14"/>
  <c r="I591" i="14"/>
  <c r="D148" i="14"/>
  <c r="D636" i="14"/>
  <c r="D637" i="14" s="1"/>
  <c r="I203" i="14"/>
  <c r="D594" i="14"/>
  <c r="I593" i="14" s="1"/>
  <c r="G524" i="14"/>
  <c r="G202" i="14"/>
  <c r="D619" i="14"/>
  <c r="G395" i="14"/>
  <c r="G342" i="14"/>
  <c r="BZ16" i="15"/>
  <c r="D206" i="14"/>
  <c r="G337" i="14"/>
  <c r="G328" i="14"/>
  <c r="D46" i="14"/>
  <c r="D676" i="14"/>
  <c r="D646" i="14"/>
  <c r="G326" i="14"/>
  <c r="D677" i="14"/>
  <c r="D661" i="14"/>
  <c r="G612" i="14"/>
  <c r="G203" i="14"/>
  <c r="D662" i="14"/>
  <c r="I653" i="14"/>
  <c r="I204" i="14"/>
  <c r="I91" i="14"/>
  <c r="D93" i="14"/>
  <c r="I676" i="14"/>
  <c r="D492" i="14"/>
  <c r="D493" i="14" s="1"/>
  <c r="D494" i="14" s="1"/>
  <c r="D538" i="14"/>
  <c r="D485" i="14"/>
  <c r="D486" i="14" s="1"/>
  <c r="D678" i="14"/>
  <c r="I677" i="14" s="1"/>
  <c r="AU16" i="15"/>
  <c r="G613" i="14"/>
  <c r="D605" i="14"/>
  <c r="D606" i="14" s="1"/>
  <c r="I605" i="14" s="1"/>
  <c r="D500" i="14"/>
  <c r="D663" i="14"/>
  <c r="I573" i="14"/>
  <c r="D530" i="14"/>
  <c r="D531" i="14" s="1"/>
  <c r="CJ144" i="15"/>
  <c r="CE16" i="15"/>
  <c r="G343" i="14"/>
  <c r="D683" i="14"/>
  <c r="D352" i="14"/>
  <c r="D479" i="14"/>
  <c r="D480" i="14" s="1"/>
  <c r="I661" i="14"/>
  <c r="D607" i="14"/>
  <c r="D575" i="14"/>
  <c r="BZ109" i="15"/>
  <c r="G339" i="14"/>
  <c r="I44" i="14"/>
  <c r="D557" i="14"/>
  <c r="I492" i="14"/>
  <c r="D679" i="14"/>
  <c r="D598" i="14"/>
  <c r="D599" i="14" s="1"/>
  <c r="G525" i="14"/>
  <c r="G325" i="14"/>
  <c r="G611" i="14"/>
  <c r="D647" i="14"/>
  <c r="D532" i="14"/>
  <c r="I531" i="14" s="1"/>
  <c r="D664" i="14"/>
  <c r="D665" i="14" s="1"/>
  <c r="I664" i="14" s="1"/>
  <c r="I606" i="14"/>
  <c r="I574" i="14"/>
  <c r="CE144" i="15"/>
  <c r="D547" i="14"/>
  <c r="D548" i="14" s="1"/>
  <c r="I530" i="14"/>
  <c r="I662" i="14"/>
  <c r="CE109" i="15"/>
  <c r="G338" i="14"/>
  <c r="D539" i="14"/>
  <c r="D608" i="14"/>
  <c r="I607" i="14" s="1"/>
  <c r="D576" i="14"/>
  <c r="D566" i="14"/>
  <c r="D567" i="14" s="1"/>
  <c r="G341" i="14"/>
  <c r="D515" i="14"/>
  <c r="D516" i="14" s="1"/>
  <c r="D501" i="14"/>
  <c r="I566" i="14"/>
  <c r="I627" i="14"/>
  <c r="I493" i="14"/>
  <c r="I678" i="14"/>
  <c r="D495" i="14"/>
  <c r="I663" i="14"/>
  <c r="I478" i="14"/>
  <c r="D507" i="14"/>
  <c r="D508" i="14" s="1"/>
  <c r="I507" i="14" s="1"/>
  <c r="D669" i="14"/>
  <c r="BZ144" i="15"/>
  <c r="D684" i="14"/>
  <c r="D568" i="14"/>
  <c r="D629" i="14"/>
  <c r="D533" i="14"/>
  <c r="CJ16" i="15"/>
  <c r="D581" i="14"/>
  <c r="D582" i="14" s="1"/>
  <c r="G340" i="14"/>
  <c r="D670" i="14"/>
  <c r="D509" i="14"/>
  <c r="D655" i="14"/>
  <c r="CJ109" i="15"/>
  <c r="D638" i="14"/>
  <c r="I636" i="14"/>
  <c r="D620" i="14"/>
  <c r="I618" i="14"/>
  <c r="I485" i="14"/>
  <c r="D487" i="14"/>
  <c r="I351" i="14"/>
  <c r="D353" i="14"/>
  <c r="D481" i="14"/>
  <c r="I480" i="14" s="1"/>
  <c r="I479" i="14"/>
  <c r="I556" i="14"/>
  <c r="D558" i="14"/>
  <c r="I598" i="14"/>
  <c r="D600" i="14"/>
  <c r="I646" i="14"/>
  <c r="D648" i="14"/>
  <c r="D549" i="14"/>
  <c r="I547" i="14"/>
  <c r="I538" i="14"/>
  <c r="D540" i="14"/>
  <c r="I575" i="14"/>
  <c r="D577" i="14"/>
  <c r="I576" i="14" s="1"/>
  <c r="I515" i="14"/>
  <c r="D517" i="14"/>
  <c r="I500" i="14"/>
  <c r="D502" i="14"/>
  <c r="D496" i="14"/>
  <c r="I495" i="14" s="1"/>
  <c r="I494" i="14"/>
  <c r="D685" i="14"/>
  <c r="I683" i="14"/>
  <c r="D569" i="14"/>
  <c r="I568" i="14" s="1"/>
  <c r="I567" i="14"/>
  <c r="D630" i="14"/>
  <c r="I628" i="14"/>
  <c r="I532" i="14"/>
  <c r="D534" i="14"/>
  <c r="I533" i="14" s="1"/>
  <c r="D583" i="14"/>
  <c r="I581" i="14"/>
  <c r="D671" i="14"/>
  <c r="I669" i="14"/>
  <c r="I508" i="14"/>
  <c r="D510" i="14"/>
  <c r="I654" i="14"/>
  <c r="D656" i="14"/>
  <c r="D639" i="14"/>
  <c r="I637" i="14"/>
  <c r="I619" i="14"/>
  <c r="D621" i="14"/>
  <c r="I486" i="14"/>
  <c r="D488" i="14"/>
  <c r="I487" i="14" s="1"/>
  <c r="D354" i="14"/>
  <c r="I352" i="14"/>
  <c r="I557" i="14"/>
  <c r="D559" i="14"/>
  <c r="I599" i="14"/>
  <c r="D601" i="14"/>
  <c r="I600" i="14" s="1"/>
  <c r="D649" i="14"/>
  <c r="I648" i="14" s="1"/>
  <c r="I647" i="14"/>
  <c r="D550" i="14"/>
  <c r="I548" i="14"/>
  <c r="D541" i="14"/>
  <c r="I539" i="14"/>
  <c r="I516" i="14"/>
  <c r="D518" i="14"/>
  <c r="I501" i="14"/>
  <c r="D503" i="14"/>
  <c r="I502" i="14" s="1"/>
  <c r="D686" i="14"/>
  <c r="I685" i="14" s="1"/>
  <c r="I684" i="14"/>
  <c r="D631" i="14"/>
  <c r="I629" i="14"/>
  <c r="I582" i="14"/>
  <c r="D584" i="14"/>
  <c r="I670" i="14"/>
  <c r="D672" i="14"/>
  <c r="I671" i="14" s="1"/>
  <c r="D511" i="14"/>
  <c r="I510" i="14" s="1"/>
  <c r="I509" i="14"/>
  <c r="D657" i="14"/>
  <c r="I656" i="14" s="1"/>
  <c r="I655" i="14"/>
  <c r="D640" i="14"/>
  <c r="I638" i="14"/>
  <c r="I620" i="14"/>
  <c r="D622" i="14"/>
  <c r="D355" i="14"/>
  <c r="I353" i="14"/>
  <c r="I558" i="14"/>
  <c r="D560" i="14"/>
  <c r="D551" i="14"/>
  <c r="I549" i="14"/>
  <c r="D542" i="14"/>
  <c r="I540" i="14"/>
  <c r="D519" i="14"/>
  <c r="I517" i="14"/>
  <c r="I630" i="14"/>
  <c r="D632" i="14"/>
  <c r="I631" i="14" s="1"/>
  <c r="I583" i="14"/>
  <c r="D585" i="14"/>
  <c r="I639" i="14"/>
  <c r="D641" i="14"/>
  <c r="I621" i="14"/>
  <c r="D623" i="14"/>
  <c r="I622" i="14" s="1"/>
  <c r="D356" i="14"/>
  <c r="I354" i="14"/>
  <c r="I559" i="14"/>
  <c r="D561" i="14"/>
  <c r="I550" i="14"/>
  <c r="D552" i="14"/>
  <c r="I551" i="14" s="1"/>
  <c r="I541" i="14"/>
  <c r="D543" i="14"/>
  <c r="I542" i="14" s="1"/>
  <c r="I518" i="14"/>
  <c r="D520" i="14"/>
  <c r="I519" i="14" s="1"/>
  <c r="I584" i="14"/>
  <c r="D586" i="14"/>
  <c r="I640" i="14"/>
  <c r="D642" i="14"/>
  <c r="I641" i="14" s="1"/>
  <c r="I355" i="14"/>
  <c r="D357" i="14"/>
  <c r="I356" i="14" s="1"/>
  <c r="D562" i="14"/>
  <c r="I561" i="14" s="1"/>
  <c r="I560" i="14"/>
  <c r="D587" i="14"/>
  <c r="I586" i="14" s="1"/>
  <c r="I585" i="14"/>
  <c r="J641" i="14" l="1"/>
  <c r="J586" i="14"/>
  <c r="J561" i="14"/>
  <c r="J519" i="14"/>
  <c r="J551" i="14"/>
  <c r="J356" i="14"/>
  <c r="J640" i="14"/>
  <c r="F642" i="14"/>
  <c r="J631" i="14"/>
  <c r="F587" i="14"/>
  <c r="J585" i="14"/>
  <c r="J542" i="14"/>
  <c r="F562" i="14"/>
  <c r="J560" i="14"/>
  <c r="J622" i="14"/>
  <c r="J576" i="14"/>
  <c r="F520" i="14"/>
  <c r="J518" i="14"/>
  <c r="J550" i="14"/>
  <c r="F552" i="14"/>
  <c r="J355" i="14"/>
  <c r="F357" i="14"/>
  <c r="J639" i="14"/>
  <c r="F641" i="14"/>
  <c r="J656" i="14"/>
  <c r="J630" i="14"/>
  <c r="F632" i="14"/>
  <c r="J584" i="14"/>
  <c r="F586" i="14"/>
  <c r="F543" i="14"/>
  <c r="J541" i="14"/>
  <c r="J559" i="14"/>
  <c r="F561" i="14"/>
  <c r="J621" i="14"/>
  <c r="F623" i="14"/>
  <c r="J510" i="14"/>
  <c r="J533" i="14"/>
  <c r="J495" i="14"/>
  <c r="J664" i="14"/>
  <c r="J575" i="14"/>
  <c r="F577" i="14"/>
  <c r="J600" i="14"/>
  <c r="F519" i="14"/>
  <c r="J517" i="14"/>
  <c r="F551" i="14"/>
  <c r="J549" i="14"/>
  <c r="F356" i="14"/>
  <c r="J354" i="14"/>
  <c r="J487" i="14"/>
  <c r="F640" i="14"/>
  <c r="J638" i="14"/>
  <c r="J593" i="14"/>
  <c r="J655" i="14"/>
  <c r="F657" i="14"/>
  <c r="F631" i="14"/>
  <c r="J629" i="14"/>
  <c r="J583" i="14"/>
  <c r="F585" i="14"/>
  <c r="J671" i="14"/>
  <c r="J607" i="14"/>
  <c r="J685" i="14"/>
  <c r="J502" i="14"/>
  <c r="F542" i="14"/>
  <c r="J540" i="14"/>
  <c r="J648" i="14"/>
  <c r="J558" i="14"/>
  <c r="F560" i="14"/>
  <c r="J620" i="14"/>
  <c r="F622" i="14"/>
  <c r="J480" i="14"/>
  <c r="F511" i="14"/>
  <c r="J509" i="14"/>
  <c r="J568" i="14"/>
  <c r="J532" i="14"/>
  <c r="F534" i="14"/>
  <c r="J494" i="14"/>
  <c r="F496" i="14"/>
  <c r="F665" i="14"/>
  <c r="J663" i="14"/>
  <c r="J678" i="14"/>
  <c r="F576" i="14"/>
  <c r="J574" i="14"/>
  <c r="J599" i="14"/>
  <c r="F601" i="14"/>
  <c r="J516" i="14"/>
  <c r="F518" i="14"/>
  <c r="F550" i="14"/>
  <c r="J548" i="14"/>
  <c r="J353" i="14"/>
  <c r="F355" i="14"/>
  <c r="J486" i="14"/>
  <c r="F488" i="14"/>
  <c r="F639" i="14"/>
  <c r="J637" i="14"/>
  <c r="F594" i="14"/>
  <c r="J592" i="14"/>
  <c r="J654" i="14"/>
  <c r="F656" i="14"/>
  <c r="J628" i="14"/>
  <c r="F630" i="14"/>
  <c r="F584" i="14"/>
  <c r="J582" i="14"/>
  <c r="J670" i="14"/>
  <c r="F672" i="14"/>
  <c r="F608" i="14"/>
  <c r="J606" i="14"/>
  <c r="F686" i="14"/>
  <c r="J684" i="14"/>
  <c r="J501" i="14"/>
  <c r="F503" i="14"/>
  <c r="F541" i="14"/>
  <c r="J539" i="14"/>
  <c r="J647" i="14"/>
  <c r="F649" i="14"/>
  <c r="J557" i="14"/>
  <c r="F559" i="14"/>
  <c r="J619" i="14"/>
  <c r="F621" i="14"/>
  <c r="F481" i="14"/>
  <c r="J479" i="14"/>
  <c r="J508" i="14"/>
  <c r="F510" i="14"/>
  <c r="J567" i="14"/>
  <c r="F569" i="14"/>
  <c r="J531" i="14"/>
  <c r="F533" i="14"/>
  <c r="F495" i="14"/>
  <c r="J493" i="14"/>
  <c r="J662" i="14"/>
  <c r="F664" i="14"/>
  <c r="F679" i="14"/>
  <c r="J677" i="14"/>
  <c r="F575" i="14"/>
  <c r="J573" i="14"/>
  <c r="J598" i="14"/>
  <c r="F600" i="14"/>
  <c r="F517" i="14"/>
  <c r="J515" i="14"/>
  <c r="F549" i="14"/>
  <c r="J547" i="14"/>
  <c r="F354" i="14"/>
  <c r="J352" i="14"/>
  <c r="J485" i="14"/>
  <c r="F487" i="14"/>
  <c r="F638" i="14"/>
  <c r="J636" i="14"/>
  <c r="F593" i="14"/>
  <c r="J591" i="14"/>
  <c r="F655" i="14"/>
  <c r="J653" i="14"/>
  <c r="F629" i="14"/>
  <c r="J627" i="14"/>
  <c r="F583" i="14"/>
  <c r="J581" i="14"/>
  <c r="F671" i="14"/>
  <c r="J669" i="14"/>
  <c r="F607" i="14"/>
  <c r="J605" i="14"/>
  <c r="F685" i="14"/>
  <c r="J683" i="14"/>
  <c r="F502" i="14"/>
  <c r="J500" i="14"/>
  <c r="J538" i="14"/>
  <c r="F540" i="14"/>
  <c r="J646" i="14"/>
  <c r="F648" i="14"/>
  <c r="J556" i="14"/>
  <c r="F558" i="14"/>
  <c r="F620" i="14"/>
  <c r="J618" i="14"/>
  <c r="F480" i="14"/>
  <c r="J478" i="14"/>
  <c r="F509" i="14"/>
  <c r="J507" i="14"/>
  <c r="F568" i="14"/>
  <c r="J566" i="14"/>
  <c r="J530" i="14"/>
  <c r="F532" i="14"/>
  <c r="J492" i="14"/>
  <c r="F494" i="14"/>
  <c r="J661" i="14"/>
  <c r="F663" i="14"/>
  <c r="F678" i="14"/>
  <c r="J676" i="14"/>
  <c r="F574" i="14"/>
  <c r="F599" i="14"/>
  <c r="F516" i="14"/>
  <c r="F548" i="14"/>
  <c r="J351" i="14"/>
  <c r="F353" i="14"/>
  <c r="F486" i="14"/>
  <c r="F637" i="14"/>
  <c r="F592" i="14"/>
  <c r="F654" i="14"/>
  <c r="F628" i="14"/>
  <c r="F582" i="14"/>
  <c r="F670" i="14"/>
  <c r="F606" i="14"/>
  <c r="F684" i="14"/>
  <c r="F501" i="14"/>
  <c r="F539" i="14"/>
  <c r="F647" i="14"/>
  <c r="F557" i="14"/>
  <c r="F619" i="14"/>
  <c r="F479" i="14"/>
  <c r="F508" i="14"/>
  <c r="F567" i="14"/>
  <c r="F531" i="14"/>
  <c r="F493" i="14"/>
  <c r="F662" i="14"/>
  <c r="F677" i="14"/>
  <c r="F573" i="14"/>
  <c r="H395" i="14"/>
  <c r="H340" i="14"/>
  <c r="F598" i="14"/>
  <c r="F515" i="14"/>
  <c r="F547" i="14"/>
  <c r="H611" i="14"/>
  <c r="F352" i="14"/>
  <c r="H613" i="14"/>
  <c r="F485" i="14"/>
  <c r="H202" i="14"/>
  <c r="H326" i="14"/>
  <c r="H328" i="14"/>
  <c r="H524" i="14"/>
  <c r="F636" i="14"/>
  <c r="F591" i="14"/>
  <c r="F653" i="14"/>
  <c r="F627" i="14"/>
  <c r="F581" i="14"/>
  <c r="H394" i="14"/>
  <c r="F669" i="14"/>
  <c r="H341" i="14"/>
  <c r="H325" i="14"/>
  <c r="H339" i="14"/>
  <c r="F605" i="14"/>
  <c r="F683" i="14"/>
  <c r="F500" i="14"/>
  <c r="F538" i="14"/>
  <c r="H329" i="14"/>
  <c r="H612" i="14"/>
  <c r="F646" i="14"/>
  <c r="H337" i="14"/>
  <c r="H342" i="14"/>
  <c r="F556" i="14"/>
  <c r="H523" i="14"/>
  <c r="H327" i="14"/>
  <c r="F618" i="14"/>
  <c r="F478" i="14"/>
  <c r="F507" i="14"/>
  <c r="F566" i="14"/>
  <c r="H338" i="14"/>
  <c r="H525" i="14"/>
  <c r="F530" i="14"/>
  <c r="H343" i="14"/>
  <c r="F492" i="14"/>
  <c r="F661" i="14"/>
  <c r="F676" i="14"/>
  <c r="H203" i="14"/>
  <c r="J203" i="14"/>
  <c r="F206" i="14"/>
  <c r="H91" i="14"/>
  <c r="J204" i="14"/>
  <c r="F93" i="14"/>
  <c r="H204" i="14"/>
  <c r="H44" i="14"/>
  <c r="F46" i="14"/>
  <c r="J44" i="14"/>
  <c r="J91" i="14"/>
  <c r="F148" i="14"/>
  <c r="BV143" i="15"/>
  <c r="BV144" i="15"/>
  <c r="BV16" i="15"/>
  <c r="L17" i="25"/>
  <c r="E168" i="15"/>
  <c r="CD168" i="15" s="1"/>
  <c r="F168" i="15"/>
  <c r="AR168" i="15"/>
  <c r="BS168" i="15"/>
  <c r="CA168" i="15"/>
  <c r="CC168" i="15"/>
  <c r="CH168" i="15"/>
  <c r="CJ143" i="15"/>
  <c r="G45" i="14"/>
  <c r="G478" i="14"/>
  <c r="G619" i="14"/>
  <c r="G556" i="14"/>
  <c r="G508" i="14"/>
  <c r="G631" i="14"/>
  <c r="G542" i="14"/>
  <c r="G566" i="14"/>
  <c r="G573" i="14"/>
  <c r="I205" i="14"/>
  <c r="G640" i="14"/>
  <c r="G559" i="14"/>
  <c r="G519" i="14"/>
  <c r="G567" i="14"/>
  <c r="G486" i="14"/>
  <c r="AU108" i="15"/>
  <c r="G636" i="14"/>
  <c r="G598" i="14"/>
  <c r="G495" i="14"/>
  <c r="BW144" i="15"/>
  <c r="G600" i="14"/>
  <c r="I16" i="25"/>
  <c r="G628" i="14"/>
  <c r="G507" i="14"/>
  <c r="AU143" i="15"/>
  <c r="G638" i="14"/>
  <c r="G501" i="14"/>
  <c r="G629" i="14"/>
  <c r="G549" i="14"/>
  <c r="G558" i="14"/>
  <c r="G541" i="14"/>
  <c r="G551" i="14"/>
  <c r="G670" i="14"/>
  <c r="G353" i="14"/>
  <c r="G492" i="14"/>
  <c r="G480" i="14"/>
  <c r="CE108" i="15"/>
  <c r="I92" i="14"/>
  <c r="D47" i="14"/>
  <c r="G684" i="14"/>
  <c r="G683" i="14"/>
  <c r="G606" i="14"/>
  <c r="G586" i="14"/>
  <c r="G539" i="14"/>
  <c r="CE143" i="15"/>
  <c r="G485" i="14"/>
  <c r="G576" i="14"/>
  <c r="D94" i="14"/>
  <c r="I93" i="14" s="1"/>
  <c r="BZ143" i="15"/>
  <c r="G550" i="14"/>
  <c r="G493" i="14"/>
  <c r="G677" i="14"/>
  <c r="G530" i="14"/>
  <c r="G356" i="14"/>
  <c r="G581" i="14"/>
  <c r="D207" i="14"/>
  <c r="G561" i="14"/>
  <c r="G533" i="14"/>
  <c r="G502" i="14"/>
  <c r="G607" i="14"/>
  <c r="G685" i="14"/>
  <c r="G532" i="14"/>
  <c r="G678" i="14"/>
  <c r="G653" i="14"/>
  <c r="I206" i="14"/>
  <c r="G560" i="14"/>
  <c r="G548" i="14"/>
  <c r="G538" i="14"/>
  <c r="G575" i="14"/>
  <c r="G479" i="14"/>
  <c r="CJ108" i="15"/>
  <c r="G637" i="14"/>
  <c r="M17" i="25"/>
  <c r="G669" i="14"/>
  <c r="G354" i="14"/>
  <c r="G676" i="14"/>
  <c r="G641" i="14"/>
  <c r="G585" i="14"/>
  <c r="G639" i="14"/>
  <c r="G622" i="14"/>
  <c r="G510" i="14"/>
  <c r="G487" i="14"/>
  <c r="G671" i="14"/>
  <c r="G355" i="14"/>
  <c r="G591" i="14"/>
  <c r="G518" i="14"/>
  <c r="G655" i="14"/>
  <c r="G583" i="14"/>
  <c r="G664" i="14"/>
  <c r="G574" i="14"/>
  <c r="G661" i="14"/>
  <c r="G648" i="14"/>
  <c r="D95" i="14"/>
  <c r="G656" i="14"/>
  <c r="G568" i="14"/>
  <c r="G592" i="14"/>
  <c r="G663" i="14"/>
  <c r="G654" i="14"/>
  <c r="G599" i="14"/>
  <c r="G630" i="14"/>
  <c r="G515" i="14"/>
  <c r="G593" i="14"/>
  <c r="G531" i="14"/>
  <c r="G92" i="14"/>
  <c r="G557" i="14"/>
  <c r="G540" i="14"/>
  <c r="G509" i="14"/>
  <c r="G547" i="14"/>
  <c r="G494" i="14"/>
  <c r="G618" i="14"/>
  <c r="G621" i="14"/>
  <c r="BW16" i="15"/>
  <c r="G605" i="14"/>
  <c r="G517" i="14"/>
  <c r="BZ108" i="15"/>
  <c r="G620" i="14"/>
  <c r="G627" i="14"/>
  <c r="I45" i="14"/>
  <c r="G584" i="14"/>
  <c r="G352" i="14"/>
  <c r="G351" i="14"/>
  <c r="G647" i="14"/>
  <c r="G516" i="14"/>
  <c r="G662" i="14"/>
  <c r="G205" i="14"/>
  <c r="G500" i="14"/>
  <c r="G646" i="14"/>
  <c r="D149" i="14"/>
  <c r="G582" i="14"/>
  <c r="I46" i="14"/>
  <c r="D48" i="14"/>
  <c r="H573" i="14" l="1"/>
  <c r="H619" i="14"/>
  <c r="H582" i="14"/>
  <c r="H516" i="14"/>
  <c r="H607" i="14"/>
  <c r="H551" i="14"/>
  <c r="H656" i="14"/>
  <c r="H557" i="14"/>
  <c r="H599" i="14"/>
  <c r="H671" i="14"/>
  <c r="H510" i="14"/>
  <c r="H622" i="14"/>
  <c r="H669" i="14"/>
  <c r="H530" i="14"/>
  <c r="H581" i="14"/>
  <c r="H677" i="14"/>
  <c r="H628" i="14"/>
  <c r="H480" i="14"/>
  <c r="H549" i="14"/>
  <c r="H519" i="14"/>
  <c r="H566" i="14"/>
  <c r="H627" i="14"/>
  <c r="H662" i="14"/>
  <c r="H647" i="14"/>
  <c r="H620" i="14"/>
  <c r="H517" i="14"/>
  <c r="H621" i="14"/>
  <c r="H560" i="14"/>
  <c r="H654" i="14"/>
  <c r="H574" i="14"/>
  <c r="H583" i="14"/>
  <c r="H639" i="14"/>
  <c r="H507" i="14"/>
  <c r="H653" i="14"/>
  <c r="H493" i="14"/>
  <c r="H539" i="14"/>
  <c r="H558" i="14"/>
  <c r="H629" i="14"/>
  <c r="H600" i="14"/>
  <c r="H559" i="14"/>
  <c r="H542" i="14"/>
  <c r="H561" i="14"/>
  <c r="H351" i="14"/>
  <c r="H355" i="14"/>
  <c r="H618" i="14"/>
  <c r="H636" i="14"/>
  <c r="H531" i="14"/>
  <c r="H663" i="14"/>
  <c r="H648" i="14"/>
  <c r="H655" i="14"/>
  <c r="H585" i="14"/>
  <c r="H637" i="14"/>
  <c r="H575" i="14"/>
  <c r="H678" i="14"/>
  <c r="H485" i="14"/>
  <c r="H541" i="14"/>
  <c r="H550" i="14"/>
  <c r="H586" i="14"/>
  <c r="H492" i="14"/>
  <c r="H501" i="14"/>
  <c r="H486" i="14"/>
  <c r="H631" i="14"/>
  <c r="H478" i="14"/>
  <c r="H646" i="14"/>
  <c r="H352" i="14"/>
  <c r="H567" i="14"/>
  <c r="H684" i="14"/>
  <c r="H494" i="14"/>
  <c r="H540" i="14"/>
  <c r="H593" i="14"/>
  <c r="H592" i="14"/>
  <c r="H664" i="14"/>
  <c r="H518" i="14"/>
  <c r="H641" i="14"/>
  <c r="H538" i="14"/>
  <c r="H532" i="14"/>
  <c r="H502" i="14"/>
  <c r="H606" i="14"/>
  <c r="H353" i="14"/>
  <c r="H638" i="14"/>
  <c r="H495" i="14"/>
  <c r="H640" i="14"/>
  <c r="H508" i="14"/>
  <c r="H500" i="14"/>
  <c r="H584" i="14"/>
  <c r="H576" i="14"/>
  <c r="H547" i="14"/>
  <c r="H515" i="14"/>
  <c r="H568" i="14"/>
  <c r="H487" i="14"/>
  <c r="H591" i="14"/>
  <c r="H676" i="14"/>
  <c r="H479" i="14"/>
  <c r="H548" i="14"/>
  <c r="H685" i="14"/>
  <c r="H533" i="14"/>
  <c r="H356" i="14"/>
  <c r="H683" i="14"/>
  <c r="H670" i="14"/>
  <c r="H598" i="14"/>
  <c r="H556" i="14"/>
  <c r="H661" i="14"/>
  <c r="H605" i="14"/>
  <c r="H509" i="14"/>
  <c r="H354" i="14"/>
  <c r="H630" i="14"/>
  <c r="F94" i="14"/>
  <c r="H92" i="14"/>
  <c r="F207" i="14"/>
  <c r="J93" i="14"/>
  <c r="H205" i="14"/>
  <c r="F47" i="14"/>
  <c r="J205" i="14"/>
  <c r="H45" i="14"/>
  <c r="F95" i="14"/>
  <c r="J45" i="14"/>
  <c r="J206" i="14"/>
  <c r="J92" i="14"/>
  <c r="F149" i="14"/>
  <c r="J46" i="14"/>
  <c r="F48" i="14"/>
  <c r="BL168" i="15"/>
  <c r="BM168" i="15" s="1"/>
  <c r="CI168" i="15" s="1"/>
  <c r="BU168" i="15"/>
  <c r="CB168" i="15"/>
  <c r="AT168" i="15"/>
  <c r="BY168" i="15"/>
  <c r="E34" i="15"/>
  <c r="E35" i="15"/>
  <c r="F34" i="15"/>
  <c r="F35" i="15"/>
  <c r="AR34" i="15"/>
  <c r="BL34" i="15" s="1"/>
  <c r="AR35" i="15"/>
  <c r="BL35" i="15" s="1"/>
  <c r="AT34" i="15"/>
  <c r="AT35" i="15"/>
  <c r="BS34" i="15"/>
  <c r="BS35" i="15"/>
  <c r="BV34" i="15"/>
  <c r="BV35" i="15"/>
  <c r="BY34" i="15"/>
  <c r="BY35" i="15"/>
  <c r="CA34" i="15"/>
  <c r="CA35" i="15"/>
  <c r="CC34" i="15"/>
  <c r="CC35" i="15"/>
  <c r="CH34" i="15"/>
  <c r="CH35" i="15"/>
  <c r="CJ107" i="15"/>
  <c r="G47" i="14"/>
  <c r="D208" i="14"/>
  <c r="CE107" i="15"/>
  <c r="D150" i="14"/>
  <c r="G93" i="14"/>
  <c r="D96" i="14"/>
  <c r="G46" i="14"/>
  <c r="I94" i="14"/>
  <c r="AU107" i="15"/>
  <c r="M16" i="25"/>
  <c r="G206" i="14"/>
  <c r="BW143" i="15"/>
  <c r="AU35" i="15"/>
  <c r="G94" i="14"/>
  <c r="BZ107" i="15"/>
  <c r="D49" i="14"/>
  <c r="D97" i="14"/>
  <c r="D209" i="14"/>
  <c r="CJ35" i="15"/>
  <c r="BW35" i="15"/>
  <c r="BZ35" i="15"/>
  <c r="I47" i="14"/>
  <c r="H46" i="14" l="1"/>
  <c r="H93" i="14"/>
  <c r="F208" i="14"/>
  <c r="H206" i="14"/>
  <c r="H94" i="14"/>
  <c r="F209" i="14"/>
  <c r="F97" i="14"/>
  <c r="F96" i="14"/>
  <c r="J94" i="14"/>
  <c r="F150" i="14"/>
  <c r="H47" i="14"/>
  <c r="J47" i="14"/>
  <c r="F49" i="14"/>
  <c r="BV168" i="15"/>
  <c r="BM35" i="15"/>
  <c r="BM34" i="15"/>
  <c r="CB35" i="15"/>
  <c r="CB34" i="15"/>
  <c r="E180" i="15"/>
  <c r="CD180" i="15" s="1"/>
  <c r="F180" i="15"/>
  <c r="AR180" i="15"/>
  <c r="BS180" i="15"/>
  <c r="CA180" i="15"/>
  <c r="CC180" i="15"/>
  <c r="CH180" i="15"/>
  <c r="D98" i="14"/>
  <c r="G208" i="14"/>
  <c r="CJ106" i="15"/>
  <c r="BZ106" i="15"/>
  <c r="I96" i="14"/>
  <c r="CJ34" i="15"/>
  <c r="G207" i="14"/>
  <c r="I208" i="14"/>
  <c r="AU34" i="15"/>
  <c r="BW34" i="15"/>
  <c r="G96" i="14"/>
  <c r="G95" i="14"/>
  <c r="D151" i="14"/>
  <c r="I48" i="14"/>
  <c r="D210" i="14"/>
  <c r="CE106" i="15"/>
  <c r="I207" i="14"/>
  <c r="BZ34" i="15"/>
  <c r="G48" i="14"/>
  <c r="I95" i="14"/>
  <c r="D50" i="14"/>
  <c r="AU106" i="15"/>
  <c r="H207" i="14" l="1"/>
  <c r="H96" i="14"/>
  <c r="H208" i="14"/>
  <c r="J207" i="14"/>
  <c r="F210" i="14"/>
  <c r="H95" i="14"/>
  <c r="J96" i="14"/>
  <c r="J208" i="14"/>
  <c r="J95" i="14"/>
  <c r="F98" i="14"/>
  <c r="F151" i="14"/>
  <c r="H48" i="14"/>
  <c r="F50" i="14"/>
  <c r="J48" i="14"/>
  <c r="CI180" i="15"/>
  <c r="BL180" i="15"/>
  <c r="BU180" i="15"/>
  <c r="CB180" i="15"/>
  <c r="BM180" i="15"/>
  <c r="AT180" i="15"/>
  <c r="BY180" i="15"/>
  <c r="E120" i="15"/>
  <c r="F120" i="15"/>
  <c r="AR120" i="15"/>
  <c r="BL120" i="15" s="1"/>
  <c r="AT120" i="15"/>
  <c r="BS120" i="15"/>
  <c r="BV120" i="15"/>
  <c r="BY120" i="15"/>
  <c r="CA120" i="15"/>
  <c r="CC120" i="15"/>
  <c r="CH120" i="15"/>
  <c r="E117" i="15"/>
  <c r="F117" i="15"/>
  <c r="AR117" i="15"/>
  <c r="BL117" i="15" s="1"/>
  <c r="AT117" i="15"/>
  <c r="BS117" i="15"/>
  <c r="BV117" i="15"/>
  <c r="BY117" i="15"/>
  <c r="CA117" i="15"/>
  <c r="CC117" i="15"/>
  <c r="CH117" i="15"/>
  <c r="E100" i="15"/>
  <c r="F100" i="15"/>
  <c r="AR100" i="15"/>
  <c r="BL100" i="15" s="1"/>
  <c r="AT100" i="15"/>
  <c r="BS100" i="15"/>
  <c r="BV100" i="15"/>
  <c r="BY100" i="15"/>
  <c r="CA100" i="15"/>
  <c r="CC100" i="15"/>
  <c r="CH100" i="15"/>
  <c r="E116" i="15"/>
  <c r="E118" i="15"/>
  <c r="CD118" i="15" s="1"/>
  <c r="F116" i="15"/>
  <c r="F118" i="15"/>
  <c r="AR116" i="15"/>
  <c r="BL116" i="15" s="1"/>
  <c r="AR118" i="15"/>
  <c r="AT116" i="15"/>
  <c r="BS116" i="15"/>
  <c r="BS118" i="15"/>
  <c r="BV116" i="15"/>
  <c r="BY116" i="15"/>
  <c r="CA116" i="15"/>
  <c r="CA118" i="15"/>
  <c r="CC116" i="15"/>
  <c r="CC118" i="15"/>
  <c r="CH116" i="15"/>
  <c r="CH118" i="15"/>
  <c r="D211" i="14"/>
  <c r="D152" i="14"/>
  <c r="D51" i="14"/>
  <c r="G97" i="14"/>
  <c r="BZ105" i="15"/>
  <c r="D212" i="14"/>
  <c r="CE180" i="15"/>
  <c r="AU105" i="15"/>
  <c r="CJ105" i="15"/>
  <c r="I49" i="14"/>
  <c r="CE105" i="15"/>
  <c r="I97" i="14"/>
  <c r="D99" i="14"/>
  <c r="D100" i="14" s="1"/>
  <c r="I98" i="14"/>
  <c r="G49" i="14"/>
  <c r="D101" i="14"/>
  <c r="I99" i="14"/>
  <c r="D102" i="14"/>
  <c r="I100" i="14"/>
  <c r="I101" i="14"/>
  <c r="D103" i="14"/>
  <c r="F211" i="14" l="1"/>
  <c r="F99" i="14"/>
  <c r="J101" i="14"/>
  <c r="J100" i="14"/>
  <c r="F102" i="14"/>
  <c r="F101" i="14"/>
  <c r="J99" i="14"/>
  <c r="F100" i="14"/>
  <c r="H97" i="14"/>
  <c r="J98" i="14"/>
  <c r="J97" i="14"/>
  <c r="H49" i="14"/>
  <c r="F212" i="14"/>
  <c r="F103" i="14"/>
  <c r="J49" i="14"/>
  <c r="F152" i="14"/>
  <c r="F51" i="14"/>
  <c r="CI118" i="15"/>
  <c r="BL118" i="15"/>
  <c r="BU118" i="15"/>
  <c r="BV180" i="15"/>
  <c r="BM116" i="15"/>
  <c r="BM100" i="15"/>
  <c r="BM117" i="15"/>
  <c r="AT118" i="15"/>
  <c r="BM118" i="15"/>
  <c r="BM120" i="15"/>
  <c r="CB118" i="15"/>
  <c r="CB116" i="15"/>
  <c r="CB120" i="15"/>
  <c r="CB117" i="15"/>
  <c r="CB100" i="15"/>
  <c r="BY118" i="15"/>
  <c r="E90" i="15"/>
  <c r="CD90" i="15" s="1"/>
  <c r="F90" i="15"/>
  <c r="AR90" i="15"/>
  <c r="BS90" i="15"/>
  <c r="CA90" i="15"/>
  <c r="CC90" i="15"/>
  <c r="CH90" i="15"/>
  <c r="E91" i="15"/>
  <c r="CD91" i="15" s="1"/>
  <c r="F91" i="15"/>
  <c r="AR91" i="15"/>
  <c r="BS91" i="15"/>
  <c r="CA91" i="15"/>
  <c r="CC91" i="15"/>
  <c r="CH91" i="15"/>
  <c r="E92" i="15"/>
  <c r="CD92" i="15" s="1"/>
  <c r="F92" i="15"/>
  <c r="AR92" i="15"/>
  <c r="BS92" i="15"/>
  <c r="CA92" i="15"/>
  <c r="CC92" i="15"/>
  <c r="CH92" i="15"/>
  <c r="E93" i="15"/>
  <c r="CD93" i="15" s="1"/>
  <c r="F93" i="15"/>
  <c r="AR93" i="15"/>
  <c r="BS93" i="15"/>
  <c r="CA93" i="15"/>
  <c r="CC93" i="15"/>
  <c r="CH93" i="15"/>
  <c r="E94" i="15"/>
  <c r="CD94" i="15" s="1"/>
  <c r="F94" i="15"/>
  <c r="AR94" i="15"/>
  <c r="BS94" i="15"/>
  <c r="CA94" i="15"/>
  <c r="CC94" i="15"/>
  <c r="CH94" i="15"/>
  <c r="E95" i="15"/>
  <c r="CD95" i="15" s="1"/>
  <c r="F95" i="15"/>
  <c r="AR95" i="15"/>
  <c r="BS95" i="15"/>
  <c r="CA95" i="15"/>
  <c r="CC95" i="15"/>
  <c r="CH95" i="15"/>
  <c r="E96" i="15"/>
  <c r="CD96" i="15" s="1"/>
  <c r="F96" i="15"/>
  <c r="AR96" i="15"/>
  <c r="BS96" i="15"/>
  <c r="CA96" i="15"/>
  <c r="CC96" i="15"/>
  <c r="CH96" i="15"/>
  <c r="E97" i="15"/>
  <c r="CD97" i="15" s="1"/>
  <c r="F97" i="15"/>
  <c r="AR97" i="15"/>
  <c r="BS97" i="15"/>
  <c r="CA97" i="15"/>
  <c r="CC97" i="15"/>
  <c r="CH97" i="15"/>
  <c r="E98" i="15"/>
  <c r="CD98" i="15" s="1"/>
  <c r="F98" i="15"/>
  <c r="AR98" i="15"/>
  <c r="BS98" i="15"/>
  <c r="CA98" i="15"/>
  <c r="CC98" i="15"/>
  <c r="CH98" i="15"/>
  <c r="G102" i="14"/>
  <c r="CE179" i="15"/>
  <c r="G101" i="14"/>
  <c r="I50" i="14"/>
  <c r="D52" i="14"/>
  <c r="G100" i="14"/>
  <c r="CJ118" i="15"/>
  <c r="CE104" i="15"/>
  <c r="G98" i="14"/>
  <c r="BZ118" i="15"/>
  <c r="G99" i="14"/>
  <c r="CJ104" i="15"/>
  <c r="I102" i="14"/>
  <c r="AU118" i="15"/>
  <c r="CE118" i="15"/>
  <c r="D104" i="14"/>
  <c r="D105" i="14" s="1"/>
  <c r="G50" i="14"/>
  <c r="D213" i="14"/>
  <c r="AU104" i="15"/>
  <c r="D153" i="14"/>
  <c r="BZ104" i="15"/>
  <c r="I103" i="14"/>
  <c r="H50" i="14" l="1"/>
  <c r="H98" i="14"/>
  <c r="H99" i="14"/>
  <c r="H100" i="14"/>
  <c r="H101" i="14"/>
  <c r="F104" i="14"/>
  <c r="H102" i="14"/>
  <c r="J50" i="14"/>
  <c r="F213" i="14"/>
  <c r="J102" i="14"/>
  <c r="F153" i="14"/>
  <c r="F52" i="14"/>
  <c r="CI94" i="15"/>
  <c r="BL94" i="15"/>
  <c r="BL96" i="15"/>
  <c r="CI97" i="15"/>
  <c r="BL97" i="15"/>
  <c r="BL90" i="15"/>
  <c r="BM90" i="15" s="1"/>
  <c r="CI90" i="15" s="1"/>
  <c r="BL98" i="15"/>
  <c r="CI91" i="15"/>
  <c r="BL91" i="15"/>
  <c r="BM91" i="15" s="1"/>
  <c r="BL92" i="15"/>
  <c r="BM92" i="15" s="1"/>
  <c r="CI92" i="15" s="1"/>
  <c r="CI95" i="15"/>
  <c r="BL95" i="15"/>
  <c r="BM95" i="15" s="1"/>
  <c r="BL93" i="15"/>
  <c r="BM93" i="15" s="1"/>
  <c r="CI93" i="15" s="1"/>
  <c r="BU98" i="15"/>
  <c r="BU91" i="15"/>
  <c r="BU90" i="15"/>
  <c r="BU92" i="15"/>
  <c r="BU93" i="15"/>
  <c r="BU94" i="15"/>
  <c r="BU95" i="15"/>
  <c r="BU97" i="15"/>
  <c r="BU96" i="15"/>
  <c r="J103" i="14"/>
  <c r="BV118" i="15"/>
  <c r="F105" i="14"/>
  <c r="CB94" i="15"/>
  <c r="BY97" i="15"/>
  <c r="BY93" i="15"/>
  <c r="BY98" i="15"/>
  <c r="CB92" i="15"/>
  <c r="BY96" i="15"/>
  <c r="BY90" i="15"/>
  <c r="CB95" i="15"/>
  <c r="BY91" i="15"/>
  <c r="AT96" i="15"/>
  <c r="BM96" i="15"/>
  <c r="CI96" i="15" s="1"/>
  <c r="AT91" i="15"/>
  <c r="AT98" i="15"/>
  <c r="BM98" i="15"/>
  <c r="CI98" i="15" s="1"/>
  <c r="AT94" i="15"/>
  <c r="BM94" i="15"/>
  <c r="BM97" i="15"/>
  <c r="AT93" i="15"/>
  <c r="AT92" i="15"/>
  <c r="CB93" i="15"/>
  <c r="CB90" i="15"/>
  <c r="CB98" i="15"/>
  <c r="BY95" i="15"/>
  <c r="AT90" i="15"/>
  <c r="CB96" i="15"/>
  <c r="CB91" i="15"/>
  <c r="BY92" i="15"/>
  <c r="CB97" i="15"/>
  <c r="AT95" i="15"/>
  <c r="BY94" i="15"/>
  <c r="AT97" i="15"/>
  <c r="E166" i="15"/>
  <c r="CD166" i="15" s="1"/>
  <c r="F166" i="15"/>
  <c r="AR166" i="15"/>
  <c r="BS166" i="15"/>
  <c r="CA166" i="15"/>
  <c r="CC166" i="15"/>
  <c r="CH166" i="15"/>
  <c r="G104" i="14"/>
  <c r="G103" i="14"/>
  <c r="I104" i="14"/>
  <c r="G51" i="14"/>
  <c r="BW118" i="15"/>
  <c r="D154" i="14"/>
  <c r="BZ117" i="15"/>
  <c r="BZ103" i="15"/>
  <c r="D106" i="14"/>
  <c r="CJ117" i="15"/>
  <c r="D214" i="14"/>
  <c r="D53" i="14"/>
  <c r="I52" i="14"/>
  <c r="CE178" i="15"/>
  <c r="I51" i="14"/>
  <c r="CE98" i="15"/>
  <c r="CJ103" i="15"/>
  <c r="AU103" i="15"/>
  <c r="CE117" i="15"/>
  <c r="AU117" i="15"/>
  <c r="CE103" i="15"/>
  <c r="H103" i="14" l="1"/>
  <c r="H51" i="14"/>
  <c r="F214" i="14"/>
  <c r="J51" i="14"/>
  <c r="F53" i="14"/>
  <c r="F154" i="14"/>
  <c r="CI166" i="15"/>
  <c r="BL166" i="15"/>
  <c r="BU166" i="15"/>
  <c r="J52" i="14"/>
  <c r="H104" i="14"/>
  <c r="BV93" i="15"/>
  <c r="BV92" i="15"/>
  <c r="BV96" i="15"/>
  <c r="BV90" i="15"/>
  <c r="BV98" i="15"/>
  <c r="BV94" i="15"/>
  <c r="BV97" i="15"/>
  <c r="BV91" i="15"/>
  <c r="BV95" i="15"/>
  <c r="J104" i="14"/>
  <c r="F106" i="14"/>
  <c r="CB166" i="15"/>
  <c r="BM166" i="15"/>
  <c r="AT166" i="15"/>
  <c r="BY166" i="15"/>
  <c r="E171" i="15"/>
  <c r="CD171" i="15" s="1"/>
  <c r="F171" i="15"/>
  <c r="AR171" i="15"/>
  <c r="BS171" i="15"/>
  <c r="CA171" i="15"/>
  <c r="CC171" i="15"/>
  <c r="CH171" i="15"/>
  <c r="D107" i="14"/>
  <c r="G52" i="14"/>
  <c r="CE97" i="15"/>
  <c r="BW117" i="15"/>
  <c r="CE116" i="15"/>
  <c r="I105" i="14"/>
  <c r="BZ116" i="15"/>
  <c r="D155" i="14"/>
  <c r="D54" i="14"/>
  <c r="I53" i="14" s="1"/>
  <c r="G105" i="14"/>
  <c r="CJ116" i="15"/>
  <c r="AU116" i="15"/>
  <c r="D215" i="14"/>
  <c r="D55" i="14"/>
  <c r="F215" i="14" l="1"/>
  <c r="H52" i="14"/>
  <c r="F54" i="14"/>
  <c r="F155" i="14"/>
  <c r="BL171" i="15"/>
  <c r="BU171" i="15"/>
  <c r="H105" i="14"/>
  <c r="BV166" i="15"/>
  <c r="J53" i="14"/>
  <c r="J105" i="14"/>
  <c r="F55" i="14"/>
  <c r="F107" i="14"/>
  <c r="CB171" i="15"/>
  <c r="AT171" i="15"/>
  <c r="BM171" i="15"/>
  <c r="CI171" i="15" s="1"/>
  <c r="BY171" i="15"/>
  <c r="E165" i="15"/>
  <c r="CD165" i="15" s="1"/>
  <c r="F165" i="15"/>
  <c r="AR165" i="15"/>
  <c r="BS165" i="15"/>
  <c r="CA165" i="15"/>
  <c r="CC165" i="15"/>
  <c r="CH165" i="15"/>
  <c r="E172" i="15"/>
  <c r="CD172" i="15" s="1"/>
  <c r="F172" i="15"/>
  <c r="AR172" i="15"/>
  <c r="BS172" i="15"/>
  <c r="CA172" i="15"/>
  <c r="CC172" i="15"/>
  <c r="CH172" i="15"/>
  <c r="E173" i="15"/>
  <c r="CD173" i="15" s="1"/>
  <c r="E174" i="15"/>
  <c r="CD174" i="15" s="1"/>
  <c r="F173" i="15"/>
  <c r="F174" i="15"/>
  <c r="AR173" i="15"/>
  <c r="AR174" i="15"/>
  <c r="BS173" i="15"/>
  <c r="BS174" i="15"/>
  <c r="CA173" i="15"/>
  <c r="CA174" i="15"/>
  <c r="CC173" i="15"/>
  <c r="CC174" i="15"/>
  <c r="CH173" i="15"/>
  <c r="CH174" i="15"/>
  <c r="E177" i="15"/>
  <c r="CD177" i="15" s="1"/>
  <c r="F177" i="15"/>
  <c r="AR177" i="15"/>
  <c r="BS177" i="15"/>
  <c r="CA177" i="15"/>
  <c r="CC177" i="15"/>
  <c r="CH177" i="15"/>
  <c r="E167" i="15"/>
  <c r="CD167" i="15" s="1"/>
  <c r="F167" i="15"/>
  <c r="AR167" i="15"/>
  <c r="BS167" i="15"/>
  <c r="CA167" i="15"/>
  <c r="CC167" i="15"/>
  <c r="CH167" i="15"/>
  <c r="D156" i="14"/>
  <c r="D216" i="14"/>
  <c r="I106" i="14"/>
  <c r="CE96" i="15"/>
  <c r="G106" i="14"/>
  <c r="G53" i="14"/>
  <c r="G54" i="14"/>
  <c r="D56" i="14"/>
  <c r="D217" i="14"/>
  <c r="BW116" i="15"/>
  <c r="D108" i="14"/>
  <c r="I54" i="14"/>
  <c r="D157" i="14"/>
  <c r="F156" i="14" l="1"/>
  <c r="H53" i="14"/>
  <c r="F217" i="14"/>
  <c r="F216" i="14"/>
  <c r="F157" i="14"/>
  <c r="BL167" i="15"/>
  <c r="BL177" i="15"/>
  <c r="BL174" i="15"/>
  <c r="BM174" i="15" s="1"/>
  <c r="CI174" i="15" s="1"/>
  <c r="BL173" i="15"/>
  <c r="BM173" i="15" s="1"/>
  <c r="CI173" i="15" s="1"/>
  <c r="BL165" i="15"/>
  <c r="BM165" i="15" s="1"/>
  <c r="CI165" i="15" s="1"/>
  <c r="BL172" i="15"/>
  <c r="BM172" i="15" s="1"/>
  <c r="CI172" i="15" s="1"/>
  <c r="BU165" i="15"/>
  <c r="BU174" i="15"/>
  <c r="BU172" i="15"/>
  <c r="BU173" i="15"/>
  <c r="BU167" i="15"/>
  <c r="BU177" i="15"/>
  <c r="H54" i="14"/>
  <c r="J106" i="14"/>
  <c r="J54" i="14"/>
  <c r="H106" i="14"/>
  <c r="BV171" i="15"/>
  <c r="F108" i="14"/>
  <c r="F56" i="14"/>
  <c r="CB174" i="15"/>
  <c r="CB167" i="15"/>
  <c r="BY172" i="15"/>
  <c r="CB173" i="15"/>
  <c r="CB177" i="15"/>
  <c r="CB165" i="15"/>
  <c r="BM177" i="15"/>
  <c r="CI177" i="15" s="1"/>
  <c r="BM167" i="15"/>
  <c r="CI167" i="15" s="1"/>
  <c r="AT165" i="15"/>
  <c r="AT172" i="15"/>
  <c r="BY165" i="15"/>
  <c r="BY173" i="15"/>
  <c r="CB172" i="15"/>
  <c r="AT174" i="15"/>
  <c r="AT173" i="15"/>
  <c r="BY174" i="15"/>
  <c r="BY177" i="15"/>
  <c r="AT177" i="15"/>
  <c r="AT167" i="15"/>
  <c r="BY167" i="15"/>
  <c r="D218" i="14"/>
  <c r="D219" i="14"/>
  <c r="G107" i="14"/>
  <c r="CE177" i="15"/>
  <c r="D109" i="14"/>
  <c r="D57" i="14"/>
  <c r="CE95" i="15"/>
  <c r="I55" i="14"/>
  <c r="I107" i="14"/>
  <c r="D158" i="14"/>
  <c r="G55" i="14"/>
  <c r="F218" i="14" l="1"/>
  <c r="F158" i="14"/>
  <c r="H107" i="14"/>
  <c r="J107" i="14"/>
  <c r="J55" i="14"/>
  <c r="BV167" i="15"/>
  <c r="BV173" i="15"/>
  <c r="BV174" i="15"/>
  <c r="BV165" i="15"/>
  <c r="BV172" i="15"/>
  <c r="BV177" i="15"/>
  <c r="H55" i="14"/>
  <c r="F57" i="14"/>
  <c r="F109" i="14"/>
  <c r="F219" i="14"/>
  <c r="E150" i="15"/>
  <c r="CD150" i="15" s="1"/>
  <c r="F150" i="15"/>
  <c r="AR150" i="15"/>
  <c r="BS150" i="15"/>
  <c r="CA150" i="15"/>
  <c r="CC150" i="15"/>
  <c r="CH150" i="15"/>
  <c r="L153" i="14"/>
  <c r="L237" i="14"/>
  <c r="L236" i="14"/>
  <c r="L235" i="14"/>
  <c r="L234" i="14"/>
  <c r="L230" i="14"/>
  <c r="L229" i="14"/>
  <c r="L228" i="14"/>
  <c r="L227" i="14"/>
  <c r="L226" i="14"/>
  <c r="L225" i="14"/>
  <c r="L224" i="14"/>
  <c r="L223" i="14"/>
  <c r="L222" i="14"/>
  <c r="L221" i="14"/>
  <c r="L220" i="14"/>
  <c r="L219" i="14"/>
  <c r="L218" i="14"/>
  <c r="L217" i="14"/>
  <c r="L216" i="14"/>
  <c r="L215" i="14"/>
  <c r="L214" i="14"/>
  <c r="L213" i="14"/>
  <c r="L212" i="14"/>
  <c r="L211" i="14"/>
  <c r="L210" i="14"/>
  <c r="L209" i="14"/>
  <c r="L182" i="14"/>
  <c r="L181" i="14"/>
  <c r="L180" i="14"/>
  <c r="L179" i="14"/>
  <c r="L175" i="14"/>
  <c r="L174" i="14"/>
  <c r="L173" i="14"/>
  <c r="L172" i="14"/>
  <c r="L171" i="14"/>
  <c r="L170" i="14"/>
  <c r="L169" i="14"/>
  <c r="L168" i="14"/>
  <c r="L167" i="14"/>
  <c r="L166" i="14"/>
  <c r="L165" i="14"/>
  <c r="L164" i="14"/>
  <c r="L163" i="14"/>
  <c r="L162" i="14"/>
  <c r="L161" i="14"/>
  <c r="L160" i="14"/>
  <c r="L159" i="14"/>
  <c r="L158" i="14"/>
  <c r="L157" i="14"/>
  <c r="L156" i="14"/>
  <c r="L155" i="14"/>
  <c r="L154" i="14"/>
  <c r="L152" i="14"/>
  <c r="L151" i="14"/>
  <c r="L150" i="14"/>
  <c r="L149" i="14"/>
  <c r="L148" i="14"/>
  <c r="L147" i="14"/>
  <c r="L146" i="14"/>
  <c r="L145" i="14"/>
  <c r="L144" i="14"/>
  <c r="L143" i="14"/>
  <c r="L142" i="14"/>
  <c r="L141" i="14"/>
  <c r="L140" i="14"/>
  <c r="L139" i="14"/>
  <c r="L138" i="14"/>
  <c r="L137" i="14"/>
  <c r="L136" i="14"/>
  <c r="L134" i="14"/>
  <c r="L132" i="14"/>
  <c r="L131" i="14"/>
  <c r="L130" i="14"/>
  <c r="G56" i="14"/>
  <c r="G157" i="14"/>
  <c r="G141" i="14"/>
  <c r="G212" i="14"/>
  <c r="G137" i="14"/>
  <c r="G132" i="14"/>
  <c r="G139" i="14"/>
  <c r="G142" i="14"/>
  <c r="G213" i="14"/>
  <c r="G211" i="14"/>
  <c r="G136" i="14"/>
  <c r="D58" i="14"/>
  <c r="G218" i="14"/>
  <c r="G143" i="14"/>
  <c r="CE94" i="15"/>
  <c r="D110" i="14"/>
  <c r="G156" i="14"/>
  <c r="G209" i="14"/>
  <c r="G215" i="14"/>
  <c r="G108" i="14"/>
  <c r="D159" i="14"/>
  <c r="G146" i="14"/>
  <c r="G182" i="14"/>
  <c r="G144" i="14"/>
  <c r="G210" i="14"/>
  <c r="I218" i="14"/>
  <c r="G214" i="14"/>
  <c r="G217" i="14"/>
  <c r="G140" i="14"/>
  <c r="I56" i="14"/>
  <c r="G155" i="14"/>
  <c r="G150" i="14"/>
  <c r="G145" i="14"/>
  <c r="G147" i="14"/>
  <c r="G130" i="14"/>
  <c r="G148" i="14"/>
  <c r="G152" i="14"/>
  <c r="G138" i="14"/>
  <c r="G216" i="14"/>
  <c r="I108" i="14"/>
  <c r="D220" i="14"/>
  <c r="G149" i="14"/>
  <c r="G154" i="14"/>
  <c r="G153" i="14"/>
  <c r="G151" i="14"/>
  <c r="G131" i="14"/>
  <c r="G134" i="14"/>
  <c r="F159" i="14" l="1"/>
  <c r="CI150" i="15"/>
  <c r="BL150" i="15"/>
  <c r="BU150" i="15"/>
  <c r="H56" i="14"/>
  <c r="J218" i="14"/>
  <c r="J108" i="14"/>
  <c r="H108" i="14"/>
  <c r="J56" i="14"/>
  <c r="F220" i="14"/>
  <c r="F110" i="14"/>
  <c r="F58" i="14"/>
  <c r="BM150" i="15"/>
  <c r="CB150" i="15"/>
  <c r="AT150" i="15"/>
  <c r="BY150" i="15"/>
  <c r="L420" i="14"/>
  <c r="L413" i="14"/>
  <c r="L406" i="14"/>
  <c r="L399" i="14"/>
  <c r="I210" i="14"/>
  <c r="I143" i="14"/>
  <c r="I134" i="14"/>
  <c r="I147" i="14"/>
  <c r="I138" i="14"/>
  <c r="I158" i="14"/>
  <c r="I211" i="14"/>
  <c r="I212" i="14"/>
  <c r="G420" i="14"/>
  <c r="I217" i="14"/>
  <c r="I109" i="14"/>
  <c r="I151" i="14"/>
  <c r="G109" i="14"/>
  <c r="I152" i="14"/>
  <c r="I149" i="14"/>
  <c r="D111" i="14"/>
  <c r="D221" i="14"/>
  <c r="I216" i="14"/>
  <c r="I155" i="14"/>
  <c r="D59" i="14"/>
  <c r="I214" i="14"/>
  <c r="I219" i="14"/>
  <c r="I132" i="14"/>
  <c r="I156" i="14"/>
  <c r="I140" i="14"/>
  <c r="I57" i="14"/>
  <c r="I154" i="14"/>
  <c r="I157" i="14"/>
  <c r="I209" i="14"/>
  <c r="CE93" i="15"/>
  <c r="I153" i="14"/>
  <c r="G219" i="14"/>
  <c r="G399" i="14"/>
  <c r="I215" i="14"/>
  <c r="I146" i="14"/>
  <c r="I130" i="14"/>
  <c r="I144" i="14"/>
  <c r="I150" i="14"/>
  <c r="I137" i="14"/>
  <c r="I136" i="14"/>
  <c r="D160" i="14"/>
  <c r="G57" i="14"/>
  <c r="G406" i="14"/>
  <c r="I139" i="14"/>
  <c r="I141" i="14"/>
  <c r="I145" i="14"/>
  <c r="I131" i="14"/>
  <c r="I142" i="14"/>
  <c r="I148" i="14"/>
  <c r="I182" i="14"/>
  <c r="G158" i="14"/>
  <c r="G413" i="14"/>
  <c r="I213" i="14"/>
  <c r="F160" i="14" l="1"/>
  <c r="H218" i="14"/>
  <c r="J109" i="14"/>
  <c r="J57" i="14"/>
  <c r="H57" i="14"/>
  <c r="J216" i="14"/>
  <c r="J134" i="14"/>
  <c r="H157" i="14"/>
  <c r="J138" i="14"/>
  <c r="H216" i="14"/>
  <c r="H154" i="14"/>
  <c r="J144" i="14"/>
  <c r="H134" i="14"/>
  <c r="H142" i="14"/>
  <c r="H211" i="14"/>
  <c r="H131" i="14"/>
  <c r="J157" i="14"/>
  <c r="H138" i="14"/>
  <c r="J147" i="14"/>
  <c r="H144" i="14"/>
  <c r="J131" i="14"/>
  <c r="H145" i="14"/>
  <c r="H136" i="14"/>
  <c r="H143" i="14"/>
  <c r="J132" i="14"/>
  <c r="J158" i="14"/>
  <c r="H137" i="14"/>
  <c r="H148" i="14"/>
  <c r="J217" i="14"/>
  <c r="H139" i="14"/>
  <c r="J142" i="14"/>
  <c r="J211" i="14"/>
  <c r="H147" i="14"/>
  <c r="H182" i="14"/>
  <c r="J182" i="14"/>
  <c r="J145" i="14"/>
  <c r="J136" i="14"/>
  <c r="J143" i="14"/>
  <c r="H132" i="14"/>
  <c r="H158" i="14"/>
  <c r="J137" i="14"/>
  <c r="J148" i="14"/>
  <c r="H217" i="14"/>
  <c r="J139" i="14"/>
  <c r="J154" i="14"/>
  <c r="H155" i="14"/>
  <c r="J214" i="14"/>
  <c r="H213" i="14"/>
  <c r="H212" i="14"/>
  <c r="H215" i="14"/>
  <c r="H149" i="14"/>
  <c r="J140" i="14"/>
  <c r="J209" i="14"/>
  <c r="J155" i="14"/>
  <c r="H214" i="14"/>
  <c r="J213" i="14"/>
  <c r="J212" i="14"/>
  <c r="J215" i="14"/>
  <c r="J149" i="14"/>
  <c r="H140" i="14"/>
  <c r="H209" i="14"/>
  <c r="H219" i="14"/>
  <c r="H146" i="14"/>
  <c r="H152" i="14"/>
  <c r="H151" i="14"/>
  <c r="H150" i="14"/>
  <c r="J153" i="14"/>
  <c r="H141" i="14"/>
  <c r="J210" i="14"/>
  <c r="H130" i="14"/>
  <c r="H156" i="14"/>
  <c r="J146" i="14"/>
  <c r="J152" i="14"/>
  <c r="J151" i="14"/>
  <c r="J150" i="14"/>
  <c r="H153" i="14"/>
  <c r="J141" i="14"/>
  <c r="H210" i="14"/>
  <c r="J130" i="14"/>
  <c r="J156" i="14"/>
  <c r="H109" i="14"/>
  <c r="J219" i="14"/>
  <c r="BV150" i="15"/>
  <c r="F59" i="14"/>
  <c r="F111" i="14"/>
  <c r="F221" i="14"/>
  <c r="E8" i="25"/>
  <c r="E124" i="15"/>
  <c r="CD124" i="15" s="1"/>
  <c r="F124" i="15"/>
  <c r="AR124" i="15"/>
  <c r="BS124" i="15"/>
  <c r="CA124" i="15"/>
  <c r="CC124" i="15"/>
  <c r="CH124" i="15"/>
  <c r="E125" i="15"/>
  <c r="CD125" i="15" s="1"/>
  <c r="F125" i="15"/>
  <c r="AR125" i="15"/>
  <c r="BS125" i="15"/>
  <c r="CA125" i="15"/>
  <c r="CC125" i="15"/>
  <c r="CH125" i="15"/>
  <c r="G110" i="14"/>
  <c r="G220" i="14"/>
  <c r="I399" i="14"/>
  <c r="D161" i="14"/>
  <c r="I420" i="14"/>
  <c r="I413" i="14"/>
  <c r="G159" i="14"/>
  <c r="G58" i="14"/>
  <c r="I159" i="14"/>
  <c r="D222" i="14"/>
  <c r="I406" i="14"/>
  <c r="I58" i="14"/>
  <c r="D60" i="14"/>
  <c r="D112" i="14"/>
  <c r="CE92" i="15"/>
  <c r="I220" i="14"/>
  <c r="I110" i="14"/>
  <c r="J159" i="14" l="1"/>
  <c r="H159" i="14"/>
  <c r="F161" i="14"/>
  <c r="CI124" i="15"/>
  <c r="BL124" i="15"/>
  <c r="CI125" i="15"/>
  <c r="BL125" i="15"/>
  <c r="BM125" i="15" s="1"/>
  <c r="BU124" i="15"/>
  <c r="BU125" i="15"/>
  <c r="H110" i="14"/>
  <c r="F112" i="14"/>
  <c r="J110" i="14"/>
  <c r="F222" i="14"/>
  <c r="J58" i="14"/>
  <c r="F60" i="14"/>
  <c r="H58" i="14"/>
  <c r="H420" i="14"/>
  <c r="H413" i="14"/>
  <c r="J413" i="14"/>
  <c r="H406" i="14"/>
  <c r="J406" i="14"/>
  <c r="J399" i="14"/>
  <c r="H399" i="14"/>
  <c r="J420" i="14"/>
  <c r="H220" i="14"/>
  <c r="J220" i="14"/>
  <c r="AT125" i="15"/>
  <c r="AT124" i="15"/>
  <c r="BM124" i="15"/>
  <c r="CB124" i="15"/>
  <c r="CB125" i="15"/>
  <c r="BY124" i="15"/>
  <c r="BY125" i="15"/>
  <c r="G59" i="14"/>
  <c r="I221" i="14"/>
  <c r="G111" i="14"/>
  <c r="D61" i="14"/>
  <c r="G221" i="14"/>
  <c r="D162" i="14"/>
  <c r="G160" i="14"/>
  <c r="I161" i="14"/>
  <c r="I160" i="14"/>
  <c r="CE91" i="15"/>
  <c r="D113" i="14"/>
  <c r="D223" i="14"/>
  <c r="I111" i="14"/>
  <c r="I59" i="14"/>
  <c r="H160" i="14" l="1"/>
  <c r="F162" i="14"/>
  <c r="J160" i="14"/>
  <c r="J161" i="14"/>
  <c r="F113" i="14"/>
  <c r="J111" i="14"/>
  <c r="H111" i="14"/>
  <c r="J59" i="14"/>
  <c r="H59" i="14"/>
  <c r="H221" i="14"/>
  <c r="F223" i="14"/>
  <c r="F61" i="14"/>
  <c r="J221" i="14"/>
  <c r="BV125" i="15"/>
  <c r="BV124" i="15"/>
  <c r="L484" i="14"/>
  <c r="L477" i="14"/>
  <c r="G112" i="14"/>
  <c r="D114" i="14"/>
  <c r="G484" i="14"/>
  <c r="G477" i="14"/>
  <c r="D163" i="14"/>
  <c r="I162" i="14" s="1"/>
  <c r="D62" i="14"/>
  <c r="G60" i="14"/>
  <c r="CE90" i="15"/>
  <c r="I60" i="14"/>
  <c r="I112" i="14"/>
  <c r="D224" i="14"/>
  <c r="G161" i="14"/>
  <c r="I222" i="14"/>
  <c r="G222" i="14"/>
  <c r="H161" i="14" l="1"/>
  <c r="J162" i="14"/>
  <c r="F163" i="14"/>
  <c r="J112" i="14"/>
  <c r="F114" i="14"/>
  <c r="H112" i="14"/>
  <c r="H60" i="14"/>
  <c r="F62" i="14"/>
  <c r="F224" i="14"/>
  <c r="J60" i="14"/>
  <c r="H222" i="14"/>
  <c r="J222" i="14"/>
  <c r="L499" i="14"/>
  <c r="E129" i="15"/>
  <c r="CD129" i="15" s="1"/>
  <c r="F129" i="15"/>
  <c r="AR129" i="15"/>
  <c r="BS129" i="15"/>
  <c r="CA129" i="15"/>
  <c r="CC129" i="15"/>
  <c r="CH129" i="15"/>
  <c r="E136" i="15"/>
  <c r="CD136" i="15" s="1"/>
  <c r="F136" i="15"/>
  <c r="AR136" i="15"/>
  <c r="BS136" i="15"/>
  <c r="CA136" i="15"/>
  <c r="CC136" i="15"/>
  <c r="CH136" i="15"/>
  <c r="E134" i="15"/>
  <c r="CD134" i="15" s="1"/>
  <c r="E135" i="15"/>
  <c r="CD135" i="15" s="1"/>
  <c r="E137" i="15"/>
  <c r="CD137" i="15" s="1"/>
  <c r="F134" i="15"/>
  <c r="F135" i="15"/>
  <c r="F137" i="15"/>
  <c r="AR134" i="15"/>
  <c r="AR135" i="15"/>
  <c r="AR137" i="15"/>
  <c r="BS134" i="15"/>
  <c r="BS135" i="15"/>
  <c r="BS137" i="15"/>
  <c r="CA134" i="15"/>
  <c r="CA135" i="15"/>
  <c r="CA137" i="15"/>
  <c r="CC134" i="15"/>
  <c r="CC135" i="15"/>
  <c r="CC137" i="15"/>
  <c r="CH134" i="15"/>
  <c r="CH135" i="15"/>
  <c r="CH137" i="15"/>
  <c r="E131" i="15"/>
  <c r="CD131" i="15" s="1"/>
  <c r="E132" i="15"/>
  <c r="CD132" i="15" s="1"/>
  <c r="F131" i="15"/>
  <c r="F132" i="15"/>
  <c r="AR131" i="15"/>
  <c r="AR132" i="15"/>
  <c r="BS131" i="15"/>
  <c r="BS132" i="15"/>
  <c r="CA131" i="15"/>
  <c r="CA132" i="15"/>
  <c r="CC131" i="15"/>
  <c r="CC132" i="15"/>
  <c r="CH131" i="15"/>
  <c r="CH132" i="15"/>
  <c r="E127" i="15"/>
  <c r="E128" i="15"/>
  <c r="E130" i="15"/>
  <c r="CD130" i="15" s="1"/>
  <c r="E133" i="15"/>
  <c r="CD133" i="15" s="1"/>
  <c r="F127" i="15"/>
  <c r="F128" i="15"/>
  <c r="F130" i="15"/>
  <c r="F133" i="15"/>
  <c r="AR127" i="15"/>
  <c r="BL127" i="15" s="1"/>
  <c r="AR128" i="15"/>
  <c r="BL128" i="15" s="1"/>
  <c r="AR130" i="15"/>
  <c r="AR133" i="15"/>
  <c r="AT127" i="15"/>
  <c r="AT128" i="15"/>
  <c r="BS127" i="15"/>
  <c r="BS128" i="15"/>
  <c r="BS130" i="15"/>
  <c r="BS133" i="15"/>
  <c r="BV127" i="15"/>
  <c r="BV128" i="15"/>
  <c r="BY127" i="15"/>
  <c r="BY128" i="15"/>
  <c r="CA127" i="15"/>
  <c r="CA128" i="15"/>
  <c r="CA130" i="15"/>
  <c r="CA133" i="15"/>
  <c r="CC127" i="15"/>
  <c r="CC128" i="15"/>
  <c r="CC130" i="15"/>
  <c r="CC133" i="15"/>
  <c r="CH127" i="15"/>
  <c r="CH128" i="15"/>
  <c r="CH130" i="15"/>
  <c r="CH133" i="15"/>
  <c r="G61" i="14"/>
  <c r="D63" i="14"/>
  <c r="I477" i="14"/>
  <c r="I113" i="14"/>
  <c r="I223" i="14"/>
  <c r="D225" i="14"/>
  <c r="I61" i="14"/>
  <c r="G113" i="14"/>
  <c r="G499" i="14"/>
  <c r="G223" i="14"/>
  <c r="G162" i="14"/>
  <c r="D164" i="14"/>
  <c r="I163" i="14"/>
  <c r="D165" i="14"/>
  <c r="D166" i="14" s="1"/>
  <c r="I484" i="14"/>
  <c r="D115" i="14"/>
  <c r="H162" i="14" l="1"/>
  <c r="F164" i="14"/>
  <c r="F165" i="14"/>
  <c r="J163" i="14"/>
  <c r="BT134" i="15"/>
  <c r="BU134" i="15" s="1"/>
  <c r="BT135" i="15"/>
  <c r="BU135" i="15" s="1"/>
  <c r="BL137" i="15"/>
  <c r="CI135" i="15"/>
  <c r="BL135" i="15"/>
  <c r="BL132" i="15"/>
  <c r="CI134" i="15"/>
  <c r="BL134" i="15"/>
  <c r="BL130" i="15"/>
  <c r="BM130" i="15" s="1"/>
  <c r="CI130" i="15" s="1"/>
  <c r="BL133" i="15"/>
  <c r="BM133" i="15" s="1"/>
  <c r="CI133" i="15" s="1"/>
  <c r="CI129" i="15"/>
  <c r="BL129" i="15"/>
  <c r="BL131" i="15"/>
  <c r="BM131" i="15" s="1"/>
  <c r="CI131" i="15" s="1"/>
  <c r="BL136" i="15"/>
  <c r="BM136" i="15" s="1"/>
  <c r="CI136" i="15" s="1"/>
  <c r="BU129" i="15"/>
  <c r="BU137" i="15"/>
  <c r="BU136" i="15"/>
  <c r="BU133" i="15"/>
  <c r="BU132" i="15"/>
  <c r="BU130" i="15"/>
  <c r="BU131" i="15"/>
  <c r="J113" i="14"/>
  <c r="H113" i="14"/>
  <c r="F115" i="14"/>
  <c r="F63" i="14"/>
  <c r="J61" i="14"/>
  <c r="H223" i="14"/>
  <c r="H61" i="14"/>
  <c r="F225" i="14"/>
  <c r="J223" i="14"/>
  <c r="F166" i="14"/>
  <c r="H484" i="14"/>
  <c r="J484" i="14"/>
  <c r="J477" i="14"/>
  <c r="H477" i="14"/>
  <c r="CB134" i="15"/>
  <c r="CB133" i="15"/>
  <c r="CB130" i="15"/>
  <c r="CB135" i="15"/>
  <c r="CB132" i="15"/>
  <c r="CB137" i="15"/>
  <c r="CB131" i="15"/>
  <c r="CB136" i="15"/>
  <c r="CB129" i="15"/>
  <c r="BM128" i="15"/>
  <c r="AT132" i="15"/>
  <c r="BM132" i="15"/>
  <c r="CI132" i="15" s="1"/>
  <c r="BM137" i="15"/>
  <c r="CI137" i="15" s="1"/>
  <c r="AT136" i="15"/>
  <c r="BM135" i="15"/>
  <c r="BM127" i="15"/>
  <c r="AT131" i="15"/>
  <c r="BM134" i="15"/>
  <c r="AT129" i="15"/>
  <c r="BM129" i="15"/>
  <c r="CB128" i="15"/>
  <c r="CB127" i="15"/>
  <c r="BY137" i="15"/>
  <c r="BY134" i="15"/>
  <c r="BY136" i="15"/>
  <c r="AT134" i="15"/>
  <c r="BY129" i="15"/>
  <c r="BY130" i="15"/>
  <c r="BY131" i="15"/>
  <c r="BY133" i="15"/>
  <c r="BY135" i="15"/>
  <c r="BY132" i="15"/>
  <c r="AT137" i="15"/>
  <c r="AT135" i="15"/>
  <c r="AT133" i="15"/>
  <c r="AT130" i="15"/>
  <c r="E126" i="15"/>
  <c r="CD126" i="15" s="1"/>
  <c r="F126" i="15"/>
  <c r="AR126" i="15"/>
  <c r="BS126" i="15"/>
  <c r="CA126" i="15"/>
  <c r="CC126" i="15"/>
  <c r="CH126" i="15"/>
  <c r="G163" i="14"/>
  <c r="G62" i="14"/>
  <c r="D116" i="14"/>
  <c r="D167" i="14"/>
  <c r="I164" i="14"/>
  <c r="D64" i="14"/>
  <c r="I224" i="14"/>
  <c r="G164" i="14"/>
  <c r="I165" i="14"/>
  <c r="G165" i="14"/>
  <c r="CJ137" i="15"/>
  <c r="I114" i="14"/>
  <c r="D226" i="14"/>
  <c r="G114" i="14"/>
  <c r="CE137" i="15"/>
  <c r="AU137" i="15"/>
  <c r="BZ137" i="15"/>
  <c r="I499" i="14"/>
  <c r="I62" i="14"/>
  <c r="G224" i="14"/>
  <c r="H163" i="14" l="1"/>
  <c r="H164" i="14"/>
  <c r="J164" i="14"/>
  <c r="CI126" i="15"/>
  <c r="BL126" i="15"/>
  <c r="F64" i="14"/>
  <c r="J62" i="14"/>
  <c r="J114" i="14"/>
  <c r="BU126" i="15"/>
  <c r="H62" i="14"/>
  <c r="F116" i="14"/>
  <c r="H114" i="14"/>
  <c r="H224" i="14"/>
  <c r="J224" i="14"/>
  <c r="F226" i="14"/>
  <c r="F167" i="14"/>
  <c r="J165" i="14"/>
  <c r="H165" i="14"/>
  <c r="H499" i="14"/>
  <c r="J499" i="14"/>
  <c r="BV135" i="15"/>
  <c r="BV129" i="15"/>
  <c r="BV136" i="15"/>
  <c r="BV130" i="15"/>
  <c r="BV133" i="15"/>
  <c r="BV134" i="15"/>
  <c r="BV137" i="15"/>
  <c r="BV131" i="15"/>
  <c r="BV132" i="15"/>
  <c r="BM126" i="15"/>
  <c r="CB126" i="15"/>
  <c r="AT126" i="15"/>
  <c r="BY126" i="15"/>
  <c r="E21" i="15"/>
  <c r="CD21" i="15" s="1"/>
  <c r="F21" i="15"/>
  <c r="AR21" i="15"/>
  <c r="BL21" i="15" s="1"/>
  <c r="BS21" i="15"/>
  <c r="CC21" i="15"/>
  <c r="CH21" i="15"/>
  <c r="L522" i="14"/>
  <c r="E119" i="15"/>
  <c r="E121" i="15"/>
  <c r="CD121" i="15" s="1"/>
  <c r="E122" i="15"/>
  <c r="CD122" i="15" s="1"/>
  <c r="E123" i="15"/>
  <c r="CD123" i="15" s="1"/>
  <c r="F119" i="15"/>
  <c r="F121" i="15"/>
  <c r="F122" i="15"/>
  <c r="F123" i="15"/>
  <c r="AR119" i="15"/>
  <c r="BL119" i="15" s="1"/>
  <c r="AR121" i="15"/>
  <c r="AR122" i="15"/>
  <c r="AR123" i="15"/>
  <c r="AT119" i="15"/>
  <c r="BS119" i="15"/>
  <c r="BS121" i="15"/>
  <c r="BS122" i="15"/>
  <c r="BS123" i="15"/>
  <c r="BV119" i="15"/>
  <c r="BY119" i="15"/>
  <c r="CA119" i="15"/>
  <c r="CA121" i="15"/>
  <c r="CA122" i="15"/>
  <c r="CA123" i="15"/>
  <c r="CC119" i="15"/>
  <c r="CC121" i="15"/>
  <c r="CC122" i="15"/>
  <c r="CC123" i="15"/>
  <c r="CH119" i="15"/>
  <c r="CH121" i="15"/>
  <c r="CH122" i="15"/>
  <c r="CH123" i="15"/>
  <c r="E176" i="15"/>
  <c r="CD176" i="15" s="1"/>
  <c r="F176" i="15"/>
  <c r="AR176" i="15"/>
  <c r="BS176" i="15"/>
  <c r="CA176" i="15"/>
  <c r="CC176" i="15"/>
  <c r="CH176" i="15"/>
  <c r="E169" i="15"/>
  <c r="CD169" i="15" s="1"/>
  <c r="F169" i="15"/>
  <c r="AR169" i="15"/>
  <c r="BL169" i="15" s="1"/>
  <c r="BS169" i="15"/>
  <c r="CA169" i="15"/>
  <c r="CC169" i="15"/>
  <c r="CH169" i="15"/>
  <c r="E164" i="15"/>
  <c r="CD164" i="15" s="1"/>
  <c r="F164" i="15"/>
  <c r="AR164" i="15"/>
  <c r="BS164" i="15"/>
  <c r="CA164" i="15"/>
  <c r="CC164" i="15"/>
  <c r="CH164" i="15"/>
  <c r="L529" i="14"/>
  <c r="E17" i="18"/>
  <c r="AU136" i="15"/>
  <c r="CE136" i="15"/>
  <c r="I115" i="14"/>
  <c r="I225" i="14"/>
  <c r="BZ136" i="15"/>
  <c r="G115" i="14"/>
  <c r="BW137" i="15"/>
  <c r="CE126" i="15"/>
  <c r="G529" i="14"/>
  <c r="CJ126" i="15"/>
  <c r="D65" i="14"/>
  <c r="I166" i="14"/>
  <c r="BZ126" i="15"/>
  <c r="CJ136" i="15"/>
  <c r="G522" i="14"/>
  <c r="I63" i="14"/>
  <c r="D168" i="14"/>
  <c r="AU126" i="15"/>
  <c r="G225" i="14"/>
  <c r="D117" i="14"/>
  <c r="D227" i="14"/>
  <c r="G63" i="14"/>
  <c r="G166" i="14"/>
  <c r="H63" i="14" l="1"/>
  <c r="F65" i="14"/>
  <c r="BL164" i="15"/>
  <c r="BL176" i="15"/>
  <c r="CI121" i="15"/>
  <c r="BL121" i="15"/>
  <c r="CI123" i="15"/>
  <c r="BL123" i="15"/>
  <c r="CI122" i="15"/>
  <c r="BL122" i="15"/>
  <c r="J63" i="14"/>
  <c r="AS9" i="15"/>
  <c r="AT9" i="15" s="1"/>
  <c r="J115" i="14"/>
  <c r="BU21" i="15"/>
  <c r="BU121" i="15"/>
  <c r="BU176" i="15"/>
  <c r="BU123" i="15"/>
  <c r="BU169" i="15"/>
  <c r="BU164" i="15"/>
  <c r="BU122" i="15"/>
  <c r="F117" i="14"/>
  <c r="H115" i="14"/>
  <c r="H225" i="14"/>
  <c r="F168" i="14"/>
  <c r="J225" i="14"/>
  <c r="F227" i="14"/>
  <c r="H166" i="14"/>
  <c r="J22" i="18"/>
  <c r="J15" i="34"/>
  <c r="J166" i="14"/>
  <c r="AS62" i="15"/>
  <c r="AS27" i="15"/>
  <c r="AT27" i="15" s="1"/>
  <c r="BM21" i="15"/>
  <c r="CI21" i="15" s="1"/>
  <c r="BV126" i="15"/>
  <c r="CB164" i="15"/>
  <c r="CB169" i="15"/>
  <c r="CB176" i="15"/>
  <c r="CB21" i="15"/>
  <c r="BM164" i="15"/>
  <c r="CI164" i="15" s="1"/>
  <c r="BM122" i="15"/>
  <c r="BM119" i="15"/>
  <c r="AT176" i="15"/>
  <c r="BM176" i="15"/>
  <c r="CI176" i="15" s="1"/>
  <c r="BM169" i="15"/>
  <c r="CI169" i="15" s="1"/>
  <c r="AT121" i="15"/>
  <c r="BM121" i="15"/>
  <c r="BM123" i="15"/>
  <c r="CB123" i="15"/>
  <c r="CB122" i="15"/>
  <c r="CB121" i="15"/>
  <c r="CB119" i="15"/>
  <c r="BY21" i="15"/>
  <c r="AT21" i="15"/>
  <c r="CA21" i="15"/>
  <c r="BY123" i="15"/>
  <c r="BY121" i="15"/>
  <c r="BY122" i="15"/>
  <c r="AT122" i="15"/>
  <c r="AT123" i="15"/>
  <c r="AT164" i="15"/>
  <c r="BY176" i="15"/>
  <c r="BY169" i="15"/>
  <c r="AT169" i="15"/>
  <c r="BY164" i="15"/>
  <c r="BW136" i="15"/>
  <c r="G64" i="14"/>
  <c r="BZ125" i="15"/>
  <c r="I522" i="14"/>
  <c r="CE176" i="15"/>
  <c r="CE135" i="15"/>
  <c r="I529" i="14"/>
  <c r="I116" i="14"/>
  <c r="AU125" i="15"/>
  <c r="AU27" i="15"/>
  <c r="BW126" i="15"/>
  <c r="CJ135" i="15"/>
  <c r="D169" i="14"/>
  <c r="G226" i="14"/>
  <c r="D228" i="14"/>
  <c r="BZ135" i="15"/>
  <c r="CE125" i="15"/>
  <c r="I64" i="14"/>
  <c r="D118" i="14"/>
  <c r="D66" i="14"/>
  <c r="I167" i="14"/>
  <c r="G167" i="14"/>
  <c r="I226" i="14"/>
  <c r="AU135" i="15"/>
  <c r="CJ125" i="15"/>
  <c r="G116" i="14"/>
  <c r="H64" i="14" l="1"/>
  <c r="J64" i="14"/>
  <c r="F66" i="14"/>
  <c r="H116" i="14"/>
  <c r="F118" i="14"/>
  <c r="J116" i="14"/>
  <c r="J226" i="14"/>
  <c r="F228" i="14"/>
  <c r="H167" i="14"/>
  <c r="F169" i="14"/>
  <c r="H226" i="14"/>
  <c r="J167" i="14"/>
  <c r="J522" i="14"/>
  <c r="H522" i="14"/>
  <c r="H529" i="14"/>
  <c r="J529" i="14"/>
  <c r="BV122" i="15"/>
  <c r="BV169" i="15"/>
  <c r="BV123" i="15"/>
  <c r="BV21" i="15"/>
  <c r="BV121" i="15"/>
  <c r="BV176" i="15"/>
  <c r="BV164" i="15"/>
  <c r="D229" i="14"/>
  <c r="G65" i="14"/>
  <c r="I65" i="14"/>
  <c r="CE134" i="15"/>
  <c r="D67" i="14"/>
  <c r="CJ124" i="15"/>
  <c r="CE124" i="15"/>
  <c r="BZ124" i="15"/>
  <c r="G117" i="14"/>
  <c r="G227" i="14"/>
  <c r="I117" i="14"/>
  <c r="D119" i="14"/>
  <c r="I227" i="14"/>
  <c r="AU134" i="15"/>
  <c r="CJ134" i="15"/>
  <c r="AU124" i="15"/>
  <c r="I168" i="14"/>
  <c r="BW125" i="15"/>
  <c r="G168" i="14"/>
  <c r="BZ134" i="15"/>
  <c r="BW135" i="15"/>
  <c r="D170" i="14"/>
  <c r="AU26" i="15"/>
  <c r="H65" i="14" l="1"/>
  <c r="J65" i="14"/>
  <c r="F67" i="14"/>
  <c r="J227" i="14"/>
  <c r="F119" i="14"/>
  <c r="F229" i="14"/>
  <c r="H117" i="14"/>
  <c r="J117" i="14"/>
  <c r="H227" i="14"/>
  <c r="H168" i="14"/>
  <c r="J168" i="14"/>
  <c r="F170" i="14"/>
  <c r="E175" i="15"/>
  <c r="CD175" i="15" s="1"/>
  <c r="F175" i="15"/>
  <c r="AR175" i="15"/>
  <c r="BS175" i="15"/>
  <c r="CA175" i="15"/>
  <c r="CC175" i="15"/>
  <c r="CH175" i="15"/>
  <c r="E26" i="18"/>
  <c r="E27" i="18"/>
  <c r="E28" i="18"/>
  <c r="E18" i="18"/>
  <c r="E163" i="15"/>
  <c r="F163" i="15"/>
  <c r="AR163" i="15"/>
  <c r="BL163" i="15" s="1"/>
  <c r="AT163" i="15"/>
  <c r="BS163" i="15"/>
  <c r="BV163" i="15"/>
  <c r="BY163" i="15"/>
  <c r="CA163" i="15"/>
  <c r="CC163" i="15"/>
  <c r="CH163" i="15"/>
  <c r="E170" i="15"/>
  <c r="CD170" i="15" s="1"/>
  <c r="F170" i="15"/>
  <c r="AR170" i="15"/>
  <c r="BL170" i="15" s="1"/>
  <c r="BS170" i="15"/>
  <c r="CA170" i="15"/>
  <c r="CC170" i="15"/>
  <c r="CH170" i="15"/>
  <c r="E162" i="15"/>
  <c r="F162" i="15"/>
  <c r="AR162" i="15"/>
  <c r="BL162" i="15" s="1"/>
  <c r="BS162" i="15"/>
  <c r="BV162" i="15"/>
  <c r="BY162" i="15"/>
  <c r="CA162" i="15"/>
  <c r="CC162" i="15"/>
  <c r="CH162" i="15"/>
  <c r="CG162" i="15"/>
  <c r="BP162" i="15"/>
  <c r="CE123" i="15"/>
  <c r="G118" i="14"/>
  <c r="CJ123" i="15"/>
  <c r="I118" i="14"/>
  <c r="AU123" i="15"/>
  <c r="G169" i="14"/>
  <c r="BW124" i="15"/>
  <c r="D68" i="14"/>
  <c r="D230" i="14"/>
  <c r="G66" i="14"/>
  <c r="BZ133" i="15"/>
  <c r="CJ133" i="15"/>
  <c r="D171" i="14"/>
  <c r="I67" i="14"/>
  <c r="AU133" i="15"/>
  <c r="BZ123" i="15"/>
  <c r="BW134" i="15"/>
  <c r="D120" i="14"/>
  <c r="CE133" i="15"/>
  <c r="I228" i="14"/>
  <c r="G228" i="14"/>
  <c r="I66" i="14"/>
  <c r="I169" i="14"/>
  <c r="H66" i="14" l="1"/>
  <c r="F68" i="14"/>
  <c r="J67" i="14"/>
  <c r="J66" i="14"/>
  <c r="H118" i="14"/>
  <c r="F120" i="14"/>
  <c r="J118" i="14"/>
  <c r="J169" i="14"/>
  <c r="H228" i="14"/>
  <c r="J228" i="14"/>
  <c r="H169" i="14"/>
  <c r="F230" i="14"/>
  <c r="BL175" i="15"/>
  <c r="BM175" i="15" s="1"/>
  <c r="CI175" i="15" s="1"/>
  <c r="F171" i="14"/>
  <c r="BU175" i="15"/>
  <c r="BU170" i="15"/>
  <c r="BM170" i="15"/>
  <c r="CI170" i="15" s="1"/>
  <c r="CB170" i="15"/>
  <c r="CB175" i="15"/>
  <c r="AT162" i="15"/>
  <c r="BM162" i="15"/>
  <c r="BM163" i="15"/>
  <c r="CB162" i="15"/>
  <c r="CB163" i="15"/>
  <c r="BY175" i="15"/>
  <c r="J18" i="18"/>
  <c r="AT175" i="15"/>
  <c r="BY170" i="15"/>
  <c r="AT170" i="15"/>
  <c r="I170" i="14"/>
  <c r="G229" i="14"/>
  <c r="CJ122" i="15"/>
  <c r="D231" i="14"/>
  <c r="I229" i="14"/>
  <c r="D121" i="14"/>
  <c r="D69" i="14"/>
  <c r="I68" i="14" s="1"/>
  <c r="D70" i="14"/>
  <c r="D71" i="14"/>
  <c r="G170" i="14"/>
  <c r="D172" i="14"/>
  <c r="G119" i="14"/>
  <c r="I69" i="14"/>
  <c r="CE132" i="15"/>
  <c r="CJ132" i="15"/>
  <c r="BZ132" i="15"/>
  <c r="I119" i="14"/>
  <c r="G67" i="14"/>
  <c r="CE122" i="15"/>
  <c r="AU132" i="15"/>
  <c r="BW123" i="15"/>
  <c r="AU122" i="15"/>
  <c r="BZ122" i="15"/>
  <c r="CE175" i="15"/>
  <c r="BW133" i="15"/>
  <c r="H67" i="14" l="1"/>
  <c r="F70" i="14"/>
  <c r="F69" i="14"/>
  <c r="J68" i="14"/>
  <c r="J119" i="14"/>
  <c r="F121" i="14"/>
  <c r="H119" i="14"/>
  <c r="J69" i="14"/>
  <c r="F71" i="14"/>
  <c r="H229" i="14"/>
  <c r="J229" i="14"/>
  <c r="F231" i="14"/>
  <c r="F172" i="14"/>
  <c r="J170" i="14"/>
  <c r="H170" i="14"/>
  <c r="BV175" i="15"/>
  <c r="BV170" i="15"/>
  <c r="E77" i="15"/>
  <c r="CD77" i="15" s="1"/>
  <c r="F77" i="15"/>
  <c r="AR77" i="15"/>
  <c r="BS77" i="15"/>
  <c r="CA77" i="15"/>
  <c r="CC77" i="15"/>
  <c r="CH77" i="15"/>
  <c r="G70" i="14"/>
  <c r="BZ131" i="15"/>
  <c r="G69" i="14"/>
  <c r="CE174" i="15"/>
  <c r="AU131" i="15"/>
  <c r="BW122" i="15"/>
  <c r="I70" i="14"/>
  <c r="D232" i="14"/>
  <c r="CE131" i="15"/>
  <c r="G68" i="14"/>
  <c r="G230" i="14"/>
  <c r="D173" i="14"/>
  <c r="BW132" i="15"/>
  <c r="CE121" i="15"/>
  <c r="CJ121" i="15"/>
  <c r="BZ121" i="15"/>
  <c r="I230" i="14"/>
  <c r="G171" i="14"/>
  <c r="D122" i="14"/>
  <c r="D72" i="14"/>
  <c r="G120" i="14"/>
  <c r="CJ131" i="15"/>
  <c r="I171" i="14"/>
  <c r="I120" i="14"/>
  <c r="AU121" i="15"/>
  <c r="H68" i="14" l="1"/>
  <c r="H69" i="14"/>
  <c r="J120" i="14"/>
  <c r="H120" i="14"/>
  <c r="H70" i="14"/>
  <c r="F122" i="14"/>
  <c r="J70" i="14"/>
  <c r="F72" i="14"/>
  <c r="J230" i="14"/>
  <c r="H171" i="14"/>
  <c r="J171" i="14"/>
  <c r="F232" i="14"/>
  <c r="H230" i="14"/>
  <c r="F173" i="14"/>
  <c r="BL77" i="15"/>
  <c r="BM77" i="15" s="1"/>
  <c r="CI77" i="15" s="1"/>
  <c r="BU77" i="15"/>
  <c r="CB77" i="15"/>
  <c r="AT77" i="15"/>
  <c r="BY77" i="15"/>
  <c r="I231" i="14"/>
  <c r="I291" i="14"/>
  <c r="BW131" i="15"/>
  <c r="G121" i="14"/>
  <c r="I121" i="14"/>
  <c r="CJ130" i="15"/>
  <c r="D123" i="14"/>
  <c r="CE120" i="15"/>
  <c r="BZ130" i="15"/>
  <c r="CE173" i="15"/>
  <c r="CE130" i="15"/>
  <c r="I71" i="14"/>
  <c r="AU130" i="15"/>
  <c r="D174" i="14"/>
  <c r="BZ120" i="15"/>
  <c r="BW121" i="15"/>
  <c r="AU120" i="15"/>
  <c r="G172" i="14"/>
  <c r="D124" i="14"/>
  <c r="G231" i="14"/>
  <c r="D233" i="14"/>
  <c r="CJ120" i="15"/>
  <c r="G71" i="14"/>
  <c r="I172" i="14"/>
  <c r="J121" i="14" l="1"/>
  <c r="F123" i="14"/>
  <c r="H121" i="14"/>
  <c r="J71" i="14"/>
  <c r="H71" i="14"/>
  <c r="F233" i="14"/>
  <c r="J172" i="14"/>
  <c r="H231" i="14"/>
  <c r="H172" i="14"/>
  <c r="J231" i="14"/>
  <c r="F174" i="14"/>
  <c r="F124" i="14"/>
  <c r="D238" i="14"/>
  <c r="J291" i="14"/>
  <c r="H291" i="14"/>
  <c r="BV77" i="15"/>
  <c r="L514" i="14"/>
  <c r="BZ119" i="15"/>
  <c r="D239" i="14"/>
  <c r="I232" i="14"/>
  <c r="G123" i="14"/>
  <c r="CJ119" i="15"/>
  <c r="G173" i="14"/>
  <c r="G232" i="14"/>
  <c r="I123" i="14"/>
  <c r="BZ129" i="15"/>
  <c r="AU119" i="15"/>
  <c r="AU129" i="15"/>
  <c r="G237" i="14"/>
  <c r="BW120" i="15"/>
  <c r="CJ129" i="15"/>
  <c r="D175" i="14"/>
  <c r="D125" i="14"/>
  <c r="D234" i="14"/>
  <c r="CE119" i="15"/>
  <c r="BW130" i="15"/>
  <c r="I237" i="14"/>
  <c r="CE172" i="15"/>
  <c r="D235" i="14"/>
  <c r="G514" i="14"/>
  <c r="I173" i="14"/>
  <c r="I233" i="14"/>
  <c r="I122" i="14"/>
  <c r="G122" i="14"/>
  <c r="CE129" i="15"/>
  <c r="H122" i="14" l="1"/>
  <c r="J122" i="14"/>
  <c r="J232" i="14"/>
  <c r="F234" i="14"/>
  <c r="H173" i="14"/>
  <c r="H232" i="14"/>
  <c r="J173" i="14"/>
  <c r="F175" i="14"/>
  <c r="J123" i="14"/>
  <c r="F235" i="14"/>
  <c r="F125" i="14"/>
  <c r="H123" i="14"/>
  <c r="J233" i="14"/>
  <c r="J237" i="14"/>
  <c r="F239" i="14"/>
  <c r="H237" i="14"/>
  <c r="K162" i="31"/>
  <c r="L162" i="31" s="1"/>
  <c r="K161" i="31"/>
  <c r="L161" i="31" s="1"/>
  <c r="N161" i="31"/>
  <c r="O161" i="31" s="1"/>
  <c r="N162" i="31"/>
  <c r="O162" i="31" s="1"/>
  <c r="E80" i="15"/>
  <c r="CD80" i="15" s="1"/>
  <c r="F80" i="15"/>
  <c r="AR80" i="15"/>
  <c r="BS80" i="15"/>
  <c r="CA80" i="15"/>
  <c r="CC80" i="15"/>
  <c r="CH80" i="15"/>
  <c r="E78" i="15"/>
  <c r="CD78" i="15" s="1"/>
  <c r="F78" i="15"/>
  <c r="AR78" i="15"/>
  <c r="BS78" i="15"/>
  <c r="CA78" i="15"/>
  <c r="CC78" i="15"/>
  <c r="CH78" i="15"/>
  <c r="E86" i="15"/>
  <c r="CD86" i="15" s="1"/>
  <c r="E87" i="15"/>
  <c r="CD87" i="15" s="1"/>
  <c r="E88" i="15"/>
  <c r="CD88" i="15" s="1"/>
  <c r="E89" i="15"/>
  <c r="CD89" i="15" s="1"/>
  <c r="F86" i="15"/>
  <c r="F87" i="15"/>
  <c r="F88" i="15"/>
  <c r="F89" i="15"/>
  <c r="AR86" i="15"/>
  <c r="AR87" i="15"/>
  <c r="AR88" i="15"/>
  <c r="AR89" i="15"/>
  <c r="BS86" i="15"/>
  <c r="BS87" i="15"/>
  <c r="BS88" i="15"/>
  <c r="BS89" i="15"/>
  <c r="CA86" i="15"/>
  <c r="CC86" i="15"/>
  <c r="CH86" i="15"/>
  <c r="CH87" i="15"/>
  <c r="CH88" i="15"/>
  <c r="CH89" i="15"/>
  <c r="K170" i="31"/>
  <c r="L170" i="31" s="1"/>
  <c r="K169" i="31"/>
  <c r="L169" i="31" s="1"/>
  <c r="K157" i="31"/>
  <c r="L157" i="31" s="1"/>
  <c r="K156" i="31"/>
  <c r="L156" i="31" s="1"/>
  <c r="K171" i="31"/>
  <c r="L171" i="31" s="1"/>
  <c r="E159" i="15"/>
  <c r="CD159" i="15" s="1"/>
  <c r="F159" i="15"/>
  <c r="AR159" i="15"/>
  <c r="BS159" i="15"/>
  <c r="CA159" i="15"/>
  <c r="CC159" i="15"/>
  <c r="CH159" i="15"/>
  <c r="E158" i="15"/>
  <c r="F158" i="15"/>
  <c r="AR158" i="15"/>
  <c r="BL158" i="15" s="1"/>
  <c r="AT158" i="15"/>
  <c r="BS158" i="15"/>
  <c r="BV158" i="15"/>
  <c r="BY158" i="15"/>
  <c r="CA158" i="15"/>
  <c r="CC158" i="15"/>
  <c r="CH158" i="15"/>
  <c r="E160" i="15"/>
  <c r="CD160" i="15" s="1"/>
  <c r="F160" i="15"/>
  <c r="AR160" i="15"/>
  <c r="BS160" i="15"/>
  <c r="CA160" i="15"/>
  <c r="CC160" i="15"/>
  <c r="CH160" i="15"/>
  <c r="N84" i="31"/>
  <c r="O84" i="31" s="1"/>
  <c r="N83" i="31"/>
  <c r="O83" i="31" s="1"/>
  <c r="N82" i="31"/>
  <c r="O82" i="31" s="1"/>
  <c r="E45" i="15"/>
  <c r="CD45" i="15" s="1"/>
  <c r="F45" i="15"/>
  <c r="AR45" i="15"/>
  <c r="BL45" i="15" s="1"/>
  <c r="CA45" i="15"/>
  <c r="CC45" i="15"/>
  <c r="Q179" i="31"/>
  <c r="R179" i="31" s="1"/>
  <c r="CE179" i="31" s="1"/>
  <c r="CF179" i="31" s="1"/>
  <c r="CG179" i="31" s="1"/>
  <c r="E151" i="15"/>
  <c r="CD151" i="15" s="1"/>
  <c r="F151" i="15"/>
  <c r="AR151" i="15"/>
  <c r="BS151" i="15"/>
  <c r="CA151" i="15"/>
  <c r="CC151" i="15"/>
  <c r="CH151" i="15"/>
  <c r="E67" i="15"/>
  <c r="CD67" i="15" s="1"/>
  <c r="F67" i="15"/>
  <c r="AR67" i="15"/>
  <c r="BS67" i="15"/>
  <c r="CA67" i="15"/>
  <c r="CC67" i="15"/>
  <c r="CH67" i="15"/>
  <c r="Q204" i="31"/>
  <c r="R204" i="31" s="1"/>
  <c r="CE204" i="31" s="1"/>
  <c r="CF204" i="31" s="1"/>
  <c r="CG204" i="31" s="1"/>
  <c r="E149" i="15"/>
  <c r="CD149" i="15" s="1"/>
  <c r="F149" i="15"/>
  <c r="AR149" i="15"/>
  <c r="BS149" i="15"/>
  <c r="CA149" i="15"/>
  <c r="CC149" i="15"/>
  <c r="CH149" i="15"/>
  <c r="E140" i="15"/>
  <c r="CD140" i="15" s="1"/>
  <c r="F140" i="15"/>
  <c r="AR140" i="15"/>
  <c r="BS140" i="15"/>
  <c r="CA140" i="15"/>
  <c r="CC140" i="15"/>
  <c r="CH140" i="15"/>
  <c r="AW212" i="31"/>
  <c r="AY212" i="31" s="1"/>
  <c r="CE212" i="31" s="1"/>
  <c r="CF212" i="31" s="1"/>
  <c r="CG212" i="31" s="1"/>
  <c r="X231" i="31"/>
  <c r="AD231" i="31"/>
  <c r="AJ231" i="31"/>
  <c r="AM231" i="31"/>
  <c r="AV231" i="31"/>
  <c r="BB231" i="31"/>
  <c r="BH231" i="31"/>
  <c r="BQ231" i="31"/>
  <c r="BW231" i="31"/>
  <c r="E7" i="28"/>
  <c r="E8" i="28"/>
  <c r="H7" i="28"/>
  <c r="H8" i="28"/>
  <c r="S7" i="28"/>
  <c r="S8" i="28"/>
  <c r="T7" i="28"/>
  <c r="T8" i="28"/>
  <c r="CJ8" i="28"/>
  <c r="AU128" i="15"/>
  <c r="D176" i="14"/>
  <c r="CM8" i="28"/>
  <c r="D236" i="14"/>
  <c r="CE45" i="15"/>
  <c r="G234" i="14"/>
  <c r="CE128" i="15"/>
  <c r="CE171" i="15"/>
  <c r="I234" i="14"/>
  <c r="D240" i="14"/>
  <c r="I175" i="14"/>
  <c r="BX8" i="28"/>
  <c r="D126" i="14"/>
  <c r="I125" i="14" s="1"/>
  <c r="CT8" i="28"/>
  <c r="G233" i="14"/>
  <c r="I174" i="14"/>
  <c r="BW129" i="15"/>
  <c r="I124" i="14"/>
  <c r="G124" i="14"/>
  <c r="CJ128" i="15"/>
  <c r="D127" i="14"/>
  <c r="BR8" i="28"/>
  <c r="BW119" i="15"/>
  <c r="CD8" i="28"/>
  <c r="CG8" i="28"/>
  <c r="I514" i="14"/>
  <c r="BZ128" i="15"/>
  <c r="BU8" i="28"/>
  <c r="G174" i="14"/>
  <c r="BO8" i="28"/>
  <c r="H233" i="14" l="1"/>
  <c r="F176" i="14"/>
  <c r="H174" i="14"/>
  <c r="J174" i="14"/>
  <c r="H124" i="14"/>
  <c r="J125" i="14"/>
  <c r="F126" i="14"/>
  <c r="H234" i="14"/>
  <c r="J124" i="14"/>
  <c r="F127" i="14"/>
  <c r="F236" i="14"/>
  <c r="J234" i="14"/>
  <c r="BT78" i="15"/>
  <c r="BU78" i="15" s="1"/>
  <c r="CI67" i="15"/>
  <c r="BL67" i="15"/>
  <c r="CI151" i="15"/>
  <c r="BL151" i="15"/>
  <c r="CI149" i="15"/>
  <c r="BL149" i="15"/>
  <c r="BM149" i="15" s="1"/>
  <c r="CI159" i="15"/>
  <c r="BL159" i="15"/>
  <c r="BM159" i="15" s="1"/>
  <c r="BL140" i="15"/>
  <c r="BM140" i="15" s="1"/>
  <c r="CI140" i="15" s="1"/>
  <c r="BL89" i="15"/>
  <c r="BM89" i="15" s="1"/>
  <c r="CI89" i="15" s="1"/>
  <c r="CI78" i="15"/>
  <c r="BL78" i="15"/>
  <c r="BM78" i="15" s="1"/>
  <c r="BL88" i="15"/>
  <c r="CI160" i="15"/>
  <c r="BL160" i="15"/>
  <c r="BM160" i="15" s="1"/>
  <c r="CI86" i="15"/>
  <c r="BL86" i="15"/>
  <c r="CI80" i="15"/>
  <c r="BL80" i="15"/>
  <c r="BM80" i="15" s="1"/>
  <c r="BL87" i="15"/>
  <c r="BM87" i="15" s="1"/>
  <c r="CI87" i="15" s="1"/>
  <c r="BU80" i="15"/>
  <c r="BU151" i="15"/>
  <c r="BU160" i="15"/>
  <c r="BU67" i="15"/>
  <c r="BU159" i="15"/>
  <c r="BU89" i="15"/>
  <c r="BU149" i="15"/>
  <c r="BU140" i="15"/>
  <c r="BU88" i="15"/>
  <c r="BU87" i="15"/>
  <c r="BU86" i="15"/>
  <c r="CE161" i="31"/>
  <c r="CF161" i="31" s="1"/>
  <c r="CG161" i="31" s="1"/>
  <c r="CB161" i="31"/>
  <c r="CB162" i="31"/>
  <c r="CE162" i="31"/>
  <c r="CF162" i="31" s="1"/>
  <c r="CG162" i="31" s="1"/>
  <c r="F240" i="14"/>
  <c r="CC87" i="15"/>
  <c r="H514" i="14"/>
  <c r="J514" i="14"/>
  <c r="CC88" i="15"/>
  <c r="J175" i="14"/>
  <c r="CC89" i="15"/>
  <c r="BI7" i="28"/>
  <c r="DB8" i="28"/>
  <c r="BI8" i="28"/>
  <c r="DB7" i="28"/>
  <c r="CA88" i="15"/>
  <c r="CB89" i="15"/>
  <c r="BM67" i="15"/>
  <c r="AT89" i="15"/>
  <c r="BM86" i="15"/>
  <c r="BM88" i="15"/>
  <c r="CI88" i="15" s="1"/>
  <c r="BM151" i="15"/>
  <c r="BM158" i="15"/>
  <c r="BM45" i="15"/>
  <c r="AT149" i="15"/>
  <c r="AT160" i="15"/>
  <c r="CB158" i="15"/>
  <c r="CA87" i="15"/>
  <c r="CB87" i="15"/>
  <c r="BY45" i="15"/>
  <c r="CB45" i="15"/>
  <c r="BY86" i="15"/>
  <c r="CB86" i="15"/>
  <c r="BY140" i="15"/>
  <c r="CB140" i="15"/>
  <c r="BY67" i="15"/>
  <c r="CB67" i="15"/>
  <c r="CA89" i="15"/>
  <c r="BY149" i="15"/>
  <c r="CB149" i="15"/>
  <c r="BY160" i="15"/>
  <c r="CB160" i="15"/>
  <c r="BY78" i="15"/>
  <c r="CB78" i="15"/>
  <c r="BY80" i="15"/>
  <c r="CB80" i="15"/>
  <c r="BY159" i="15"/>
  <c r="CB159" i="15"/>
  <c r="BY88" i="15"/>
  <c r="CB88" i="15"/>
  <c r="BY151" i="15"/>
  <c r="CB151" i="15"/>
  <c r="BY89" i="15"/>
  <c r="BY87" i="15"/>
  <c r="AT80" i="15"/>
  <c r="AT78" i="15"/>
  <c r="AT159" i="15"/>
  <c r="AT88" i="15"/>
  <c r="AT87" i="15"/>
  <c r="AT86" i="15"/>
  <c r="AT67" i="15"/>
  <c r="AT151" i="15"/>
  <c r="AT140" i="15"/>
  <c r="CE231" i="31"/>
  <c r="CF231" i="31" s="1"/>
  <c r="CG231" i="31" s="1"/>
  <c r="CB231" i="31"/>
  <c r="I239" i="14"/>
  <c r="BZ45" i="15"/>
  <c r="CE127" i="15"/>
  <c r="G125" i="14"/>
  <c r="G235" i="14"/>
  <c r="CT7" i="28"/>
  <c r="CE89" i="15"/>
  <c r="D237" i="14"/>
  <c r="AU127" i="15"/>
  <c r="DC8" i="28"/>
  <c r="G126" i="14"/>
  <c r="I235" i="14"/>
  <c r="D241" i="14"/>
  <c r="CJ127" i="15"/>
  <c r="I126" i="14"/>
  <c r="CE170" i="15"/>
  <c r="G175" i="14"/>
  <c r="D177" i="14"/>
  <c r="BW128" i="15"/>
  <c r="BZ127" i="15"/>
  <c r="G239" i="14"/>
  <c r="H125" i="14" l="1"/>
  <c r="H175" i="14"/>
  <c r="F177" i="14"/>
  <c r="J126" i="14"/>
  <c r="H126" i="14"/>
  <c r="H235" i="14"/>
  <c r="F237" i="14"/>
  <c r="J235" i="14"/>
  <c r="F241" i="14"/>
  <c r="H239" i="14"/>
  <c r="J239" i="14"/>
  <c r="BV89" i="15"/>
  <c r="BV86" i="15"/>
  <c r="BV160" i="15"/>
  <c r="BV149" i="15"/>
  <c r="BV87" i="15"/>
  <c r="BV159" i="15"/>
  <c r="BV88" i="15"/>
  <c r="BV80" i="15"/>
  <c r="BV151" i="15"/>
  <c r="BV140" i="15"/>
  <c r="BV67" i="15"/>
  <c r="BV78" i="15"/>
  <c r="K149" i="31"/>
  <c r="L149" i="31" s="1"/>
  <c r="K146" i="31"/>
  <c r="L146" i="31" s="1"/>
  <c r="K145" i="31"/>
  <c r="L145" i="31" s="1"/>
  <c r="K144" i="31"/>
  <c r="L144" i="31" s="1"/>
  <c r="K137" i="31"/>
  <c r="L137" i="31" s="1"/>
  <c r="K126" i="31"/>
  <c r="L126" i="31" s="1"/>
  <c r="K121" i="31"/>
  <c r="L121" i="31" s="1"/>
  <c r="K114" i="31"/>
  <c r="L114" i="31" s="1"/>
  <c r="K106" i="31"/>
  <c r="L106" i="31" s="1"/>
  <c r="K100" i="31"/>
  <c r="L100" i="31" s="1"/>
  <c r="K39" i="31"/>
  <c r="L39" i="31" s="1"/>
  <c r="K27" i="31"/>
  <c r="L27" i="31" s="1"/>
  <c r="K26" i="31"/>
  <c r="L26" i="31" s="1"/>
  <c r="K9" i="31"/>
  <c r="L9" i="31" s="1"/>
  <c r="K18" i="31"/>
  <c r="L18" i="31" s="1"/>
  <c r="Q144" i="31"/>
  <c r="R144" i="31" s="1"/>
  <c r="Q146" i="31"/>
  <c r="R146" i="31" s="1"/>
  <c r="Q145" i="31"/>
  <c r="R145" i="31" s="1"/>
  <c r="T49" i="31"/>
  <c r="U49" i="31" s="1"/>
  <c r="Q164" i="31"/>
  <c r="R164" i="31" s="1"/>
  <c r="Q52" i="31"/>
  <c r="R52" i="31" s="1"/>
  <c r="CE52" i="31" s="1"/>
  <c r="CF52" i="31" s="1"/>
  <c r="CG52" i="31" s="1"/>
  <c r="N164" i="31"/>
  <c r="O164" i="31" s="1"/>
  <c r="Q130" i="31"/>
  <c r="R130" i="31" s="1"/>
  <c r="CE130" i="31" s="1"/>
  <c r="CF130" i="31" s="1"/>
  <c r="CG130" i="31" s="1"/>
  <c r="N135" i="31"/>
  <c r="O135" i="31" s="1"/>
  <c r="CE135" i="31" s="1"/>
  <c r="CF135" i="31" s="1"/>
  <c r="CG135" i="31" s="1"/>
  <c r="N134" i="31"/>
  <c r="O134" i="31" s="1"/>
  <c r="CE134" i="31" s="1"/>
  <c r="CF134" i="31" s="1"/>
  <c r="CG134" i="31" s="1"/>
  <c r="N133" i="31"/>
  <c r="O133" i="31" s="1"/>
  <c r="CE133" i="31" s="1"/>
  <c r="CF133" i="31" s="1"/>
  <c r="CG133" i="31" s="1"/>
  <c r="Q116" i="31"/>
  <c r="R116" i="31" s="1"/>
  <c r="CE116" i="31" s="1"/>
  <c r="CF116" i="31" s="1"/>
  <c r="CG116" i="31" s="1"/>
  <c r="T108" i="31"/>
  <c r="U108" i="31" s="1"/>
  <c r="CE108" i="31" s="1"/>
  <c r="CF108" i="31" s="1"/>
  <c r="CG108" i="31" s="1"/>
  <c r="T115" i="31"/>
  <c r="U115" i="31" s="1"/>
  <c r="CE115" i="31" s="1"/>
  <c r="CF115" i="31" s="1"/>
  <c r="CG115" i="31" s="1"/>
  <c r="N30" i="31"/>
  <c r="O30" i="31" s="1"/>
  <c r="CE30" i="31" s="1"/>
  <c r="CF30" i="31" s="1"/>
  <c r="CG30" i="31" s="1"/>
  <c r="BD34" i="31"/>
  <c r="BE34" i="31" s="1"/>
  <c r="CE34" i="31" s="1"/>
  <c r="CF34" i="31" s="1"/>
  <c r="CG34" i="31" s="1"/>
  <c r="U5" i="31"/>
  <c r="G236" i="14"/>
  <c r="G176" i="14"/>
  <c r="CT6" i="28"/>
  <c r="G240" i="14"/>
  <c r="BW127" i="15"/>
  <c r="I236" i="14"/>
  <c r="CE88" i="15"/>
  <c r="I240" i="14"/>
  <c r="I176" i="14"/>
  <c r="DC7" i="28"/>
  <c r="D242" i="14"/>
  <c r="CE169" i="15"/>
  <c r="D178" i="14"/>
  <c r="D179" i="14"/>
  <c r="I177" i="14"/>
  <c r="H176" i="14" l="1"/>
  <c r="J176" i="14"/>
  <c r="F178" i="14"/>
  <c r="H236" i="14"/>
  <c r="J236" i="14"/>
  <c r="J177" i="14"/>
  <c r="F179" i="14"/>
  <c r="F242" i="14"/>
  <c r="H240" i="14"/>
  <c r="CE121" i="31"/>
  <c r="CF121" i="31" s="1"/>
  <c r="CG121" i="31" s="1"/>
  <c r="CB121" i="31"/>
  <c r="J240" i="14"/>
  <c r="Q109" i="31"/>
  <c r="R109" i="31" s="1"/>
  <c r="CE109" i="31" s="1"/>
  <c r="CF109" i="31" s="1"/>
  <c r="CG109" i="31" s="1"/>
  <c r="T107" i="31"/>
  <c r="U107" i="31" s="1"/>
  <c r="CE107" i="31" s="1"/>
  <c r="CF107" i="31" s="1"/>
  <c r="CG107" i="31" s="1"/>
  <c r="E81" i="15"/>
  <c r="CD81" i="15" s="1"/>
  <c r="F81" i="15"/>
  <c r="AR81" i="15"/>
  <c r="BS81" i="15"/>
  <c r="CA81" i="15"/>
  <c r="CC81" i="15"/>
  <c r="CH81" i="15"/>
  <c r="E69" i="15"/>
  <c r="CD69" i="15" s="1"/>
  <c r="F69" i="15"/>
  <c r="AR69" i="15"/>
  <c r="BS69" i="15"/>
  <c r="CA69" i="15"/>
  <c r="CC69" i="15"/>
  <c r="CH69" i="15"/>
  <c r="E68" i="15"/>
  <c r="CD68" i="15" s="1"/>
  <c r="F68" i="15"/>
  <c r="AR68" i="15"/>
  <c r="BS68" i="15"/>
  <c r="CA68" i="15"/>
  <c r="CC68" i="15"/>
  <c r="CH68" i="15"/>
  <c r="E66" i="15"/>
  <c r="F66" i="15"/>
  <c r="AR66" i="15"/>
  <c r="BL66" i="15" s="1"/>
  <c r="AT66" i="15"/>
  <c r="BS66" i="15"/>
  <c r="BV66" i="15"/>
  <c r="BY66" i="15"/>
  <c r="CA66" i="15"/>
  <c r="CC66" i="15"/>
  <c r="CH66" i="15"/>
  <c r="L610" i="14"/>
  <c r="E13" i="25"/>
  <c r="E7" i="25"/>
  <c r="E141" i="15"/>
  <c r="CD141" i="15" s="1"/>
  <c r="F141" i="15"/>
  <c r="AR141" i="15"/>
  <c r="BS141" i="15"/>
  <c r="CA141" i="15"/>
  <c r="CC141" i="15"/>
  <c r="CH141" i="15"/>
  <c r="E39" i="15"/>
  <c r="CD39" i="15" s="1"/>
  <c r="F39" i="15"/>
  <c r="AR39" i="15"/>
  <c r="BS39" i="15"/>
  <c r="CA39" i="15"/>
  <c r="CC39" i="15"/>
  <c r="CH39" i="15"/>
  <c r="CE87" i="15"/>
  <c r="CE168" i="15"/>
  <c r="G610" i="14"/>
  <c r="D243" i="14"/>
  <c r="D180" i="14"/>
  <c r="I241" i="14"/>
  <c r="G177" i="14"/>
  <c r="G241" i="14"/>
  <c r="G178" i="14"/>
  <c r="I178" i="14"/>
  <c r="H177" i="14" l="1"/>
  <c r="J241" i="14"/>
  <c r="F243" i="14"/>
  <c r="CI68" i="15"/>
  <c r="BL68" i="15"/>
  <c r="BM68" i="15" s="1"/>
  <c r="CI69" i="15"/>
  <c r="BL69" i="15"/>
  <c r="BM69" i="15" s="1"/>
  <c r="BL141" i="15"/>
  <c r="CI81" i="15"/>
  <c r="BL81" i="15"/>
  <c r="BM81" i="15" s="1"/>
  <c r="AS39" i="15"/>
  <c r="BL39" i="15"/>
  <c r="H178" i="14"/>
  <c r="J178" i="14"/>
  <c r="H241" i="14"/>
  <c r="F180" i="14"/>
  <c r="BU141" i="15"/>
  <c r="BU69" i="15"/>
  <c r="BU39" i="15"/>
  <c r="BU68" i="15"/>
  <c r="BM39" i="15"/>
  <c r="CI39" i="15" s="1"/>
  <c r="AT69" i="15"/>
  <c r="AT141" i="15"/>
  <c r="BM141" i="15"/>
  <c r="CI141" i="15" s="1"/>
  <c r="BM66" i="15"/>
  <c r="AT68" i="15"/>
  <c r="CB66" i="15"/>
  <c r="O8" i="25"/>
  <c r="G8" i="25" s="1"/>
  <c r="H8" i="25" s="1"/>
  <c r="BY69" i="15"/>
  <c r="CB69" i="15"/>
  <c r="BY39" i="15"/>
  <c r="CB39" i="15"/>
  <c r="BY68" i="15"/>
  <c r="CB68" i="15"/>
  <c r="BY81" i="15"/>
  <c r="CB81" i="15"/>
  <c r="BY141" i="15"/>
  <c r="CB141" i="15"/>
  <c r="AT81" i="15"/>
  <c r="AT39" i="15"/>
  <c r="E20" i="25"/>
  <c r="CE167" i="15"/>
  <c r="I179" i="14"/>
  <c r="I610" i="14"/>
  <c r="D244" i="14"/>
  <c r="G179" i="14"/>
  <c r="G242" i="14"/>
  <c r="D181" i="14"/>
  <c r="I242" i="14"/>
  <c r="CE86" i="15"/>
  <c r="F244" i="14" l="1"/>
  <c r="F181" i="14"/>
  <c r="H179" i="14"/>
  <c r="H242" i="14"/>
  <c r="J242" i="14"/>
  <c r="J179" i="14"/>
  <c r="J610" i="14"/>
  <c r="H610" i="14"/>
  <c r="BV141" i="15"/>
  <c r="BV69" i="15"/>
  <c r="BV39" i="15"/>
  <c r="BV68" i="15"/>
  <c r="L8" i="25"/>
  <c r="E12" i="25"/>
  <c r="J20" i="34"/>
  <c r="E14" i="18"/>
  <c r="I8" i="25"/>
  <c r="M8" i="25"/>
  <c r="G243" i="14"/>
  <c r="I243" i="14"/>
  <c r="G180" i="14"/>
  <c r="D245" i="14"/>
  <c r="CE166" i="15"/>
  <c r="D182" i="14"/>
  <c r="I180" i="14"/>
  <c r="I244" i="14"/>
  <c r="D246" i="14"/>
  <c r="D247" i="14"/>
  <c r="I245" i="14"/>
  <c r="I246" i="14"/>
  <c r="D248" i="14"/>
  <c r="I247" i="14" s="1"/>
  <c r="H243" i="14" l="1"/>
  <c r="F247" i="14"/>
  <c r="J245" i="14"/>
  <c r="F246" i="14"/>
  <c r="F245" i="14"/>
  <c r="J244" i="14"/>
  <c r="J247" i="14"/>
  <c r="F248" i="14"/>
  <c r="H180" i="14"/>
  <c r="F182" i="14"/>
  <c r="J243" i="14"/>
  <c r="J246" i="14"/>
  <c r="J180" i="14"/>
  <c r="E145" i="15"/>
  <c r="E146" i="15"/>
  <c r="CD146" i="15" s="1"/>
  <c r="F145" i="15"/>
  <c r="F146" i="15"/>
  <c r="AR145" i="15"/>
  <c r="BL145" i="15" s="1"/>
  <c r="AR146" i="15"/>
  <c r="AT145" i="15"/>
  <c r="BS145" i="15"/>
  <c r="BS146" i="15"/>
  <c r="BV145" i="15"/>
  <c r="BY145" i="15"/>
  <c r="CA145" i="15"/>
  <c r="CA146" i="15"/>
  <c r="CC145" i="15"/>
  <c r="CC146" i="15"/>
  <c r="CH145" i="15"/>
  <c r="CH146" i="15"/>
  <c r="E65" i="15"/>
  <c r="E71" i="15"/>
  <c r="CD71" i="15" s="1"/>
  <c r="F65" i="15"/>
  <c r="F71" i="15"/>
  <c r="AR65" i="15"/>
  <c r="BL65" i="15" s="1"/>
  <c r="AR71" i="15"/>
  <c r="AT65" i="15"/>
  <c r="BS65" i="15"/>
  <c r="BS71" i="15"/>
  <c r="BV65" i="15"/>
  <c r="BY65" i="15"/>
  <c r="CA65" i="15"/>
  <c r="CA71" i="15"/>
  <c r="CC65" i="15"/>
  <c r="CC71" i="15"/>
  <c r="CH65" i="15"/>
  <c r="CH71" i="15"/>
  <c r="E157" i="15"/>
  <c r="E161" i="15"/>
  <c r="CD161" i="15" s="1"/>
  <c r="F157" i="15"/>
  <c r="F161" i="15"/>
  <c r="AR157" i="15"/>
  <c r="BL157" i="15" s="1"/>
  <c r="AR161" i="15"/>
  <c r="AT157" i="15"/>
  <c r="BS157" i="15"/>
  <c r="BS161" i="15"/>
  <c r="BV157" i="15"/>
  <c r="BY157" i="15"/>
  <c r="CA157" i="15"/>
  <c r="CA161" i="15"/>
  <c r="CC157" i="15"/>
  <c r="CC161" i="15"/>
  <c r="CH157" i="15"/>
  <c r="CH161" i="15"/>
  <c r="E153" i="15"/>
  <c r="CD153" i="15" s="1"/>
  <c r="E154" i="15"/>
  <c r="CD154" i="15" s="1"/>
  <c r="E155" i="15"/>
  <c r="CD155" i="15" s="1"/>
  <c r="F153" i="15"/>
  <c r="F154" i="15"/>
  <c r="F155" i="15"/>
  <c r="AR153" i="15"/>
  <c r="BL153" i="15" s="1"/>
  <c r="AR154" i="15"/>
  <c r="BL154" i="15" s="1"/>
  <c r="AR155" i="15"/>
  <c r="BL155" i="15" s="1"/>
  <c r="BS153" i="15"/>
  <c r="BS154" i="15"/>
  <c r="BS155" i="15"/>
  <c r="CA153" i="15"/>
  <c r="CA154" i="15"/>
  <c r="CA155" i="15"/>
  <c r="CC153" i="15"/>
  <c r="CC154" i="15"/>
  <c r="CC155" i="15"/>
  <c r="CH153" i="15"/>
  <c r="CH154" i="15"/>
  <c r="CH155" i="15"/>
  <c r="E10" i="15"/>
  <c r="CD10" i="15" s="1"/>
  <c r="E11" i="15"/>
  <c r="CD11" i="15" s="1"/>
  <c r="E12" i="15"/>
  <c r="CD12" i="15" s="1"/>
  <c r="E13" i="15"/>
  <c r="CD13" i="15" s="1"/>
  <c r="F10" i="15"/>
  <c r="F11" i="15"/>
  <c r="F12" i="15"/>
  <c r="F13" i="15"/>
  <c r="AR10" i="15"/>
  <c r="AR11" i="15"/>
  <c r="BL11" i="15" s="1"/>
  <c r="AR12" i="15"/>
  <c r="AR13" i="15"/>
  <c r="BS10" i="15"/>
  <c r="BS11" i="15"/>
  <c r="BS12" i="15"/>
  <c r="BS13" i="15"/>
  <c r="CA10" i="15"/>
  <c r="CA11" i="15"/>
  <c r="CA12" i="15"/>
  <c r="CA13" i="15"/>
  <c r="CC10" i="15"/>
  <c r="CC11" i="15"/>
  <c r="CC12" i="15"/>
  <c r="CC13" i="15"/>
  <c r="CH10" i="15"/>
  <c r="CH11" i="15"/>
  <c r="CH12" i="15"/>
  <c r="CH13" i="15"/>
  <c r="D249" i="14"/>
  <c r="D250" i="14"/>
  <c r="D251" i="14"/>
  <c r="I249" i="14"/>
  <c r="D252" i="14"/>
  <c r="I250" i="14"/>
  <c r="D253" i="14"/>
  <c r="I251" i="14"/>
  <c r="I252" i="14"/>
  <c r="D254" i="14"/>
  <c r="D255" i="14"/>
  <c r="I254" i="14"/>
  <c r="D256" i="14"/>
  <c r="D257" i="14"/>
  <c r="I256" i="14"/>
  <c r="I253" i="14"/>
  <c r="I255" i="14"/>
  <c r="G247" i="14"/>
  <c r="D258" i="14"/>
  <c r="G246" i="14"/>
  <c r="G245" i="14"/>
  <c r="I181" i="14"/>
  <c r="G244" i="14"/>
  <c r="CE165" i="15"/>
  <c r="G181" i="14"/>
  <c r="I257" i="14"/>
  <c r="D259" i="14"/>
  <c r="I258" i="14"/>
  <c r="D260" i="14"/>
  <c r="I259" i="14"/>
  <c r="D261" i="14"/>
  <c r="D262" i="14"/>
  <c r="I260" i="14"/>
  <c r="I261" i="14"/>
  <c r="D263" i="14"/>
  <c r="I262" i="14"/>
  <c r="D264" i="14"/>
  <c r="D265" i="14"/>
  <c r="I263" i="14"/>
  <c r="I264" i="14"/>
  <c r="D266" i="14"/>
  <c r="I265" i="14"/>
  <c r="D267" i="14"/>
  <c r="I266" i="14"/>
  <c r="D268" i="14"/>
  <c r="I267" i="14"/>
  <c r="D269" i="14"/>
  <c r="I268" i="14"/>
  <c r="D270" i="14"/>
  <c r="D271" i="14"/>
  <c r="I269" i="14"/>
  <c r="I270" i="14"/>
  <c r="D272" i="14"/>
  <c r="I271" i="14"/>
  <c r="D273" i="14"/>
  <c r="D274" i="14"/>
  <c r="I272" i="14"/>
  <c r="I273" i="14"/>
  <c r="D275" i="14"/>
  <c r="D276" i="14"/>
  <c r="I274" i="14"/>
  <c r="D277" i="14"/>
  <c r="I275" i="14"/>
  <c r="I276" i="14"/>
  <c r="D278" i="14"/>
  <c r="I277" i="14"/>
  <c r="D279" i="14"/>
  <c r="I278" i="14"/>
  <c r="D280" i="14"/>
  <c r="D281" i="14"/>
  <c r="I279" i="14"/>
  <c r="I280" i="14"/>
  <c r="D282" i="14"/>
  <c r="D283" i="14"/>
  <c r="I281" i="14"/>
  <c r="I282" i="14"/>
  <c r="D284" i="14"/>
  <c r="I283" i="14"/>
  <c r="D285" i="14"/>
  <c r="I284" i="14"/>
  <c r="D286" i="14"/>
  <c r="D287" i="14"/>
  <c r="I285" i="14"/>
  <c r="I286" i="14"/>
  <c r="D288" i="14"/>
  <c r="I287" i="14"/>
  <c r="D289" i="14"/>
  <c r="H244" i="14" l="1"/>
  <c r="H245" i="14"/>
  <c r="H246" i="14"/>
  <c r="H247" i="14"/>
  <c r="H181" i="14"/>
  <c r="J285" i="14"/>
  <c r="F287" i="14"/>
  <c r="J284" i="14"/>
  <c r="F286" i="14"/>
  <c r="F285" i="14"/>
  <c r="J283" i="14"/>
  <c r="J282" i="14"/>
  <c r="F284" i="14"/>
  <c r="J281" i="14"/>
  <c r="F283" i="14"/>
  <c r="J280" i="14"/>
  <c r="F282" i="14"/>
  <c r="F281" i="14"/>
  <c r="J279" i="14"/>
  <c r="J278" i="14"/>
  <c r="F280" i="14"/>
  <c r="F279" i="14"/>
  <c r="J277" i="14"/>
  <c r="J276" i="14"/>
  <c r="F278" i="14"/>
  <c r="J275" i="14"/>
  <c r="F277" i="14"/>
  <c r="F276" i="14"/>
  <c r="J274" i="14"/>
  <c r="F275" i="14"/>
  <c r="J273" i="14"/>
  <c r="F274" i="14"/>
  <c r="J272" i="14"/>
  <c r="J271" i="14"/>
  <c r="F273" i="14"/>
  <c r="J270" i="14"/>
  <c r="F272" i="14"/>
  <c r="F271" i="14"/>
  <c r="J269" i="14"/>
  <c r="J268" i="14"/>
  <c r="F270" i="14"/>
  <c r="J267" i="14"/>
  <c r="F269" i="14"/>
  <c r="J266" i="14"/>
  <c r="F268" i="14"/>
  <c r="F267" i="14"/>
  <c r="J265" i="14"/>
  <c r="F266" i="14"/>
  <c r="J264" i="14"/>
  <c r="J263" i="14"/>
  <c r="F265" i="14"/>
  <c r="J262" i="14"/>
  <c r="F264" i="14"/>
  <c r="F263" i="14"/>
  <c r="J261" i="14"/>
  <c r="J260" i="14"/>
  <c r="F262" i="14"/>
  <c r="J259" i="14"/>
  <c r="F261" i="14"/>
  <c r="F260" i="14"/>
  <c r="J258" i="14"/>
  <c r="J257" i="14"/>
  <c r="F259" i="14"/>
  <c r="J256" i="14"/>
  <c r="F258" i="14"/>
  <c r="J255" i="14"/>
  <c r="F257" i="14"/>
  <c r="F256" i="14"/>
  <c r="J254" i="14"/>
  <c r="F255" i="14"/>
  <c r="J253" i="14"/>
  <c r="F254" i="14"/>
  <c r="J252" i="14"/>
  <c r="J251" i="14"/>
  <c r="F253" i="14"/>
  <c r="F252" i="14"/>
  <c r="J250" i="14"/>
  <c r="J249" i="14"/>
  <c r="F251" i="14"/>
  <c r="F250" i="14"/>
  <c r="F249" i="14"/>
  <c r="J181" i="14"/>
  <c r="F288" i="14"/>
  <c r="F289" i="14"/>
  <c r="J286" i="14"/>
  <c r="J287" i="14"/>
  <c r="AS10" i="15"/>
  <c r="BL10" i="15"/>
  <c r="BM10" i="15" s="1"/>
  <c r="CI10" i="15" s="1"/>
  <c r="CI161" i="15"/>
  <c r="BL161" i="15"/>
  <c r="AS13" i="15"/>
  <c r="AT13" i="15" s="1"/>
  <c r="BL13" i="15"/>
  <c r="BL71" i="15"/>
  <c r="BM71" i="15" s="1"/>
  <c r="CI71" i="15" s="1"/>
  <c r="CI146" i="15"/>
  <c r="BL146" i="15"/>
  <c r="BM146" i="15" s="1"/>
  <c r="AS12" i="15"/>
  <c r="AT12" i="15" s="1"/>
  <c r="BL12" i="15"/>
  <c r="BM12" i="15" s="1"/>
  <c r="CI12" i="15" s="1"/>
  <c r="BU155" i="15"/>
  <c r="BU154" i="15"/>
  <c r="BU13" i="15"/>
  <c r="BU153" i="15"/>
  <c r="BU161" i="15"/>
  <c r="BU71" i="15"/>
  <c r="BU146" i="15"/>
  <c r="BM11" i="15"/>
  <c r="CI11" i="15" s="1"/>
  <c r="BM155" i="15"/>
  <c r="CI155" i="15"/>
  <c r="BM154" i="15"/>
  <c r="CI154" i="15" s="1"/>
  <c r="O20" i="25"/>
  <c r="G20" i="25" s="1"/>
  <c r="H20" i="25" s="1"/>
  <c r="AT10" i="15"/>
  <c r="BM157" i="15"/>
  <c r="BM65" i="15"/>
  <c r="BM145" i="15"/>
  <c r="J15" i="18"/>
  <c r="BM153" i="15"/>
  <c r="CI153" i="15" s="1"/>
  <c r="BM161" i="15"/>
  <c r="AT146" i="15"/>
  <c r="BM13" i="15"/>
  <c r="CI13" i="15" s="1"/>
  <c r="CB157" i="15"/>
  <c r="CB65" i="15"/>
  <c r="CB145" i="15"/>
  <c r="AT155" i="15"/>
  <c r="J17" i="18"/>
  <c r="BY153" i="15"/>
  <c r="CB153" i="15"/>
  <c r="BY11" i="15"/>
  <c r="CB11" i="15"/>
  <c r="BY12" i="15"/>
  <c r="CB12" i="15"/>
  <c r="BY10" i="15"/>
  <c r="CB10" i="15"/>
  <c r="BY155" i="15"/>
  <c r="CB155" i="15"/>
  <c r="BY161" i="15"/>
  <c r="CB161" i="15"/>
  <c r="BY71" i="15"/>
  <c r="CB71" i="15"/>
  <c r="BY146" i="15"/>
  <c r="CB146" i="15"/>
  <c r="BY13" i="15"/>
  <c r="CB13" i="15"/>
  <c r="BY154" i="15"/>
  <c r="CB154" i="15"/>
  <c r="O6" i="25"/>
  <c r="O12" i="25"/>
  <c r="O13" i="25"/>
  <c r="G13" i="25" s="1"/>
  <c r="H13" i="25" s="1"/>
  <c r="O7" i="25"/>
  <c r="G7" i="25" s="1"/>
  <c r="H7" i="25" s="1"/>
  <c r="J16" i="18"/>
  <c r="AT71" i="15"/>
  <c r="AT161" i="15"/>
  <c r="AT153" i="15"/>
  <c r="AT154" i="15"/>
  <c r="AT11" i="15"/>
  <c r="G281" i="14"/>
  <c r="D290" i="14"/>
  <c r="CE161" i="15"/>
  <c r="G257" i="14"/>
  <c r="G256" i="14"/>
  <c r="I248" i="14"/>
  <c r="G270" i="14"/>
  <c r="G280" i="14"/>
  <c r="G269" i="14"/>
  <c r="G279" i="14"/>
  <c r="G267" i="14"/>
  <c r="G255" i="14"/>
  <c r="G254" i="14"/>
  <c r="G265" i="14"/>
  <c r="G277" i="14"/>
  <c r="G288" i="14"/>
  <c r="CE146" i="15"/>
  <c r="G278" i="14"/>
  <c r="G264" i="14"/>
  <c r="G253" i="14"/>
  <c r="G287" i="14"/>
  <c r="G282" i="14"/>
  <c r="I288" i="14"/>
  <c r="G252" i="14"/>
  <c r="G263" i="14"/>
  <c r="G276" i="14"/>
  <c r="G286" i="14"/>
  <c r="G262" i="14"/>
  <c r="G275" i="14"/>
  <c r="G251" i="14"/>
  <c r="G266" i="14"/>
  <c r="G285" i="14"/>
  <c r="CE164" i="15"/>
  <c r="G261" i="14"/>
  <c r="G274" i="14"/>
  <c r="BZ146" i="15"/>
  <c r="G249" i="14"/>
  <c r="G250" i="14"/>
  <c r="G260" i="14"/>
  <c r="G284" i="14"/>
  <c r="G273" i="14"/>
  <c r="G248" i="14"/>
  <c r="G271" i="14"/>
  <c r="G283" i="14"/>
  <c r="G259" i="14"/>
  <c r="G272" i="14"/>
  <c r="G258" i="14"/>
  <c r="CE71" i="15"/>
  <c r="G268" i="14"/>
  <c r="H265" i="14" l="1"/>
  <c r="H266" i="14"/>
  <c r="H267" i="14"/>
  <c r="H268" i="14"/>
  <c r="H269" i="14"/>
  <c r="H270" i="14"/>
  <c r="H271" i="14"/>
  <c r="H248" i="14"/>
  <c r="H272" i="14"/>
  <c r="H273" i="14"/>
  <c r="H274" i="14"/>
  <c r="H251" i="14"/>
  <c r="H275" i="14"/>
  <c r="H252" i="14"/>
  <c r="H276" i="14"/>
  <c r="H253" i="14"/>
  <c r="H277" i="14"/>
  <c r="H254" i="14"/>
  <c r="H278" i="14"/>
  <c r="H255" i="14"/>
  <c r="H279" i="14"/>
  <c r="H256" i="14"/>
  <c r="H280" i="14"/>
  <c r="H257" i="14"/>
  <c r="H281" i="14"/>
  <c r="H258" i="14"/>
  <c r="H282" i="14"/>
  <c r="H259" i="14"/>
  <c r="H283" i="14"/>
  <c r="H260" i="14"/>
  <c r="H284" i="14"/>
  <c r="H261" i="14"/>
  <c r="H285" i="14"/>
  <c r="H262" i="14"/>
  <c r="H286" i="14"/>
  <c r="H263" i="14"/>
  <c r="H287" i="14"/>
  <c r="H264" i="14"/>
  <c r="H250" i="14"/>
  <c r="H249" i="14"/>
  <c r="H288" i="14"/>
  <c r="J248" i="14"/>
  <c r="F290" i="14"/>
  <c r="J288" i="14"/>
  <c r="BV146" i="15"/>
  <c r="BV161" i="15"/>
  <c r="BV155" i="15"/>
  <c r="BV71" i="15"/>
  <c r="BV153" i="15"/>
  <c r="BV154" i="15"/>
  <c r="G12" i="25"/>
  <c r="H12" i="25" s="1"/>
  <c r="L7" i="25"/>
  <c r="L13" i="25"/>
  <c r="L20" i="25"/>
  <c r="L617" i="14"/>
  <c r="L626" i="14"/>
  <c r="L635" i="14"/>
  <c r="L682" i="14"/>
  <c r="L675" i="14"/>
  <c r="L668" i="14"/>
  <c r="L660" i="14"/>
  <c r="L652" i="14"/>
  <c r="L645" i="14"/>
  <c r="D291" i="14"/>
  <c r="M7" i="25"/>
  <c r="BZ145" i="15"/>
  <c r="G682" i="14"/>
  <c r="I20" i="25"/>
  <c r="BW146" i="15"/>
  <c r="G289" i="14"/>
  <c r="CJ146" i="15"/>
  <c r="CE160" i="15"/>
  <c r="G652" i="14"/>
  <c r="G626" i="14"/>
  <c r="G675" i="14"/>
  <c r="CE70" i="15"/>
  <c r="G645" i="14"/>
  <c r="I7" i="25"/>
  <c r="CE163" i="15"/>
  <c r="G668" i="14"/>
  <c r="G635" i="14"/>
  <c r="AU146" i="15"/>
  <c r="G617" i="14"/>
  <c r="I289" i="14"/>
  <c r="G660" i="14"/>
  <c r="CE145" i="15"/>
  <c r="M20" i="25"/>
  <c r="J289" i="14" l="1"/>
  <c r="H289" i="14"/>
  <c r="F291" i="14"/>
  <c r="L12" i="25"/>
  <c r="L604" i="14"/>
  <c r="L597" i="14"/>
  <c r="L590" i="14"/>
  <c r="L580" i="14"/>
  <c r="L572" i="14"/>
  <c r="L565" i="14"/>
  <c r="L555" i="14"/>
  <c r="L491" i="14"/>
  <c r="L348" i="14"/>
  <c r="E147" i="15"/>
  <c r="E148" i="15"/>
  <c r="E156" i="15"/>
  <c r="CD156" i="15" s="1"/>
  <c r="F147" i="15"/>
  <c r="F148" i="15"/>
  <c r="F156" i="15"/>
  <c r="AR147" i="15"/>
  <c r="BL147" i="15" s="1"/>
  <c r="AR148" i="15"/>
  <c r="BL148" i="15" s="1"/>
  <c r="AR156" i="15"/>
  <c r="AT147" i="15"/>
  <c r="AT148" i="15"/>
  <c r="BS147" i="15"/>
  <c r="BS148" i="15"/>
  <c r="BS156" i="15"/>
  <c r="BV147" i="15"/>
  <c r="BV148" i="15"/>
  <c r="BY147" i="15"/>
  <c r="BY148" i="15"/>
  <c r="CA147" i="15"/>
  <c r="CA148" i="15"/>
  <c r="CA156" i="15"/>
  <c r="CC147" i="15"/>
  <c r="CC148" i="15"/>
  <c r="CC156" i="15"/>
  <c r="CH147" i="15"/>
  <c r="CH148" i="15"/>
  <c r="CH156" i="15"/>
  <c r="I617" i="14"/>
  <c r="G590" i="14"/>
  <c r="I675" i="14"/>
  <c r="AU145" i="15"/>
  <c r="CJ145" i="15"/>
  <c r="I652" i="14"/>
  <c r="CE162" i="15"/>
  <c r="I645" i="14"/>
  <c r="G290" i="14"/>
  <c r="G555" i="14"/>
  <c r="G565" i="14"/>
  <c r="CE69" i="15"/>
  <c r="G348" i="14"/>
  <c r="CE159" i="15"/>
  <c r="I626" i="14"/>
  <c r="I660" i="14"/>
  <c r="I682" i="14"/>
  <c r="G604" i="14"/>
  <c r="I668" i="14"/>
  <c r="BW145" i="15"/>
  <c r="I290" i="14"/>
  <c r="G580" i="14"/>
  <c r="G491" i="14"/>
  <c r="G572" i="14"/>
  <c r="I635" i="14"/>
  <c r="G597" i="14"/>
  <c r="H290" i="14" l="1"/>
  <c r="J290" i="14"/>
  <c r="CI156" i="15"/>
  <c r="BL156" i="15"/>
  <c r="BU156" i="15"/>
  <c r="J682" i="14"/>
  <c r="J626" i="14"/>
  <c r="H682" i="14"/>
  <c r="H626" i="14"/>
  <c r="H617" i="14"/>
  <c r="J675" i="14"/>
  <c r="J617" i="14"/>
  <c r="H645" i="14"/>
  <c r="J668" i="14"/>
  <c r="H675" i="14"/>
  <c r="J645" i="14"/>
  <c r="H668" i="14"/>
  <c r="H635" i="14"/>
  <c r="J660" i="14"/>
  <c r="J652" i="14"/>
  <c r="H652" i="14"/>
  <c r="J635" i="14"/>
  <c r="H660" i="14"/>
  <c r="D19" i="10"/>
  <c r="BM156" i="15"/>
  <c r="BM148" i="15"/>
  <c r="BM147" i="15"/>
  <c r="CB148" i="15"/>
  <c r="CB147" i="15"/>
  <c r="BY156" i="15"/>
  <c r="CB156" i="15"/>
  <c r="AT156" i="15"/>
  <c r="E5" i="25"/>
  <c r="E6" i="25"/>
  <c r="G5" i="25"/>
  <c r="D5" i="25"/>
  <c r="I572" i="14"/>
  <c r="I597" i="14"/>
  <c r="I348" i="14"/>
  <c r="J5" i="25"/>
  <c r="CE68" i="15"/>
  <c r="D6" i="25"/>
  <c r="CE158" i="15"/>
  <c r="I590" i="14"/>
  <c r="CE156" i="15"/>
  <c r="I580" i="14"/>
  <c r="I555" i="14"/>
  <c r="I565" i="14"/>
  <c r="I491" i="14"/>
  <c r="I604" i="14"/>
  <c r="J491" i="14" l="1"/>
  <c r="H491" i="14"/>
  <c r="J597" i="14"/>
  <c r="H597" i="14"/>
  <c r="H590" i="14"/>
  <c r="H572" i="14"/>
  <c r="J590" i="14"/>
  <c r="J565" i="14"/>
  <c r="H604" i="14"/>
  <c r="J580" i="14"/>
  <c r="J572" i="14"/>
  <c r="H565" i="14"/>
  <c r="J604" i="14"/>
  <c r="H580" i="14"/>
  <c r="J555" i="14"/>
  <c r="J348" i="14"/>
  <c r="H555" i="14"/>
  <c r="H348" i="14"/>
  <c r="BV156" i="15"/>
  <c r="F6" i="25"/>
  <c r="F5" i="25"/>
  <c r="L5" i="25"/>
  <c r="E44" i="18"/>
  <c r="K44" i="18"/>
  <c r="L44" i="18"/>
  <c r="M44" i="18"/>
  <c r="N44" i="18"/>
  <c r="E61" i="34"/>
  <c r="E60" i="34"/>
  <c r="E59" i="34"/>
  <c r="E58" i="34"/>
  <c r="E57" i="34"/>
  <c r="E56" i="34"/>
  <c r="E55" i="34"/>
  <c r="E54" i="34"/>
  <c r="E53" i="34"/>
  <c r="E52" i="34"/>
  <c r="E51" i="34"/>
  <c r="E50" i="34"/>
  <c r="I49" i="34"/>
  <c r="H49" i="34"/>
  <c r="F49" i="34"/>
  <c r="E49" i="34"/>
  <c r="H48" i="34"/>
  <c r="G48" i="34"/>
  <c r="F48" i="34"/>
  <c r="E48" i="34"/>
  <c r="I48" i="34" s="1"/>
  <c r="D48" i="34"/>
  <c r="E47" i="34"/>
  <c r="E46" i="34"/>
  <c r="E45" i="34"/>
  <c r="E44" i="34"/>
  <c r="E43" i="34"/>
  <c r="E42" i="34"/>
  <c r="E41" i="34"/>
  <c r="E40" i="34"/>
  <c r="E39" i="34"/>
  <c r="E38" i="34"/>
  <c r="N37" i="34"/>
  <c r="M37" i="34"/>
  <c r="L37" i="34"/>
  <c r="K37" i="34"/>
  <c r="E37" i="34"/>
  <c r="N36" i="34"/>
  <c r="M36" i="34"/>
  <c r="L36" i="34"/>
  <c r="K36" i="34"/>
  <c r="E36" i="34"/>
  <c r="E35" i="34"/>
  <c r="E34" i="34"/>
  <c r="I33" i="34"/>
  <c r="H33" i="34"/>
  <c r="F33" i="34"/>
  <c r="E33" i="34"/>
  <c r="H32" i="34"/>
  <c r="G32" i="34"/>
  <c r="F32" i="34"/>
  <c r="E32" i="34"/>
  <c r="I32" i="34" s="1"/>
  <c r="D32" i="34"/>
  <c r="E31" i="34"/>
  <c r="I30" i="34"/>
  <c r="H30" i="34"/>
  <c r="F30" i="34"/>
  <c r="E30" i="34"/>
  <c r="H29" i="34"/>
  <c r="G29" i="34"/>
  <c r="F29" i="34"/>
  <c r="E29" i="34"/>
  <c r="I29" i="34" s="1"/>
  <c r="D29" i="34"/>
  <c r="E28" i="34"/>
  <c r="E27" i="34"/>
  <c r="E26" i="34"/>
  <c r="E25" i="34"/>
  <c r="E24" i="34"/>
  <c r="E23" i="34"/>
  <c r="E22" i="34"/>
  <c r="E21" i="34"/>
  <c r="E20" i="34"/>
  <c r="M19" i="34"/>
  <c r="K19" i="34"/>
  <c r="E19" i="34"/>
  <c r="N18" i="34"/>
  <c r="M18" i="34"/>
  <c r="L18" i="34"/>
  <c r="K18" i="34"/>
  <c r="E18" i="34"/>
  <c r="I17" i="34"/>
  <c r="H17" i="34"/>
  <c r="F17" i="34"/>
  <c r="E17" i="34"/>
  <c r="H16" i="34"/>
  <c r="G16" i="34"/>
  <c r="F16" i="34"/>
  <c r="E16" i="34"/>
  <c r="I16" i="34" s="1"/>
  <c r="D16" i="34"/>
  <c r="E15" i="34"/>
  <c r="I14" i="34"/>
  <c r="H14" i="34"/>
  <c r="F14" i="34"/>
  <c r="E14" i="34"/>
  <c r="H13" i="34"/>
  <c r="G13" i="34"/>
  <c r="F13" i="34"/>
  <c r="E13" i="34"/>
  <c r="I13" i="34" s="1"/>
  <c r="D13" i="34"/>
  <c r="E12" i="34"/>
  <c r="E11" i="34"/>
  <c r="I10" i="34"/>
  <c r="H10" i="34"/>
  <c r="F10" i="34"/>
  <c r="E10" i="34"/>
  <c r="H9" i="34"/>
  <c r="G9" i="34"/>
  <c r="F9" i="34"/>
  <c r="E9" i="34"/>
  <c r="I9" i="34" s="1"/>
  <c r="D9" i="34"/>
  <c r="E8" i="34"/>
  <c r="E7" i="34"/>
  <c r="I6" i="34"/>
  <c r="H6" i="34"/>
  <c r="F6" i="34"/>
  <c r="E6" i="34"/>
  <c r="H5" i="34"/>
  <c r="G5" i="34"/>
  <c r="F5" i="34"/>
  <c r="E5" i="34"/>
  <c r="I5" i="34" s="1"/>
  <c r="D5" i="34"/>
  <c r="B2" i="34"/>
  <c r="E67" i="18"/>
  <c r="E62" i="18"/>
  <c r="E63" i="18"/>
  <c r="E64" i="18"/>
  <c r="E65" i="18"/>
  <c r="E66" i="18"/>
  <c r="E68" i="18"/>
  <c r="E29" i="18"/>
  <c r="E30" i="18"/>
  <c r="E31" i="18"/>
  <c r="E32" i="18"/>
  <c r="E33" i="18"/>
  <c r="E34" i="18"/>
  <c r="E35" i="18"/>
  <c r="E36" i="18"/>
  <c r="E49" i="18"/>
  <c r="E50" i="18"/>
  <c r="E51" i="18"/>
  <c r="E52" i="18"/>
  <c r="E53" i="18"/>
  <c r="E54" i="18"/>
  <c r="E55" i="18"/>
  <c r="D10" i="34"/>
  <c r="J6" i="25"/>
  <c r="CE155" i="15"/>
  <c r="D49" i="34"/>
  <c r="D7" i="25"/>
  <c r="D33" i="34"/>
  <c r="CE157" i="15"/>
  <c r="D14" i="34"/>
  <c r="D17" i="34"/>
  <c r="D6" i="34"/>
  <c r="CE67" i="15"/>
  <c r="D30" i="34"/>
  <c r="F7" i="25" l="1"/>
  <c r="G6" i="34"/>
  <c r="G10" i="34"/>
  <c r="G30" i="34"/>
  <c r="G49" i="34"/>
  <c r="G14" i="34"/>
  <c r="G33" i="34"/>
  <c r="G17" i="34"/>
  <c r="J50" i="34"/>
  <c r="C9" i="13" s="1"/>
  <c r="AR25" i="15"/>
  <c r="E25" i="15"/>
  <c r="CD25" i="15" s="1"/>
  <c r="F25" i="15"/>
  <c r="BS25" i="15"/>
  <c r="CH25" i="15"/>
  <c r="D34" i="34"/>
  <c r="CE66" i="15"/>
  <c r="D8" i="25"/>
  <c r="D50" i="34"/>
  <c r="D7" i="34"/>
  <c r="J7" i="25"/>
  <c r="D31" i="34"/>
  <c r="CE15" i="15"/>
  <c r="D18" i="34"/>
  <c r="D15" i="34"/>
  <c r="CE154" i="15"/>
  <c r="AS25" i="15" l="1"/>
  <c r="AT25" i="15" s="1"/>
  <c r="BL25" i="15"/>
  <c r="BM25" i="15" s="1"/>
  <c r="CI25" i="15" s="1"/>
  <c r="BU25" i="15"/>
  <c r="CC25" i="15"/>
  <c r="F8" i="25"/>
  <c r="BY25" i="15"/>
  <c r="CB25" i="15"/>
  <c r="G18" i="34"/>
  <c r="H18" i="34" s="1"/>
  <c r="F18" i="34"/>
  <c r="G15" i="34"/>
  <c r="H15" i="34" s="1"/>
  <c r="F15" i="34"/>
  <c r="F50" i="34"/>
  <c r="G50" i="34"/>
  <c r="H50" i="34" s="1"/>
  <c r="G31" i="34"/>
  <c r="H31" i="34" s="1"/>
  <c r="F31" i="34"/>
  <c r="G34" i="34"/>
  <c r="H34" i="34" s="1"/>
  <c r="F34" i="34"/>
  <c r="G7" i="34"/>
  <c r="H7" i="34" s="1"/>
  <c r="F7" i="34"/>
  <c r="CA25" i="15"/>
  <c r="AR17" i="15"/>
  <c r="BL17" i="15" s="1"/>
  <c r="AR14" i="15"/>
  <c r="AR8" i="15"/>
  <c r="AR5" i="15"/>
  <c r="BL5" i="15" s="1"/>
  <c r="AR6" i="15"/>
  <c r="BL6" i="15" s="1"/>
  <c r="AR18" i="15"/>
  <c r="BL18" i="15" s="1"/>
  <c r="AR22" i="15"/>
  <c r="BL22" i="15" s="1"/>
  <c r="AR28" i="15"/>
  <c r="BL28" i="15" s="1"/>
  <c r="AR29" i="15"/>
  <c r="BL29" i="15" s="1"/>
  <c r="AR30" i="15"/>
  <c r="BL30" i="15" s="1"/>
  <c r="AR31" i="15"/>
  <c r="BL31" i="15" s="1"/>
  <c r="AR32" i="15"/>
  <c r="BL32" i="15" s="1"/>
  <c r="AR33" i="15"/>
  <c r="BL33" i="15" s="1"/>
  <c r="AR36" i="15"/>
  <c r="BL36" i="15" s="1"/>
  <c r="AR37" i="15"/>
  <c r="BL37" i="15" s="1"/>
  <c r="AR38" i="15"/>
  <c r="AR40" i="15"/>
  <c r="BL40" i="15" s="1"/>
  <c r="AR41" i="15"/>
  <c r="AR42" i="15"/>
  <c r="AR43" i="15"/>
  <c r="AR44" i="15"/>
  <c r="AR58" i="15"/>
  <c r="BL58" i="15" s="1"/>
  <c r="AR59" i="15"/>
  <c r="BL59" i="15" s="1"/>
  <c r="AR60" i="15"/>
  <c r="AR61" i="15"/>
  <c r="AR63" i="15"/>
  <c r="AR64" i="15"/>
  <c r="AR99" i="15"/>
  <c r="BL99" i="15" s="1"/>
  <c r="AR74" i="15"/>
  <c r="BL74" i="15" s="1"/>
  <c r="AR75" i="15"/>
  <c r="BL75" i="15" s="1"/>
  <c r="AR79" i="15"/>
  <c r="BL79" i="15" s="1"/>
  <c r="AR82" i="15"/>
  <c r="BL82" i="15" s="1"/>
  <c r="AR83" i="15"/>
  <c r="BL83" i="15" s="1"/>
  <c r="AR84" i="15"/>
  <c r="BL84" i="15" s="1"/>
  <c r="AR85" i="15"/>
  <c r="BL85" i="15" s="1"/>
  <c r="AR138" i="15"/>
  <c r="BL138" i="15" s="1"/>
  <c r="AR139" i="15"/>
  <c r="BL139" i="15" s="1"/>
  <c r="AR142" i="15"/>
  <c r="BL142" i="15" s="1"/>
  <c r="D8" i="34"/>
  <c r="D11" i="34"/>
  <c r="CE153" i="15"/>
  <c r="D51" i="34"/>
  <c r="J8" i="25"/>
  <c r="D9" i="25"/>
  <c r="I31" i="34"/>
  <c r="D19" i="34"/>
  <c r="D35" i="34"/>
  <c r="CE65" i="15"/>
  <c r="I15" i="34"/>
  <c r="AS43" i="15" l="1"/>
  <c r="BL43" i="15"/>
  <c r="BL63" i="15"/>
  <c r="AS14" i="15"/>
  <c r="BL14" i="15"/>
  <c r="AS41" i="15"/>
  <c r="BL41" i="15"/>
  <c r="BL61" i="15"/>
  <c r="AS42" i="15"/>
  <c r="BL42" i="15"/>
  <c r="AS38" i="15"/>
  <c r="BL38" i="15"/>
  <c r="AS60" i="15"/>
  <c r="BL60" i="15"/>
  <c r="AS44" i="15"/>
  <c r="BL44" i="15"/>
  <c r="AS64" i="15"/>
  <c r="BL64" i="15"/>
  <c r="AS8" i="15"/>
  <c r="BL8" i="15"/>
  <c r="F9" i="25"/>
  <c r="CI82" i="15"/>
  <c r="CI79" i="15"/>
  <c r="AS63" i="15"/>
  <c r="AS61" i="15"/>
  <c r="J12" i="18"/>
  <c r="J29" i="18" s="1"/>
  <c r="O15" i="25"/>
  <c r="O14" i="25"/>
  <c r="G6" i="25"/>
  <c r="H6" i="25" s="1"/>
  <c r="G19" i="34"/>
  <c r="H19" i="34" s="1"/>
  <c r="F19" i="34"/>
  <c r="G8" i="34"/>
  <c r="H8" i="34" s="1"/>
  <c r="F8" i="34"/>
  <c r="G35" i="34"/>
  <c r="H35" i="34" s="1"/>
  <c r="F35" i="34"/>
  <c r="F11" i="34"/>
  <c r="L19" i="34"/>
  <c r="N19" i="34"/>
  <c r="J11" i="18"/>
  <c r="J25" i="18" s="1"/>
  <c r="J11" i="34"/>
  <c r="G11" i="34" s="1"/>
  <c r="H11" i="34" s="1"/>
  <c r="F51" i="34"/>
  <c r="D5" i="15"/>
  <c r="D17" i="15"/>
  <c r="D28" i="15"/>
  <c r="D36" i="15"/>
  <c r="D58" i="15"/>
  <c r="D99" i="15"/>
  <c r="D74" i="15"/>
  <c r="D138" i="15"/>
  <c r="D5" i="28"/>
  <c r="D9" i="28"/>
  <c r="D11" i="28"/>
  <c r="D13" i="28"/>
  <c r="D15" i="28"/>
  <c r="D19" i="15"/>
  <c r="D20" i="34"/>
  <c r="I18" i="34"/>
  <c r="D29" i="15"/>
  <c r="D139" i="15"/>
  <c r="I7" i="34"/>
  <c r="D59" i="15"/>
  <c r="D10" i="28"/>
  <c r="J9" i="25"/>
  <c r="D52" i="34"/>
  <c r="D14" i="28"/>
  <c r="D36" i="34"/>
  <c r="D100" i="15"/>
  <c r="D18" i="15"/>
  <c r="D6" i="28"/>
  <c r="I50" i="34"/>
  <c r="CE152" i="15"/>
  <c r="D20" i="15"/>
  <c r="D37" i="15"/>
  <c r="D75" i="15"/>
  <c r="I34" i="34"/>
  <c r="D16" i="28"/>
  <c r="D12" i="28"/>
  <c r="D12" i="34"/>
  <c r="D6" i="15"/>
  <c r="I8" i="34"/>
  <c r="K9" i="25" l="1"/>
  <c r="N9" i="25"/>
  <c r="J32" i="18"/>
  <c r="J34" i="18"/>
  <c r="J33" i="18"/>
  <c r="J44" i="18"/>
  <c r="J30" i="18"/>
  <c r="J36" i="18"/>
  <c r="J35" i="18"/>
  <c r="J31" i="18"/>
  <c r="F12" i="34"/>
  <c r="F20" i="34"/>
  <c r="G20" i="34"/>
  <c r="H20" i="34" s="1"/>
  <c r="F36" i="34"/>
  <c r="L6" i="25"/>
  <c r="J24" i="34"/>
  <c r="J25" i="34"/>
  <c r="J23" i="34"/>
  <c r="J22" i="34"/>
  <c r="J21" i="34"/>
  <c r="J28" i="34"/>
  <c r="J27" i="34"/>
  <c r="J36" i="34"/>
  <c r="G36" i="34" s="1"/>
  <c r="H36" i="34" s="1"/>
  <c r="J26" i="34"/>
  <c r="BV25" i="15"/>
  <c r="F52" i="34"/>
  <c r="D38" i="15"/>
  <c r="D76" i="15"/>
  <c r="I19" i="34"/>
  <c r="CE151" i="15"/>
  <c r="D21" i="34"/>
  <c r="I6" i="25"/>
  <c r="M6" i="25"/>
  <c r="D101" i="15"/>
  <c r="D37" i="34"/>
  <c r="D53" i="34"/>
  <c r="D140" i="15"/>
  <c r="I11" i="34"/>
  <c r="I35" i="34"/>
  <c r="D7" i="15"/>
  <c r="D7" i="28"/>
  <c r="D119" i="15" l="1"/>
  <c r="F37" i="34"/>
  <c r="F21" i="34"/>
  <c r="G21" i="34"/>
  <c r="H21" i="34" s="1"/>
  <c r="F53" i="34"/>
  <c r="M5" i="25"/>
  <c r="D141" i="15"/>
  <c r="I36" i="34"/>
  <c r="D38" i="34"/>
  <c r="D22" i="34"/>
  <c r="CE150" i="15"/>
  <c r="D54" i="34"/>
  <c r="I5" i="25"/>
  <c r="I20" i="34"/>
  <c r="D120" i="15"/>
  <c r="D8" i="28"/>
  <c r="D60" i="15"/>
  <c r="F38" i="34" l="1"/>
  <c r="G22" i="34"/>
  <c r="H22" i="34" s="1"/>
  <c r="F22" i="34"/>
  <c r="F54" i="34"/>
  <c r="D55" i="34"/>
  <c r="I21" i="34"/>
  <c r="D39" i="34"/>
  <c r="D23" i="34"/>
  <c r="D142" i="15"/>
  <c r="D61" i="15"/>
  <c r="CE149" i="15"/>
  <c r="D121" i="15"/>
  <c r="F39" i="34" l="1"/>
  <c r="F23" i="34"/>
  <c r="G23" i="34"/>
  <c r="H23" i="34" s="1"/>
  <c r="F55" i="34"/>
  <c r="BT76" i="15"/>
  <c r="BT14" i="15"/>
  <c r="D147" i="15"/>
  <c r="D143" i="15"/>
  <c r="CE148" i="15"/>
  <c r="D62" i="15"/>
  <c r="D56" i="34"/>
  <c r="D122" i="15"/>
  <c r="D148" i="15"/>
  <c r="I22" i="34"/>
  <c r="D40" i="34"/>
  <c r="D24" i="34"/>
  <c r="BT51" i="15" l="1"/>
  <c r="BU51" i="15" s="1"/>
  <c r="BV51" i="15" s="1"/>
  <c r="BT49" i="15"/>
  <c r="BU49" i="15" s="1"/>
  <c r="BV49" i="15" s="1"/>
  <c r="BT11" i="15"/>
  <c r="BU11" i="15" s="1"/>
  <c r="BT12" i="15"/>
  <c r="BU12" i="15" s="1"/>
  <c r="BT60" i="15"/>
  <c r="BT64" i="15"/>
  <c r="BT62" i="15"/>
  <c r="BV114" i="15"/>
  <c r="F40" i="34"/>
  <c r="F24" i="34"/>
  <c r="G24" i="34"/>
  <c r="H24" i="34" s="1"/>
  <c r="F56" i="34"/>
  <c r="D145" i="15"/>
  <c r="F154" i="29"/>
  <c r="J154" i="29" s="1"/>
  <c r="BQ101" i="15" s="1" a="1"/>
  <c r="BQ101" i="15" s="1"/>
  <c r="F155" i="29"/>
  <c r="J155" i="29" s="1"/>
  <c r="F156" i="29"/>
  <c r="J156" i="29" s="1"/>
  <c r="F157" i="29"/>
  <c r="J157" i="29" s="1"/>
  <c r="CC5" i="15"/>
  <c r="CC6" i="15"/>
  <c r="CC8" i="15"/>
  <c r="CC14" i="15"/>
  <c r="CC17" i="15"/>
  <c r="CC18" i="15"/>
  <c r="CC22" i="15"/>
  <c r="CC28" i="15"/>
  <c r="CC29" i="15"/>
  <c r="CC30" i="15"/>
  <c r="CC31" i="15"/>
  <c r="CC32" i="15"/>
  <c r="CC33" i="15"/>
  <c r="CC36" i="15"/>
  <c r="CC37" i="15"/>
  <c r="CC38" i="15"/>
  <c r="CC40" i="15"/>
  <c r="CC41" i="15"/>
  <c r="CC42" i="15"/>
  <c r="CC43" i="15"/>
  <c r="CC44" i="15"/>
  <c r="CC58" i="15"/>
  <c r="CC59" i="15"/>
  <c r="CC60" i="15"/>
  <c r="CC61" i="15"/>
  <c r="CC62" i="15"/>
  <c r="CC63" i="15"/>
  <c r="CC64" i="15"/>
  <c r="CC99" i="15"/>
  <c r="CC101" i="15"/>
  <c r="CC74" i="15"/>
  <c r="CC75" i="15"/>
  <c r="CC76" i="15"/>
  <c r="CC102" i="15"/>
  <c r="CC79" i="15"/>
  <c r="CC138" i="15"/>
  <c r="CC139" i="15"/>
  <c r="CC142" i="15"/>
  <c r="N171" i="31"/>
  <c r="O171" i="31" s="1"/>
  <c r="N170" i="31"/>
  <c r="O170" i="31" s="1"/>
  <c r="N169" i="31"/>
  <c r="O169" i="31" s="1"/>
  <c r="Q165" i="31"/>
  <c r="R165" i="31" s="1"/>
  <c r="N165" i="31"/>
  <c r="O165" i="31" s="1"/>
  <c r="N158" i="31"/>
  <c r="O158" i="31" s="1"/>
  <c r="CE158" i="31" s="1"/>
  <c r="CF158" i="31" s="1"/>
  <c r="CG158" i="31" s="1"/>
  <c r="N157" i="31"/>
  <c r="O157" i="31" s="1"/>
  <c r="N156" i="31"/>
  <c r="O156" i="31" s="1"/>
  <c r="N149" i="31"/>
  <c r="O149" i="31" s="1"/>
  <c r="N147" i="31"/>
  <c r="O147" i="31" s="1"/>
  <c r="AX146" i="31"/>
  <c r="AY146" i="31" s="1"/>
  <c r="N146" i="31"/>
  <c r="O146" i="31" s="1"/>
  <c r="N145" i="31"/>
  <c r="O145" i="31" s="1"/>
  <c r="N144" i="31"/>
  <c r="O144" i="31" s="1"/>
  <c r="BD138" i="31"/>
  <c r="BE138" i="31" s="1"/>
  <c r="N138" i="31"/>
  <c r="O138" i="31" s="1"/>
  <c r="Q132" i="31"/>
  <c r="R132" i="31" s="1"/>
  <c r="CE132" i="31" s="1"/>
  <c r="CF132" i="31" s="1"/>
  <c r="CG132" i="31" s="1"/>
  <c r="Q131" i="31"/>
  <c r="R131" i="31" s="1"/>
  <c r="CE131" i="31" s="1"/>
  <c r="CF131" i="31" s="1"/>
  <c r="CG131" i="31" s="1"/>
  <c r="W129" i="31"/>
  <c r="X129" i="31" s="1"/>
  <c r="N126" i="31"/>
  <c r="O126" i="31" s="1"/>
  <c r="W125" i="31"/>
  <c r="X125" i="31" s="1"/>
  <c r="Q125" i="31"/>
  <c r="R125" i="31" s="1"/>
  <c r="N125" i="31"/>
  <c r="O125" i="31" s="1"/>
  <c r="W124" i="31"/>
  <c r="X124" i="31" s="1"/>
  <c r="Q124" i="31"/>
  <c r="R124" i="31" s="1"/>
  <c r="F21" i="10" s="1"/>
  <c r="N123" i="31"/>
  <c r="O123" i="31" s="1"/>
  <c r="CE123" i="31" s="1"/>
  <c r="CF123" i="31" s="1"/>
  <c r="CG123" i="31" s="1"/>
  <c r="Q120" i="31"/>
  <c r="R120" i="31" s="1"/>
  <c r="N120" i="31"/>
  <c r="O120" i="31" s="1"/>
  <c r="N114" i="31"/>
  <c r="O114" i="31" s="1"/>
  <c r="N106" i="31"/>
  <c r="O106" i="31" s="1"/>
  <c r="Q103" i="31"/>
  <c r="R103" i="31" s="1"/>
  <c r="N103" i="31"/>
  <c r="O103" i="31" s="1"/>
  <c r="Q102" i="31"/>
  <c r="R102" i="31" s="1"/>
  <c r="N102" i="31"/>
  <c r="O102" i="31" s="1"/>
  <c r="Q101" i="31"/>
  <c r="R101" i="31" s="1"/>
  <c r="N101" i="31"/>
  <c r="O101" i="31" s="1"/>
  <c r="Q100" i="31"/>
  <c r="R100" i="31" s="1"/>
  <c r="N100" i="31"/>
  <c r="O100" i="31" s="1"/>
  <c r="N99" i="31"/>
  <c r="O99" i="31" s="1"/>
  <c r="W98" i="31"/>
  <c r="X98" i="31" s="1"/>
  <c r="Q98" i="31"/>
  <c r="R98" i="31" s="1"/>
  <c r="N98" i="31"/>
  <c r="O98" i="31" s="1"/>
  <c r="W97" i="31"/>
  <c r="X97" i="31" s="1"/>
  <c r="Q97" i="31"/>
  <c r="R97" i="31" s="1"/>
  <c r="W96" i="31"/>
  <c r="X96" i="31" s="1"/>
  <c r="Q96" i="31"/>
  <c r="R96" i="31" s="1"/>
  <c r="Q84" i="31"/>
  <c r="R84" i="31" s="1"/>
  <c r="CE84" i="31" s="1"/>
  <c r="CF84" i="31" s="1"/>
  <c r="CG84" i="31" s="1"/>
  <c r="Q83" i="31"/>
  <c r="R83" i="31" s="1"/>
  <c r="CE83" i="31" s="1"/>
  <c r="CF83" i="31" s="1"/>
  <c r="CG83" i="31" s="1"/>
  <c r="Q82" i="31"/>
  <c r="R82" i="31" s="1"/>
  <c r="CE82" i="31" s="1"/>
  <c r="CF82" i="31" s="1"/>
  <c r="CG82" i="31" s="1"/>
  <c r="Q80" i="31"/>
  <c r="R80" i="31" s="1"/>
  <c r="CE80" i="31" s="1"/>
  <c r="CF80" i="31" s="1"/>
  <c r="CG80" i="31" s="1"/>
  <c r="Q79" i="31"/>
  <c r="R79" i="31" s="1"/>
  <c r="CE79" i="31" s="1"/>
  <c r="CF79" i="31" s="1"/>
  <c r="CG79" i="31" s="1"/>
  <c r="Q78" i="31"/>
  <c r="R78" i="31" s="1"/>
  <c r="CE78" i="31" s="1"/>
  <c r="CF78" i="31" s="1"/>
  <c r="CG78" i="31" s="1"/>
  <c r="W49" i="31"/>
  <c r="X49" i="31" s="1"/>
  <c r="Q49" i="31"/>
  <c r="R49" i="31" s="1"/>
  <c r="Q41" i="31"/>
  <c r="R41" i="31" s="1"/>
  <c r="Q27" i="31"/>
  <c r="R27" i="31" s="1"/>
  <c r="N27" i="31"/>
  <c r="O27" i="31" s="1"/>
  <c r="N26" i="31"/>
  <c r="O26" i="31" s="1"/>
  <c r="N24" i="31"/>
  <c r="O24" i="31" s="1"/>
  <c r="N8" i="31"/>
  <c r="O8" i="31" s="1"/>
  <c r="N6" i="31"/>
  <c r="O6" i="31" s="1"/>
  <c r="BZ5" i="31"/>
  <c r="BT5" i="31"/>
  <c r="BE5" i="31"/>
  <c r="AY5" i="31"/>
  <c r="AS5" i="31"/>
  <c r="AP5" i="31"/>
  <c r="AG5" i="31"/>
  <c r="AA5" i="31"/>
  <c r="R5" i="31"/>
  <c r="O5" i="31"/>
  <c r="F5" i="31"/>
  <c r="L5" i="31"/>
  <c r="E6" i="31"/>
  <c r="F6" i="31" s="1"/>
  <c r="K6" i="31"/>
  <c r="L6" i="31" s="1"/>
  <c r="E8" i="31"/>
  <c r="F8" i="31" s="1"/>
  <c r="K8" i="31"/>
  <c r="L8" i="31" s="1"/>
  <c r="E9" i="31"/>
  <c r="F9" i="31" s="1"/>
  <c r="E15" i="31"/>
  <c r="F15" i="31" s="1"/>
  <c r="K15" i="31"/>
  <c r="L15" i="31" s="1"/>
  <c r="E16" i="31"/>
  <c r="F16" i="31" s="1"/>
  <c r="E17" i="31"/>
  <c r="F17" i="31" s="1"/>
  <c r="E18" i="31"/>
  <c r="F18" i="31" s="1"/>
  <c r="E24" i="31"/>
  <c r="F24" i="31" s="1"/>
  <c r="K24" i="31"/>
  <c r="L24" i="31" s="1"/>
  <c r="E26" i="31"/>
  <c r="F26" i="31" s="1"/>
  <c r="E27" i="31"/>
  <c r="F27" i="31" s="1"/>
  <c r="E39" i="31"/>
  <c r="F39" i="31" s="1"/>
  <c r="E40" i="31"/>
  <c r="F40" i="31" s="1"/>
  <c r="E41" i="31"/>
  <c r="F41" i="31" s="1"/>
  <c r="E49" i="31"/>
  <c r="F49" i="31" s="1"/>
  <c r="K49" i="31"/>
  <c r="L49" i="31" s="1"/>
  <c r="E77" i="31"/>
  <c r="F77" i="31" s="1"/>
  <c r="E98" i="31"/>
  <c r="F98" i="31" s="1"/>
  <c r="K98" i="31"/>
  <c r="L98" i="31" s="1"/>
  <c r="E99" i="31"/>
  <c r="F99" i="31" s="1"/>
  <c r="K99" i="31"/>
  <c r="L99" i="31" s="1"/>
  <c r="E100" i="31"/>
  <c r="F100" i="31" s="1"/>
  <c r="E106" i="31"/>
  <c r="F106" i="31" s="1"/>
  <c r="E114" i="31"/>
  <c r="F114" i="31" s="1"/>
  <c r="CY5" i="28"/>
  <c r="CY6" i="28"/>
  <c r="CY9" i="28"/>
  <c r="CY10" i="28"/>
  <c r="CY11" i="28"/>
  <c r="CY12" i="28"/>
  <c r="CY13" i="28"/>
  <c r="CY14" i="28"/>
  <c r="CY15" i="28"/>
  <c r="CY16" i="28"/>
  <c r="BV5" i="15"/>
  <c r="BV6" i="15"/>
  <c r="BV17" i="15"/>
  <c r="BV28" i="15"/>
  <c r="BV36" i="15"/>
  <c r="BV37" i="15"/>
  <c r="BV58" i="15"/>
  <c r="BV59" i="15"/>
  <c r="BV99" i="15"/>
  <c r="BV74" i="15"/>
  <c r="BV75" i="15"/>
  <c r="BV139" i="15"/>
  <c r="D25" i="30"/>
  <c r="D24" i="30"/>
  <c r="D23" i="30"/>
  <c r="D22" i="30"/>
  <c r="D21" i="30"/>
  <c r="D20" i="30"/>
  <c r="D19" i="30"/>
  <c r="D18" i="30"/>
  <c r="D17" i="30"/>
  <c r="D16" i="30"/>
  <c r="D15" i="30"/>
  <c r="D14" i="30"/>
  <c r="D13" i="30"/>
  <c r="D12" i="30"/>
  <c r="D10" i="30"/>
  <c r="D9" i="30"/>
  <c r="D8" i="30"/>
  <c r="D7" i="30"/>
  <c r="E11" i="25"/>
  <c r="F11" i="25"/>
  <c r="G11" i="25"/>
  <c r="E8" i="15"/>
  <c r="CD8" i="15" s="1"/>
  <c r="F8" i="15"/>
  <c r="BM8" i="15"/>
  <c r="AT8" i="15"/>
  <c r="BS8" i="15"/>
  <c r="CA8" i="15"/>
  <c r="CH8" i="15"/>
  <c r="E102" i="15"/>
  <c r="CD102" i="15" s="1"/>
  <c r="F102" i="15"/>
  <c r="BS102" i="15"/>
  <c r="CH102" i="15"/>
  <c r="L361" i="14"/>
  <c r="E79" i="15"/>
  <c r="CD79" i="15" s="1"/>
  <c r="F79" i="15"/>
  <c r="E82" i="15"/>
  <c r="CD82" i="15" s="1"/>
  <c r="E83" i="15"/>
  <c r="E84" i="15"/>
  <c r="E85" i="15"/>
  <c r="E142" i="15"/>
  <c r="F82" i="15"/>
  <c r="F83" i="15"/>
  <c r="F84" i="15"/>
  <c r="F85" i="15"/>
  <c r="F142" i="15"/>
  <c r="BM79" i="15"/>
  <c r="BM82" i="15"/>
  <c r="BM83" i="15"/>
  <c r="AT84" i="15"/>
  <c r="AT85" i="15"/>
  <c r="BM85" i="15"/>
  <c r="BM142" i="15"/>
  <c r="BS79" i="15"/>
  <c r="BS82" i="15"/>
  <c r="BS83" i="15"/>
  <c r="BS84" i="15"/>
  <c r="BS85" i="15"/>
  <c r="BS142" i="15"/>
  <c r="CA79" i="15"/>
  <c r="CA142" i="15"/>
  <c r="CH79" i="15"/>
  <c r="CH82" i="15"/>
  <c r="CH83" i="15"/>
  <c r="CH84" i="15"/>
  <c r="CH85" i="15"/>
  <c r="CH142" i="15"/>
  <c r="AT79" i="15"/>
  <c r="AT83" i="15"/>
  <c r="E146" i="31"/>
  <c r="F146" i="31" s="1"/>
  <c r="E39" i="18"/>
  <c r="G5" i="18"/>
  <c r="G9" i="18"/>
  <c r="G19" i="18"/>
  <c r="G23" i="18"/>
  <c r="G37" i="18"/>
  <c r="G40" i="18"/>
  <c r="G56" i="18"/>
  <c r="E38" i="15"/>
  <c r="CD38" i="15" s="1"/>
  <c r="F38" i="15"/>
  <c r="BS38" i="15"/>
  <c r="CA38" i="15"/>
  <c r="CH38" i="15"/>
  <c r="E22" i="15"/>
  <c r="CD22" i="15" s="1"/>
  <c r="F22" i="15"/>
  <c r="BS22" i="15"/>
  <c r="CH22" i="15"/>
  <c r="AT22" i="15"/>
  <c r="BM5" i="15"/>
  <c r="BM6" i="15"/>
  <c r="BM17" i="15"/>
  <c r="BM18" i="15"/>
  <c r="BM28" i="15"/>
  <c r="BM29" i="15"/>
  <c r="BM30" i="15"/>
  <c r="BM31" i="15"/>
  <c r="BM32" i="15"/>
  <c r="BM33" i="15"/>
  <c r="BM36" i="15"/>
  <c r="BM37" i="15"/>
  <c r="BM40" i="15"/>
  <c r="BM42" i="15"/>
  <c r="BM43" i="15"/>
  <c r="BM44" i="15"/>
  <c r="BM58" i="15"/>
  <c r="BM59" i="15"/>
  <c r="BM60" i="15"/>
  <c r="BM61" i="15"/>
  <c r="BM62" i="15"/>
  <c r="BM63" i="15"/>
  <c r="BM64" i="15"/>
  <c r="BM99" i="15"/>
  <c r="BM74" i="15"/>
  <c r="BM75" i="15"/>
  <c r="BM138" i="15"/>
  <c r="BM139" i="15"/>
  <c r="AT5" i="15"/>
  <c r="AT6" i="15"/>
  <c r="AT17" i="15"/>
  <c r="AT18" i="15"/>
  <c r="AT28" i="15"/>
  <c r="AT29" i="15"/>
  <c r="AT30" i="15"/>
  <c r="AT33" i="15"/>
  <c r="AT36" i="15"/>
  <c r="AT37" i="15"/>
  <c r="AT40" i="15"/>
  <c r="AT42" i="15"/>
  <c r="AT58" i="15"/>
  <c r="AT59" i="15"/>
  <c r="AT60" i="15"/>
  <c r="AT61" i="15"/>
  <c r="AT62" i="15"/>
  <c r="AT63" i="15"/>
  <c r="AT64" i="15"/>
  <c r="AT99" i="15"/>
  <c r="AT74" i="15"/>
  <c r="AT75" i="15"/>
  <c r="AT138" i="15"/>
  <c r="AT139" i="15"/>
  <c r="E51" i="32"/>
  <c r="E50" i="32"/>
  <c r="E49" i="32"/>
  <c r="E48" i="32"/>
  <c r="E47" i="32"/>
  <c r="E46" i="32"/>
  <c r="E45" i="32"/>
  <c r="E44" i="32"/>
  <c r="E42" i="32"/>
  <c r="E41" i="32"/>
  <c r="E40" i="32"/>
  <c r="G38" i="32"/>
  <c r="H38" i="32" s="1"/>
  <c r="F38" i="32"/>
  <c r="E38" i="32"/>
  <c r="I38" i="32" s="1"/>
  <c r="J38" i="32" s="1"/>
  <c r="D38" i="32"/>
  <c r="E34" i="32"/>
  <c r="E33" i="32"/>
  <c r="E32" i="32"/>
  <c r="E31" i="32"/>
  <c r="E30" i="32"/>
  <c r="E29" i="32"/>
  <c r="E28" i="32"/>
  <c r="E27" i="32"/>
  <c r="G26" i="32"/>
  <c r="H26" i="32" s="1"/>
  <c r="F26" i="32"/>
  <c r="E26" i="32"/>
  <c r="I26" i="32" s="1"/>
  <c r="J26" i="32" s="1"/>
  <c r="D26" i="32"/>
  <c r="E25" i="32"/>
  <c r="E24" i="32"/>
  <c r="E23" i="32"/>
  <c r="G22" i="32"/>
  <c r="H22" i="32" s="1"/>
  <c r="F22" i="32"/>
  <c r="E22" i="32"/>
  <c r="I22" i="32" s="1"/>
  <c r="J22" i="32" s="1"/>
  <c r="D22" i="32"/>
  <c r="E21" i="32"/>
  <c r="E20" i="32"/>
  <c r="E19" i="32"/>
  <c r="G18" i="32"/>
  <c r="H18" i="32" s="1"/>
  <c r="F18" i="32"/>
  <c r="E18" i="32"/>
  <c r="I18" i="32" s="1"/>
  <c r="J18" i="32" s="1"/>
  <c r="D18" i="32"/>
  <c r="G17" i="32"/>
  <c r="H17" i="32" s="1"/>
  <c r="F17" i="32"/>
  <c r="E17" i="32"/>
  <c r="I17" i="32" s="1"/>
  <c r="J17" i="32" s="1"/>
  <c r="D17" i="32"/>
  <c r="E12" i="32"/>
  <c r="E11" i="32"/>
  <c r="E10" i="32"/>
  <c r="G9" i="32"/>
  <c r="H9" i="32" s="1"/>
  <c r="F9" i="32"/>
  <c r="E9" i="32"/>
  <c r="I9" i="32" s="1"/>
  <c r="J9" i="32" s="1"/>
  <c r="D9" i="32"/>
  <c r="E8" i="32"/>
  <c r="E7" i="32"/>
  <c r="E6" i="32"/>
  <c r="G5" i="32"/>
  <c r="H5" i="32" s="1"/>
  <c r="F5" i="32"/>
  <c r="E5" i="32"/>
  <c r="I5" i="32" s="1"/>
  <c r="J5" i="32" s="1"/>
  <c r="D5" i="32"/>
  <c r="L334" i="14"/>
  <c r="O24" i="25"/>
  <c r="G24" i="25" s="1"/>
  <c r="K45" i="18"/>
  <c r="L45" i="18"/>
  <c r="M45" i="18"/>
  <c r="N45" i="18"/>
  <c r="E16" i="18"/>
  <c r="E15" i="18"/>
  <c r="E14" i="15"/>
  <c r="CD14" i="15" s="1"/>
  <c r="F14" i="15"/>
  <c r="BS14" i="15"/>
  <c r="CA14" i="15"/>
  <c r="CH14" i="15"/>
  <c r="E25" i="18"/>
  <c r="E139" i="15"/>
  <c r="F139" i="15"/>
  <c r="BS139" i="15"/>
  <c r="BY139" i="15"/>
  <c r="CA139" i="15"/>
  <c r="CH139" i="15"/>
  <c r="E138" i="15"/>
  <c r="F138" i="15"/>
  <c r="BS138" i="15"/>
  <c r="BV138" i="15"/>
  <c r="BY138" i="15"/>
  <c r="CA138" i="15"/>
  <c r="CH138" i="15"/>
  <c r="BP138" i="15"/>
  <c r="CG138" i="15"/>
  <c r="BS5" i="15"/>
  <c r="BS6" i="15"/>
  <c r="BS17" i="15"/>
  <c r="BS18" i="15"/>
  <c r="BS23" i="15"/>
  <c r="BS28" i="15"/>
  <c r="BS29" i="15"/>
  <c r="BS30" i="15"/>
  <c r="BS31" i="15"/>
  <c r="BS32" i="15"/>
  <c r="BS33" i="15"/>
  <c r="BS36" i="15"/>
  <c r="BS37" i="15"/>
  <c r="BS40" i="15"/>
  <c r="BS41" i="15"/>
  <c r="BS42" i="15"/>
  <c r="BS43" i="15"/>
  <c r="BS44" i="15"/>
  <c r="BS58" i="15"/>
  <c r="BS59" i="15"/>
  <c r="BS60" i="15"/>
  <c r="BS61" i="15"/>
  <c r="BS62" i="15"/>
  <c r="BS63" i="15"/>
  <c r="BS64" i="15"/>
  <c r="BS99" i="15"/>
  <c r="BS101" i="15"/>
  <c r="BS74" i="15"/>
  <c r="BS75" i="15"/>
  <c r="BS76" i="15"/>
  <c r="E40" i="15"/>
  <c r="F40" i="15"/>
  <c r="CA40" i="15"/>
  <c r="CH40" i="15"/>
  <c r="BV18" i="15"/>
  <c r="BV29" i="15"/>
  <c r="CA5" i="15"/>
  <c r="CA6" i="15"/>
  <c r="CA17" i="15"/>
  <c r="CA18" i="15"/>
  <c r="E23" i="15"/>
  <c r="CD23" i="15" s="1"/>
  <c r="CA28" i="15"/>
  <c r="CA29" i="15"/>
  <c r="E32" i="15"/>
  <c r="CD32" i="15" s="1"/>
  <c r="E33" i="15"/>
  <c r="CD33" i="15" s="1"/>
  <c r="CA36" i="15"/>
  <c r="CA37" i="15"/>
  <c r="CA41" i="15"/>
  <c r="CA42" i="15"/>
  <c r="CA43" i="15"/>
  <c r="CA44" i="15"/>
  <c r="CA58" i="15"/>
  <c r="CA59" i="15"/>
  <c r="CA60" i="15"/>
  <c r="CA61" i="15"/>
  <c r="CA62" i="15"/>
  <c r="CA63" i="15"/>
  <c r="CA64" i="15"/>
  <c r="CA99" i="15"/>
  <c r="CA101" i="15"/>
  <c r="CA74" i="15"/>
  <c r="CA75" i="15"/>
  <c r="CA76" i="15"/>
  <c r="E99" i="15"/>
  <c r="E5" i="15"/>
  <c r="E17" i="15"/>
  <c r="E28" i="15"/>
  <c r="E58" i="15"/>
  <c r="E74" i="15"/>
  <c r="E15" i="25"/>
  <c r="E14" i="25"/>
  <c r="E10" i="25"/>
  <c r="G19" i="25"/>
  <c r="E18" i="25"/>
  <c r="E24" i="25"/>
  <c r="G23" i="25"/>
  <c r="E22" i="25"/>
  <c r="G10" i="25"/>
  <c r="G18" i="25"/>
  <c r="G22" i="25"/>
  <c r="CH5" i="15"/>
  <c r="CH6" i="15"/>
  <c r="CH17" i="15"/>
  <c r="CH18" i="15"/>
  <c r="CH23" i="15"/>
  <c r="CH28" i="15"/>
  <c r="CH29" i="15"/>
  <c r="CH30" i="15"/>
  <c r="CH31" i="15"/>
  <c r="CH32" i="15"/>
  <c r="CH33" i="15"/>
  <c r="CH36" i="15"/>
  <c r="CH37" i="15"/>
  <c r="CH41" i="15"/>
  <c r="CH42" i="15"/>
  <c r="CH43" i="15"/>
  <c r="CH44" i="15"/>
  <c r="CH58" i="15"/>
  <c r="CH59" i="15"/>
  <c r="CH60" i="15"/>
  <c r="CH61" i="15"/>
  <c r="CH62" i="15"/>
  <c r="CH63" i="15"/>
  <c r="CH64" i="15"/>
  <c r="CH99" i="15"/>
  <c r="CH101" i="15"/>
  <c r="CH74" i="15"/>
  <c r="CH75" i="15"/>
  <c r="CH76" i="15"/>
  <c r="I6" i="18"/>
  <c r="I10" i="18"/>
  <c r="I20" i="18"/>
  <c r="I24" i="18"/>
  <c r="I38" i="18"/>
  <c r="I41" i="18"/>
  <c r="I57" i="18"/>
  <c r="E30" i="15"/>
  <c r="CD30" i="15" s="1"/>
  <c r="E42" i="15"/>
  <c r="CD42" i="15" s="1"/>
  <c r="E60" i="15"/>
  <c r="CD60" i="15" s="1"/>
  <c r="E63" i="15"/>
  <c r="E64" i="15"/>
  <c r="CD64" i="15" s="1"/>
  <c r="E125" i="31"/>
  <c r="F125" i="31" s="1"/>
  <c r="E126" i="31"/>
  <c r="F126" i="31" s="1"/>
  <c r="E129" i="31"/>
  <c r="F129" i="31" s="1"/>
  <c r="E137" i="31"/>
  <c r="F137" i="31" s="1"/>
  <c r="E144" i="31"/>
  <c r="F144" i="31" s="1"/>
  <c r="E145" i="31"/>
  <c r="F145" i="31" s="1"/>
  <c r="E147" i="31"/>
  <c r="F147" i="31" s="1"/>
  <c r="K147" i="31"/>
  <c r="L147" i="31" s="1"/>
  <c r="E149" i="31"/>
  <c r="F149" i="31" s="1"/>
  <c r="E156" i="31"/>
  <c r="F156" i="31" s="1"/>
  <c r="E157" i="31"/>
  <c r="F157" i="31" s="1"/>
  <c r="E164" i="31"/>
  <c r="F164" i="31" s="1"/>
  <c r="E169" i="31"/>
  <c r="F169" i="31" s="1"/>
  <c r="E170" i="31"/>
  <c r="F170" i="31" s="1"/>
  <c r="E171" i="31"/>
  <c r="F171" i="31" s="1"/>
  <c r="BY5" i="15"/>
  <c r="BY6" i="15"/>
  <c r="BY17" i="15"/>
  <c r="BY18" i="15"/>
  <c r="BY28" i="15"/>
  <c r="BY29" i="15"/>
  <c r="BY36" i="15"/>
  <c r="BY37" i="15"/>
  <c r="BY58" i="15"/>
  <c r="BY59" i="15"/>
  <c r="BY99" i="15"/>
  <c r="BY74" i="15"/>
  <c r="BY75" i="15"/>
  <c r="DB5" i="28"/>
  <c r="DB6" i="28"/>
  <c r="DB9" i="28"/>
  <c r="DB10" i="28"/>
  <c r="DB11" i="28"/>
  <c r="DB12" i="28"/>
  <c r="DB13" i="28"/>
  <c r="DB14" i="28"/>
  <c r="DB15" i="28"/>
  <c r="DB16" i="28"/>
  <c r="G6" i="28"/>
  <c r="G10" i="28"/>
  <c r="G12" i="28"/>
  <c r="G14" i="28"/>
  <c r="G16" i="28"/>
  <c r="F5" i="28"/>
  <c r="G5" i="28" s="1"/>
  <c r="F9" i="28"/>
  <c r="G9" i="28" s="1"/>
  <c r="F11" i="28"/>
  <c r="G11" i="28" s="1"/>
  <c r="F13" i="28"/>
  <c r="G13" i="28" s="1"/>
  <c r="F15" i="28"/>
  <c r="G15" i="28" s="1"/>
  <c r="E11" i="33"/>
  <c r="F11" i="33" s="1"/>
  <c r="E61" i="15"/>
  <c r="F63" i="15"/>
  <c r="F61" i="15"/>
  <c r="E41" i="15"/>
  <c r="CD41" i="15" s="1"/>
  <c r="E43" i="15"/>
  <c r="CD43" i="15" s="1"/>
  <c r="E44" i="15"/>
  <c r="CD44" i="15" s="1"/>
  <c r="F41" i="15"/>
  <c r="F42" i="15"/>
  <c r="F43" i="15"/>
  <c r="F44" i="15"/>
  <c r="F33" i="15"/>
  <c r="T5" i="28"/>
  <c r="T6" i="28"/>
  <c r="T9" i="28"/>
  <c r="T10" i="28"/>
  <c r="T11" i="28"/>
  <c r="T12" i="28"/>
  <c r="T13" i="28"/>
  <c r="T14" i="28"/>
  <c r="T15" i="28"/>
  <c r="T16" i="28"/>
  <c r="H5" i="18"/>
  <c r="H6" i="18"/>
  <c r="H9" i="18"/>
  <c r="H10" i="18"/>
  <c r="H19" i="18"/>
  <c r="H20" i="18"/>
  <c r="H23" i="18"/>
  <c r="H24" i="18"/>
  <c r="H37" i="18"/>
  <c r="H38" i="18"/>
  <c r="H40" i="18"/>
  <c r="H41" i="18"/>
  <c r="H56" i="18"/>
  <c r="H57" i="18"/>
  <c r="F5" i="15"/>
  <c r="E18" i="15"/>
  <c r="F18" i="15"/>
  <c r="F17" i="15"/>
  <c r="L506" i="14"/>
  <c r="E75" i="15"/>
  <c r="F75" i="15"/>
  <c r="F6" i="15"/>
  <c r="F23" i="15"/>
  <c r="F28" i="15"/>
  <c r="F29" i="15"/>
  <c r="F30" i="15"/>
  <c r="F31" i="15"/>
  <c r="F32" i="15"/>
  <c r="F36" i="15"/>
  <c r="F37" i="15"/>
  <c r="F58" i="15"/>
  <c r="F59" i="15"/>
  <c r="F60" i="15"/>
  <c r="F62" i="15"/>
  <c r="F64" i="15"/>
  <c r="F99" i="15"/>
  <c r="F101" i="15"/>
  <c r="F74" i="15"/>
  <c r="F76" i="15"/>
  <c r="E16" i="33"/>
  <c r="F16" i="33" s="1"/>
  <c r="E15" i="33"/>
  <c r="F15" i="33" s="1"/>
  <c r="E13" i="33"/>
  <c r="F13" i="33" s="1"/>
  <c r="E76" i="15"/>
  <c r="CD76" i="15" s="1"/>
  <c r="E101" i="15"/>
  <c r="CD101" i="15" s="1"/>
  <c r="E12" i="33"/>
  <c r="F12" i="33" s="1"/>
  <c r="E17" i="33"/>
  <c r="F17" i="33" s="1"/>
  <c r="BP74" i="15"/>
  <c r="CG74" i="15"/>
  <c r="BP99" i="15"/>
  <c r="CG99" i="15"/>
  <c r="K125" i="31"/>
  <c r="L125" i="31" s="1"/>
  <c r="F7" i="16"/>
  <c r="F8" i="16"/>
  <c r="E7" i="16"/>
  <c r="E8" i="16"/>
  <c r="E9" i="16"/>
  <c r="E10" i="16"/>
  <c r="E11" i="16"/>
  <c r="E12" i="16"/>
  <c r="E5" i="18"/>
  <c r="I5" i="18" s="1"/>
  <c r="E6" i="18"/>
  <c r="E7" i="18"/>
  <c r="E8" i="18"/>
  <c r="E9" i="18"/>
  <c r="I9" i="18" s="1"/>
  <c r="E10" i="18"/>
  <c r="E11" i="18"/>
  <c r="E19" i="18"/>
  <c r="I19" i="18" s="1"/>
  <c r="E20" i="18"/>
  <c r="E21" i="18"/>
  <c r="E23" i="18"/>
  <c r="I23" i="18" s="1"/>
  <c r="E24" i="18"/>
  <c r="E37" i="18"/>
  <c r="I37" i="18" s="1"/>
  <c r="E38" i="18"/>
  <c r="E40" i="18"/>
  <c r="I40" i="18" s="1"/>
  <c r="E41" i="18"/>
  <c r="E42" i="18"/>
  <c r="E43" i="18"/>
  <c r="E45" i="18"/>
  <c r="E46" i="18"/>
  <c r="E47" i="18"/>
  <c r="E48" i="18"/>
  <c r="E56" i="18"/>
  <c r="I56" i="18" s="1"/>
  <c r="E57" i="18"/>
  <c r="E58" i="18"/>
  <c r="E59" i="18"/>
  <c r="E60" i="18"/>
  <c r="E61" i="18"/>
  <c r="E69" i="18"/>
  <c r="E19" i="25"/>
  <c r="E23" i="25"/>
  <c r="E5" i="28"/>
  <c r="E6" i="28"/>
  <c r="BI6" i="28" s="1"/>
  <c r="E9" i="28"/>
  <c r="E10" i="28"/>
  <c r="BI10" i="28" s="1"/>
  <c r="E11" i="28"/>
  <c r="E12" i="28"/>
  <c r="BI12" i="28" s="1"/>
  <c r="E13" i="28"/>
  <c r="E14" i="28"/>
  <c r="BI14" i="28" s="1"/>
  <c r="E15" i="28"/>
  <c r="E16" i="28"/>
  <c r="BI16" i="28" s="1"/>
  <c r="E6" i="15"/>
  <c r="E29" i="15"/>
  <c r="E31" i="15"/>
  <c r="CD31" i="15" s="1"/>
  <c r="E36" i="15"/>
  <c r="E37" i="15"/>
  <c r="E59" i="15"/>
  <c r="E62" i="15"/>
  <c r="CD62" i="15" s="1"/>
  <c r="L537" i="14"/>
  <c r="L546" i="14"/>
  <c r="L391" i="14"/>
  <c r="L322" i="14"/>
  <c r="L307" i="14"/>
  <c r="F5" i="18"/>
  <c r="F6" i="18"/>
  <c r="F9" i="18"/>
  <c r="F10" i="18"/>
  <c r="F19" i="18"/>
  <c r="F20" i="18"/>
  <c r="F23" i="18"/>
  <c r="F24" i="18"/>
  <c r="F37" i="18"/>
  <c r="F38" i="18"/>
  <c r="F40" i="18"/>
  <c r="F41" i="18"/>
  <c r="F56" i="18"/>
  <c r="F57" i="18"/>
  <c r="F10" i="25"/>
  <c r="F18" i="25"/>
  <c r="F19" i="25"/>
  <c r="F22" i="25"/>
  <c r="F23" i="25"/>
  <c r="H5" i="28"/>
  <c r="H6" i="28"/>
  <c r="H9" i="28"/>
  <c r="H10" i="28"/>
  <c r="H11" i="28"/>
  <c r="H12" i="28"/>
  <c r="H13" i="28"/>
  <c r="H14" i="28"/>
  <c r="H15" i="28"/>
  <c r="H16" i="28"/>
  <c r="BO28" i="15"/>
  <c r="BO36" i="15"/>
  <c r="BO58" i="15"/>
  <c r="BP28" i="15"/>
  <c r="BP36" i="15"/>
  <c r="BP58" i="15"/>
  <c r="CG28" i="15"/>
  <c r="CG36" i="15"/>
  <c r="CG58" i="15"/>
  <c r="BO5" i="15"/>
  <c r="K7" i="16"/>
  <c r="K8" i="16"/>
  <c r="G7" i="16"/>
  <c r="H7" i="16" s="1"/>
  <c r="S5" i="28"/>
  <c r="S6" i="28"/>
  <c r="S9" i="28"/>
  <c r="S10" i="28"/>
  <c r="S11" i="28"/>
  <c r="S12" i="28"/>
  <c r="S13" i="28"/>
  <c r="S14" i="28"/>
  <c r="S15" i="28"/>
  <c r="S16" i="28"/>
  <c r="CK5" i="28"/>
  <c r="CK9" i="28"/>
  <c r="CK11" i="28"/>
  <c r="CK13" i="28"/>
  <c r="CK15" i="28"/>
  <c r="CH5" i="28"/>
  <c r="CH9" i="28"/>
  <c r="CH11" i="28"/>
  <c r="CH13" i="28"/>
  <c r="CH15" i="28"/>
  <c r="CE5" i="28"/>
  <c r="CE9" i="28"/>
  <c r="CE11" i="28"/>
  <c r="CE13" i="28"/>
  <c r="CE15" i="28"/>
  <c r="CB5" i="28"/>
  <c r="CB9" i="28"/>
  <c r="CB11" i="28"/>
  <c r="CB13" i="28"/>
  <c r="CB15" i="28"/>
  <c r="BY5" i="28"/>
  <c r="BY9" i="28"/>
  <c r="BY11" i="28"/>
  <c r="BY13" i="28"/>
  <c r="BY15" i="28"/>
  <c r="BV5" i="28"/>
  <c r="BV9" i="28"/>
  <c r="BV11" i="28"/>
  <c r="BV13" i="28"/>
  <c r="BV15" i="28"/>
  <c r="BS5" i="28"/>
  <c r="BS9" i="28"/>
  <c r="BS11" i="28"/>
  <c r="BS13" i="28"/>
  <c r="BS15" i="28"/>
  <c r="BP5" i="28"/>
  <c r="BP9" i="28"/>
  <c r="BP11" i="28"/>
  <c r="BP13" i="28"/>
  <c r="BP15" i="28"/>
  <c r="BM5" i="28"/>
  <c r="BM9" i="28"/>
  <c r="BM11" i="28"/>
  <c r="BM13" i="28"/>
  <c r="BM15" i="28"/>
  <c r="BJ5" i="28"/>
  <c r="BJ9" i="28"/>
  <c r="BJ11" i="28"/>
  <c r="BJ13" i="28"/>
  <c r="BJ15" i="28"/>
  <c r="CQ5" i="28"/>
  <c r="CQ9" i="28"/>
  <c r="CQ11" i="28"/>
  <c r="CQ13" i="28"/>
  <c r="CQ15" i="28"/>
  <c r="CP5" i="28"/>
  <c r="CP9" i="28"/>
  <c r="CP11" i="28"/>
  <c r="CP13" i="28"/>
  <c r="CP15" i="28"/>
  <c r="I7" i="16"/>
  <c r="J7" i="16" s="1"/>
  <c r="I8" i="16"/>
  <c r="J8" i="16" s="1"/>
  <c r="D7" i="16"/>
  <c r="H20" i="26"/>
  <c r="I20" i="26"/>
  <c r="J20" i="26"/>
  <c r="K20" i="26"/>
  <c r="M20" i="26"/>
  <c r="F20" i="26"/>
  <c r="B18" i="26"/>
  <c r="B16" i="26"/>
  <c r="B14" i="26"/>
  <c r="B12" i="26"/>
  <c r="B10" i="26"/>
  <c r="D7" i="26"/>
  <c r="D9" i="26"/>
  <c r="D10" i="26"/>
  <c r="D12" i="26"/>
  <c r="D14" i="26"/>
  <c r="D16" i="26"/>
  <c r="D18" i="26"/>
  <c r="D21" i="26"/>
  <c r="G8" i="26"/>
  <c r="H8" i="26" s="1"/>
  <c r="I8" i="26" s="1"/>
  <c r="J8" i="26" s="1"/>
  <c r="K8" i="26" s="1"/>
  <c r="L8" i="26" s="1"/>
  <c r="M8" i="26" s="1"/>
  <c r="D19" i="18"/>
  <c r="D18" i="25"/>
  <c r="D10" i="25"/>
  <c r="D22" i="25"/>
  <c r="D5" i="18"/>
  <c r="D9" i="18"/>
  <c r="D23" i="18"/>
  <c r="D37" i="18"/>
  <c r="D40" i="18"/>
  <c r="B9" i="13"/>
  <c r="B8" i="13"/>
  <c r="D56" i="18"/>
  <c r="B2" i="18"/>
  <c r="E12" i="18"/>
  <c r="BO17" i="15"/>
  <c r="BO74" i="15"/>
  <c r="BO99" i="15"/>
  <c r="CG17" i="15"/>
  <c r="BP17" i="15"/>
  <c r="CG5" i="15"/>
  <c r="BP5" i="15"/>
  <c r="G15" i="25"/>
  <c r="H15" i="25" s="1"/>
  <c r="L12" i="18"/>
  <c r="N12" i="18"/>
  <c r="BO138" i="15"/>
  <c r="D39" i="32"/>
  <c r="CB8" i="28"/>
  <c r="BP27" i="15"/>
  <c r="CE147" i="15"/>
  <c r="G334" i="14"/>
  <c r="G307" i="14"/>
  <c r="CT15" i="28"/>
  <c r="CH8" i="28"/>
  <c r="CG16" i="15"/>
  <c r="D123" i="15"/>
  <c r="BP57" i="15"/>
  <c r="G361" i="14"/>
  <c r="BS8" i="28"/>
  <c r="D149" i="15"/>
  <c r="G537" i="14"/>
  <c r="CQ8" i="28"/>
  <c r="CG27" i="15"/>
  <c r="CT5" i="28"/>
  <c r="CG137" i="15"/>
  <c r="D146" i="15"/>
  <c r="BO100" i="15"/>
  <c r="D144" i="15"/>
  <c r="BP35" i="15"/>
  <c r="BP73" i="15"/>
  <c r="CT9" i="28"/>
  <c r="I23" i="34"/>
  <c r="CT11" i="28"/>
  <c r="BV8" i="28"/>
  <c r="BP137" i="15"/>
  <c r="CT13" i="28"/>
  <c r="D41" i="34"/>
  <c r="G391" i="14"/>
  <c r="G546" i="14"/>
  <c r="BY8" i="28"/>
  <c r="D25" i="34"/>
  <c r="G322" i="14"/>
  <c r="BJ8" i="28"/>
  <c r="BP8" i="28"/>
  <c r="CE8" i="28"/>
  <c r="CK8" i="28"/>
  <c r="CG57" i="15"/>
  <c r="BW114" i="15"/>
  <c r="G506" i="14"/>
  <c r="BM8" i="28"/>
  <c r="D57" i="34"/>
  <c r="D39" i="15"/>
  <c r="BP16" i="15"/>
  <c r="CG35" i="15"/>
  <c r="CG73" i="15"/>
  <c r="CD63" i="15" l="1"/>
  <c r="CI63" i="15"/>
  <c r="CD40" i="15"/>
  <c r="CI40" i="15"/>
  <c r="CD85" i="15"/>
  <c r="CI85" i="15"/>
  <c r="CD61" i="15"/>
  <c r="CI61" i="15"/>
  <c r="CD84" i="15"/>
  <c r="CD142" i="15"/>
  <c r="CI142" i="15"/>
  <c r="CD83" i="15"/>
  <c r="CI83" i="15"/>
  <c r="CI32" i="15"/>
  <c r="BT55" i="15"/>
  <c r="BU55" i="15" s="1"/>
  <c r="BV55" i="15" s="1"/>
  <c r="BT56" i="15"/>
  <c r="BU56" i="15" s="1"/>
  <c r="BV56" i="15" s="1"/>
  <c r="BT57" i="15"/>
  <c r="BU57" i="15" s="1"/>
  <c r="BV57" i="15" s="1"/>
  <c r="BT10" i="15"/>
  <c r="BU10" i="15" s="1"/>
  <c r="BU42" i="15"/>
  <c r="BU44" i="15"/>
  <c r="BU31" i="15"/>
  <c r="BU38" i="15"/>
  <c r="CE124" i="31"/>
  <c r="CF124" i="31" s="1"/>
  <c r="CG124" i="31" s="1"/>
  <c r="BU43" i="15"/>
  <c r="BU14" i="15"/>
  <c r="BU63" i="15"/>
  <c r="BU22" i="15"/>
  <c r="BU60" i="15"/>
  <c r="BU40" i="15"/>
  <c r="BU79" i="15"/>
  <c r="BU30" i="15"/>
  <c r="BU41" i="15"/>
  <c r="BU33" i="15"/>
  <c r="BU142" i="15"/>
  <c r="BU32" i="15"/>
  <c r="BU85" i="15"/>
  <c r="BU61" i="15"/>
  <c r="BU84" i="15"/>
  <c r="BU8" i="15"/>
  <c r="BU83" i="15"/>
  <c r="BU102" i="15"/>
  <c r="BU62" i="15"/>
  <c r="BU76" i="15"/>
  <c r="BU23" i="15"/>
  <c r="BU82" i="15"/>
  <c r="BU64" i="15"/>
  <c r="CE97" i="31"/>
  <c r="CF97" i="31" s="1"/>
  <c r="CG97" i="31" s="1"/>
  <c r="CE101" i="31"/>
  <c r="CF101" i="31" s="1"/>
  <c r="CG101" i="31" s="1"/>
  <c r="CE120" i="31"/>
  <c r="CF120" i="31" s="1"/>
  <c r="CG120" i="31" s="1"/>
  <c r="CE103" i="31"/>
  <c r="CF103" i="31" s="1"/>
  <c r="CG103" i="31" s="1"/>
  <c r="CE138" i="31"/>
  <c r="CF138" i="31" s="1"/>
  <c r="CG138" i="31" s="1"/>
  <c r="CE170" i="31"/>
  <c r="CF170" i="31" s="1"/>
  <c r="CG170" i="31" s="1"/>
  <c r="CB170" i="31"/>
  <c r="CE164" i="31"/>
  <c r="CF164" i="31" s="1"/>
  <c r="CG164" i="31" s="1"/>
  <c r="CB164" i="31"/>
  <c r="CB17" i="31"/>
  <c r="CE17" i="31"/>
  <c r="CF17" i="31" s="1"/>
  <c r="CG17" i="31" s="1"/>
  <c r="CE157" i="31"/>
  <c r="CF157" i="31" s="1"/>
  <c r="CG157" i="31" s="1"/>
  <c r="CB157" i="31"/>
  <c r="CE16" i="31"/>
  <c r="CF16" i="31" s="1"/>
  <c r="CG16" i="31" s="1"/>
  <c r="CB16" i="31"/>
  <c r="CB156" i="31"/>
  <c r="CE156" i="31"/>
  <c r="CF156" i="31" s="1"/>
  <c r="CG156" i="31" s="1"/>
  <c r="CE99" i="31"/>
  <c r="CF99" i="31" s="1"/>
  <c r="CG99" i="31" s="1"/>
  <c r="CB99" i="31"/>
  <c r="CE125" i="31"/>
  <c r="CF125" i="31" s="1"/>
  <c r="CG125" i="31" s="1"/>
  <c r="CB125" i="31"/>
  <c r="CE98" i="31"/>
  <c r="CF98" i="31" s="1"/>
  <c r="CG98" i="31" s="1"/>
  <c r="CB98" i="31"/>
  <c r="CB26" i="31"/>
  <c r="CE26" i="31"/>
  <c r="CF26" i="31" s="1"/>
  <c r="CG26" i="31" s="1"/>
  <c r="CE9" i="31"/>
  <c r="CF9" i="31" s="1"/>
  <c r="CG9" i="31" s="1"/>
  <c r="CB9" i="31"/>
  <c r="CE96" i="31"/>
  <c r="CF96" i="31" s="1"/>
  <c r="CG96" i="31" s="1"/>
  <c r="CE137" i="31"/>
  <c r="CF137" i="31" s="1"/>
  <c r="CG137" i="31" s="1"/>
  <c r="CB137" i="31"/>
  <c r="CE100" i="31"/>
  <c r="CF100" i="31" s="1"/>
  <c r="CG100" i="31" s="1"/>
  <c r="CB100" i="31"/>
  <c r="CE126" i="31"/>
  <c r="CF126" i="31" s="1"/>
  <c r="CG126" i="31" s="1"/>
  <c r="CB126" i="31"/>
  <c r="CE171" i="31"/>
  <c r="CF171" i="31" s="1"/>
  <c r="CG171" i="31" s="1"/>
  <c r="CB171" i="31"/>
  <c r="CE147" i="31"/>
  <c r="CF147" i="31" s="1"/>
  <c r="CG147" i="31" s="1"/>
  <c r="CB147" i="31"/>
  <c r="CE77" i="31"/>
  <c r="CF77" i="31" s="1"/>
  <c r="CG77" i="31" s="1"/>
  <c r="CB77" i="31"/>
  <c r="CE165" i="31"/>
  <c r="CF165" i="31" s="1"/>
  <c r="CG165" i="31" s="1"/>
  <c r="CE145" i="31"/>
  <c r="CF145" i="31" s="1"/>
  <c r="CG145" i="31" s="1"/>
  <c r="CB145" i="31"/>
  <c r="CE114" i="31"/>
  <c r="CF114" i="31" s="1"/>
  <c r="CG114" i="31" s="1"/>
  <c r="CB114" i="31"/>
  <c r="CE24" i="31"/>
  <c r="CF24" i="31" s="1"/>
  <c r="CG24" i="31" s="1"/>
  <c r="CB24" i="31"/>
  <c r="CE8" i="31"/>
  <c r="CF8" i="31" s="1"/>
  <c r="CG8" i="31" s="1"/>
  <c r="CB8" i="31"/>
  <c r="CE169" i="31"/>
  <c r="CF169" i="31" s="1"/>
  <c r="CG169" i="31" s="1"/>
  <c r="CB169" i="31"/>
  <c r="CE144" i="31"/>
  <c r="CF144" i="31" s="1"/>
  <c r="CG144" i="31" s="1"/>
  <c r="CB144" i="31"/>
  <c r="CE106" i="31"/>
  <c r="CF106" i="31" s="1"/>
  <c r="CG106" i="31" s="1"/>
  <c r="CB106" i="31"/>
  <c r="CE49" i="31"/>
  <c r="CF49" i="31" s="1"/>
  <c r="CG49" i="31" s="1"/>
  <c r="CB49" i="31"/>
  <c r="CE18" i="31"/>
  <c r="CF18" i="31" s="1"/>
  <c r="CG18" i="31" s="1"/>
  <c r="CB18" i="31"/>
  <c r="CE102" i="31"/>
  <c r="CF102" i="31" s="1"/>
  <c r="CG102" i="31" s="1"/>
  <c r="CE40" i="31"/>
  <c r="CF40" i="31" s="1"/>
  <c r="CG40" i="31" s="1"/>
  <c r="CB40" i="31"/>
  <c r="CE41" i="31"/>
  <c r="CF41" i="31" s="1"/>
  <c r="CG41" i="31" s="1"/>
  <c r="CB41" i="31"/>
  <c r="CB129" i="31"/>
  <c r="CE129" i="31"/>
  <c r="CF129" i="31" s="1"/>
  <c r="CG129" i="31" s="1"/>
  <c r="E21" i="10" s="1"/>
  <c r="CE39" i="31"/>
  <c r="CF39" i="31" s="1"/>
  <c r="CG39" i="31" s="1"/>
  <c r="CB39" i="31"/>
  <c r="CB5" i="31"/>
  <c r="CC5" i="31" s="1"/>
  <c r="CE6" i="31"/>
  <c r="CF6" i="31" s="1"/>
  <c r="CG6" i="31" s="1"/>
  <c r="CB6" i="31"/>
  <c r="CB149" i="31"/>
  <c r="CE149" i="31"/>
  <c r="CF149" i="31" s="1"/>
  <c r="CG149" i="31" s="1"/>
  <c r="CB146" i="31"/>
  <c r="CE146" i="31"/>
  <c r="CF146" i="31" s="1"/>
  <c r="CG146" i="31" s="1"/>
  <c r="CE27" i="31"/>
  <c r="CF27" i="31" s="1"/>
  <c r="CG27" i="31" s="1"/>
  <c r="CB27" i="31"/>
  <c r="CE15" i="31"/>
  <c r="CF15" i="31" s="1"/>
  <c r="CG15" i="31" s="1"/>
  <c r="CB15" i="31"/>
  <c r="G39" i="32"/>
  <c r="H39" i="32" s="1"/>
  <c r="F39" i="32"/>
  <c r="CI64" i="15"/>
  <c r="CI30" i="15"/>
  <c r="CI62" i="15"/>
  <c r="CI60" i="15"/>
  <c r="CI33" i="15"/>
  <c r="CI44" i="15"/>
  <c r="CI8" i="15"/>
  <c r="CI31" i="15"/>
  <c r="CI43" i="15"/>
  <c r="CI42" i="15"/>
  <c r="CC84" i="15"/>
  <c r="CC85" i="15"/>
  <c r="CC83" i="15"/>
  <c r="CC82" i="15"/>
  <c r="CC23" i="15"/>
  <c r="BI5" i="28"/>
  <c r="BI13" i="28"/>
  <c r="BI9" i="28"/>
  <c r="BI15" i="28"/>
  <c r="BI11" i="28"/>
  <c r="CB29" i="15"/>
  <c r="CB6" i="15"/>
  <c r="CB64" i="15"/>
  <c r="CB74" i="15"/>
  <c r="CB62" i="15"/>
  <c r="CB60" i="15"/>
  <c r="CB28" i="15"/>
  <c r="CB139" i="15"/>
  <c r="CB59" i="15"/>
  <c r="CB75" i="15"/>
  <c r="CB17" i="15"/>
  <c r="CB37" i="15"/>
  <c r="CB5" i="15"/>
  <c r="CB138" i="15"/>
  <c r="CB36" i="15"/>
  <c r="CB18" i="15"/>
  <c r="CB99" i="15"/>
  <c r="CB58" i="15"/>
  <c r="L23" i="25"/>
  <c r="L19" i="25"/>
  <c r="L22" i="25"/>
  <c r="BV11" i="15"/>
  <c r="BV13" i="15"/>
  <c r="BV12" i="15"/>
  <c r="D127" i="15"/>
  <c r="F41" i="34"/>
  <c r="J21" i="18"/>
  <c r="J39" i="18" s="1"/>
  <c r="G14" i="25"/>
  <c r="H14" i="25" s="1"/>
  <c r="G25" i="34"/>
  <c r="H25" i="34" s="1"/>
  <c r="F25" i="34"/>
  <c r="BY76" i="15"/>
  <c r="CB76" i="15"/>
  <c r="CB23" i="15"/>
  <c r="BY38" i="15"/>
  <c r="CB38" i="15"/>
  <c r="CA33" i="15"/>
  <c r="CB33" i="15"/>
  <c r="BY101" i="15"/>
  <c r="CB101" i="15"/>
  <c r="BY40" i="15"/>
  <c r="CB40" i="15"/>
  <c r="BY14" i="15"/>
  <c r="CB14" i="15"/>
  <c r="BY79" i="15"/>
  <c r="CB79" i="15"/>
  <c r="BY102" i="15"/>
  <c r="CB102" i="15"/>
  <c r="BY30" i="15"/>
  <c r="CB30" i="15"/>
  <c r="BY22" i="15"/>
  <c r="CB22" i="15"/>
  <c r="BY61" i="15"/>
  <c r="CB61" i="15"/>
  <c r="BY63" i="15"/>
  <c r="CB63" i="15"/>
  <c r="BY142" i="15"/>
  <c r="CB142" i="15"/>
  <c r="BY44" i="15"/>
  <c r="CB44" i="15"/>
  <c r="BY43" i="15"/>
  <c r="CB43" i="15"/>
  <c r="BY32" i="15"/>
  <c r="CB32" i="15"/>
  <c r="BY84" i="15"/>
  <c r="CB84" i="15"/>
  <c r="BY85" i="15"/>
  <c r="CB85" i="15"/>
  <c r="BY41" i="15"/>
  <c r="CB41" i="15"/>
  <c r="BY83" i="15"/>
  <c r="CB83" i="15"/>
  <c r="BY8" i="15"/>
  <c r="CB8" i="15"/>
  <c r="CA31" i="15"/>
  <c r="CB31" i="15"/>
  <c r="BY42" i="15"/>
  <c r="CB42" i="15"/>
  <c r="BY82" i="15"/>
  <c r="CB82" i="15"/>
  <c r="CA82" i="15"/>
  <c r="CA83" i="15"/>
  <c r="CA85" i="15"/>
  <c r="CA102" i="15"/>
  <c r="CA84" i="15"/>
  <c r="F57" i="34"/>
  <c r="L18" i="25"/>
  <c r="BY33" i="15"/>
  <c r="BY31" i="15"/>
  <c r="BY23" i="15"/>
  <c r="L15" i="25"/>
  <c r="CA30" i="15"/>
  <c r="CA22" i="15"/>
  <c r="BY62" i="15"/>
  <c r="AR101" i="15"/>
  <c r="BL101" i="15" s="1"/>
  <c r="L9" i="16"/>
  <c r="AR23" i="15"/>
  <c r="L10" i="25"/>
  <c r="L24" i="25"/>
  <c r="BM41" i="15"/>
  <c r="CI41" i="15" s="1"/>
  <c r="AT41" i="15"/>
  <c r="AT142" i="15"/>
  <c r="BM84" i="15"/>
  <c r="CI84" i="15" s="1"/>
  <c r="AT82" i="15"/>
  <c r="BM22" i="15"/>
  <c r="CI22" i="15" s="1"/>
  <c r="AT38" i="15"/>
  <c r="BM38" i="15"/>
  <c r="CI38" i="15" s="1"/>
  <c r="L11" i="25"/>
  <c r="BY64" i="15"/>
  <c r="CA23" i="15"/>
  <c r="AT44" i="15"/>
  <c r="AT32" i="15"/>
  <c r="AT14" i="15"/>
  <c r="AT43" i="15"/>
  <c r="AT31" i="15"/>
  <c r="BM14" i="15"/>
  <c r="CI14" i="15" s="1"/>
  <c r="BY60" i="15"/>
  <c r="CA32" i="15"/>
  <c r="L12" i="16"/>
  <c r="L11" i="16"/>
  <c r="L10" i="16"/>
  <c r="D8" i="10"/>
  <c r="D7" i="10"/>
  <c r="BP56" i="15"/>
  <c r="BV7" i="28"/>
  <c r="D124" i="15"/>
  <c r="BP72" i="15"/>
  <c r="CE64" i="15"/>
  <c r="CG136" i="15"/>
  <c r="I537" i="14"/>
  <c r="D58" i="34"/>
  <c r="CH7" i="28"/>
  <c r="D40" i="15"/>
  <c r="I322" i="14"/>
  <c r="CE14" i="15"/>
  <c r="CE33" i="15"/>
  <c r="D128" i="15"/>
  <c r="BJ7" i="28"/>
  <c r="CE7" i="28"/>
  <c r="BY7" i="28"/>
  <c r="BW113" i="15"/>
  <c r="I334" i="14"/>
  <c r="CA8" i="28"/>
  <c r="CB7" i="28"/>
  <c r="BP34" i="15"/>
  <c r="CG72" i="15"/>
  <c r="CG56" i="15"/>
  <c r="I24" i="34"/>
  <c r="CK7" i="28"/>
  <c r="I506" i="14"/>
  <c r="CE102" i="15"/>
  <c r="BM7" i="28"/>
  <c r="CE142" i="15"/>
  <c r="BL8" i="28"/>
  <c r="CE44" i="15"/>
  <c r="BP26" i="15"/>
  <c r="CE85" i="15"/>
  <c r="CQ7" i="28"/>
  <c r="CG26" i="15"/>
  <c r="BS7" i="28"/>
  <c r="I361" i="14"/>
  <c r="BW57" i="15"/>
  <c r="D26" i="34"/>
  <c r="I391" i="14"/>
  <c r="BP7" i="28"/>
  <c r="BP136" i="15"/>
  <c r="I546" i="14"/>
  <c r="D42" i="34"/>
  <c r="CG34" i="15"/>
  <c r="I307" i="14"/>
  <c r="D21" i="10" l="1"/>
  <c r="BT101" i="15"/>
  <c r="BU101" i="15" s="1"/>
  <c r="AS23" i="15"/>
  <c r="BL23" i="15"/>
  <c r="BM23" i="15" s="1"/>
  <c r="CI23" i="15" s="1"/>
  <c r="T16" i="13"/>
  <c r="O15" i="13"/>
  <c r="S16" i="13"/>
  <c r="Q16" i="13"/>
  <c r="O16" i="13"/>
  <c r="CD5" i="31"/>
  <c r="CC6" i="31"/>
  <c r="CD6" i="31" s="1"/>
  <c r="CG47" i="15"/>
  <c r="BP47" i="15"/>
  <c r="J546" i="14"/>
  <c r="H361" i="14"/>
  <c r="H546" i="14"/>
  <c r="J361" i="14"/>
  <c r="J506" i="14"/>
  <c r="H307" i="14"/>
  <c r="H506" i="14"/>
  <c r="J307" i="14"/>
  <c r="H391" i="14"/>
  <c r="H334" i="14"/>
  <c r="J391" i="14"/>
  <c r="J334" i="14"/>
  <c r="J322" i="14"/>
  <c r="H537" i="14"/>
  <c r="H322" i="14"/>
  <c r="J537" i="14"/>
  <c r="D14" i="10"/>
  <c r="D15" i="10"/>
  <c r="BM101" i="15"/>
  <c r="CI101" i="15" s="1"/>
  <c r="BV10" i="15"/>
  <c r="AT24" i="15"/>
  <c r="L14" i="25"/>
  <c r="F42" i="34"/>
  <c r="J26" i="18"/>
  <c r="J27" i="18"/>
  <c r="G26" i="34"/>
  <c r="H26" i="34" s="1"/>
  <c r="F26" i="34"/>
  <c r="D13" i="10"/>
  <c r="F58" i="34"/>
  <c r="J12" i="34"/>
  <c r="J14" i="18"/>
  <c r="J45" i="18" s="1"/>
  <c r="L46" i="18" a="1"/>
  <c r="L46" i="18" s="1"/>
  <c r="K46" i="18" a="1"/>
  <c r="K46" i="18" s="1"/>
  <c r="N46" i="18" a="1"/>
  <c r="N46" i="18" s="1"/>
  <c r="M46" i="18" a="1"/>
  <c r="M46" i="18" s="1"/>
  <c r="AT101" i="15"/>
  <c r="AT23" i="15"/>
  <c r="D12" i="10"/>
  <c r="BO19" i="15"/>
  <c r="CE63" i="15"/>
  <c r="BW112" i="15"/>
  <c r="BU7" i="28"/>
  <c r="CJ7" i="28"/>
  <c r="BP46" i="15"/>
  <c r="CM7" i="28"/>
  <c r="CA7" i="28"/>
  <c r="BX7" i="28"/>
  <c r="CE32" i="15"/>
  <c r="CD7" i="28"/>
  <c r="BR7" i="28"/>
  <c r="CE101" i="15"/>
  <c r="CG7" i="28"/>
  <c r="CE43" i="15"/>
  <c r="CE84" i="15"/>
  <c r="BW56" i="15"/>
  <c r="CE13" i="15"/>
  <c r="CE141" i="15"/>
  <c r="BO7" i="28"/>
  <c r="CG46" i="15"/>
  <c r="D125" i="15"/>
  <c r="BP55" i="15"/>
  <c r="CG55" i="15"/>
  <c r="BL7" i="28"/>
  <c r="BT81" i="15" l="1"/>
  <c r="BU81" i="15" s="1"/>
  <c r="CC7" i="31"/>
  <c r="BP119" i="15"/>
  <c r="CG119" i="15"/>
  <c r="J37" i="34"/>
  <c r="G37" i="34" s="1"/>
  <c r="H37" i="34" s="1"/>
  <c r="G12" i="34"/>
  <c r="H12" i="34" s="1"/>
  <c r="J28" i="18"/>
  <c r="J58" i="18" s="1"/>
  <c r="C8" i="13" s="1"/>
  <c r="BV44" i="15"/>
  <c r="BV41" i="15"/>
  <c r="BV30" i="15"/>
  <c r="BV40" i="15"/>
  <c r="BV8" i="15"/>
  <c r="BV38" i="15"/>
  <c r="BV85" i="15"/>
  <c r="BV33" i="15"/>
  <c r="BV79" i="15"/>
  <c r="BV42" i="15"/>
  <c r="BV83" i="15"/>
  <c r="BV22" i="15"/>
  <c r="BV63" i="15"/>
  <c r="BV32" i="15"/>
  <c r="BV84" i="15"/>
  <c r="BV61" i="15"/>
  <c r="BV31" i="15"/>
  <c r="BV142" i="15"/>
  <c r="J46" i="18" a="1"/>
  <c r="J46" i="18" s="1"/>
  <c r="BV82" i="15"/>
  <c r="BV23" i="15"/>
  <c r="BP116" i="15"/>
  <c r="CG116" i="15"/>
  <c r="AU23" i="10"/>
  <c r="AB10" i="10"/>
  <c r="BL10" i="28"/>
  <c r="W23" i="10"/>
  <c r="E11" i="26"/>
  <c r="BW111" i="15"/>
  <c r="BL6" i="28"/>
  <c r="AY18" i="10"/>
  <c r="CE14" i="28"/>
  <c r="CI16" i="28"/>
  <c r="AP32" i="10"/>
  <c r="AA18" i="10"/>
  <c r="BO101" i="15"/>
  <c r="BX16" i="28"/>
  <c r="AF32" i="10"/>
  <c r="AZ10" i="10"/>
  <c r="AG23" i="10"/>
  <c r="BP16" i="28"/>
  <c r="DC16" i="28"/>
  <c r="BO59" i="15"/>
  <c r="M24" i="25"/>
  <c r="F14" i="28"/>
  <c r="AW18" i="10"/>
  <c r="F6" i="28"/>
  <c r="AX23" i="10"/>
  <c r="BR10" i="28"/>
  <c r="V10" i="10"/>
  <c r="D6" i="32"/>
  <c r="BO16" i="28"/>
  <c r="CE16" i="28"/>
  <c r="CF16" i="28"/>
  <c r="BP6" i="28"/>
  <c r="E18" i="26"/>
  <c r="AM10" i="10"/>
  <c r="AF10" i="10"/>
  <c r="AT10" i="10"/>
  <c r="X18" i="10"/>
  <c r="CG54" i="15"/>
  <c r="DC14" i="28"/>
  <c r="DA5" i="28"/>
  <c r="AP23" i="10"/>
  <c r="BW55" i="15"/>
  <c r="AW10" i="10"/>
  <c r="S23" i="10"/>
  <c r="D59" i="34"/>
  <c r="BJ16" i="28"/>
  <c r="CJ71" i="15"/>
  <c r="AO23" i="10"/>
  <c r="D23" i="32"/>
  <c r="CA10" i="28"/>
  <c r="BZ64" i="15"/>
  <c r="AO10" i="10"/>
  <c r="AT32" i="10"/>
  <c r="AS18" i="10"/>
  <c r="BO6" i="28"/>
  <c r="D129" i="15"/>
  <c r="CD16" i="28"/>
  <c r="AV18" i="10"/>
  <c r="CG16" i="28"/>
  <c r="CG10" i="28"/>
  <c r="BY16" i="28"/>
  <c r="U10" i="10"/>
  <c r="CE12" i="28"/>
  <c r="CQ14" i="28"/>
  <c r="BR6" i="28"/>
  <c r="BX12" i="28"/>
  <c r="AQ32" i="10"/>
  <c r="AL10" i="10"/>
  <c r="CK12" i="28"/>
  <c r="CL16" i="28"/>
  <c r="AD18" i="10"/>
  <c r="D27" i="34"/>
  <c r="E22" i="26"/>
  <c r="CM16" i="28"/>
  <c r="AI23" i="10"/>
  <c r="AT18" i="10"/>
  <c r="D6" i="18"/>
  <c r="D8" i="26"/>
  <c r="AC23" i="10"/>
  <c r="DC12" i="28"/>
  <c r="BX5" i="15"/>
  <c r="CH10" i="28"/>
  <c r="D17" i="26"/>
  <c r="CM12" i="28"/>
  <c r="J10" i="25"/>
  <c r="BO75" i="15"/>
  <c r="CB14" i="28"/>
  <c r="D10" i="32"/>
  <c r="AG32" i="10"/>
  <c r="CE12" i="15"/>
  <c r="W10" i="10"/>
  <c r="CE10" i="28"/>
  <c r="CB10" i="28"/>
  <c r="CJ10" i="28"/>
  <c r="CQ12" i="28"/>
  <c r="AX18" i="10"/>
  <c r="AK10" i="10"/>
  <c r="BU10" i="28"/>
  <c r="AR23" i="10"/>
  <c r="E19" i="26"/>
  <c r="AJ32" i="10"/>
  <c r="AM32" i="10"/>
  <c r="CA16" i="28"/>
  <c r="AC32" i="10"/>
  <c r="AA23" i="10"/>
  <c r="D10" i="18"/>
  <c r="D63" i="15"/>
  <c r="AJ23" i="10"/>
  <c r="CJ6" i="28"/>
  <c r="BO20" i="15"/>
  <c r="D11" i="25"/>
  <c r="I25" i="34"/>
  <c r="E17" i="26"/>
  <c r="AL23" i="10"/>
  <c r="E7" i="26"/>
  <c r="CJ14" i="28"/>
  <c r="AJ10" i="10"/>
  <c r="BO12" i="28"/>
  <c r="AL18" i="10"/>
  <c r="CZ14" i="28"/>
  <c r="AU18" i="10"/>
  <c r="BO6" i="15"/>
  <c r="BU12" i="28"/>
  <c r="AO18" i="10"/>
  <c r="BM14" i="28"/>
  <c r="BV6" i="28"/>
  <c r="D20" i="18"/>
  <c r="BP118" i="15"/>
  <c r="I19" i="25"/>
  <c r="X10" i="10"/>
  <c r="BV14" i="28"/>
  <c r="BV12" i="28"/>
  <c r="CQ10" i="28"/>
  <c r="AC18" i="10"/>
  <c r="BJ6" i="28"/>
  <c r="BL14" i="28"/>
  <c r="CE83" i="15"/>
  <c r="BQ16" i="28"/>
  <c r="AV23" i="10"/>
  <c r="AI10" i="10"/>
  <c r="CJ16" i="28"/>
  <c r="D41" i="15"/>
  <c r="CA6" i="28"/>
  <c r="BS10" i="28"/>
  <c r="DC6" i="28"/>
  <c r="F16" i="28"/>
  <c r="AR32" i="10"/>
  <c r="CE42" i="15"/>
  <c r="CA12" i="28"/>
  <c r="AY23" i="10"/>
  <c r="BR14" i="28"/>
  <c r="D19" i="25"/>
  <c r="BO10" i="28"/>
  <c r="AZ18" i="10"/>
  <c r="CH14" i="28"/>
  <c r="CM10" i="28"/>
  <c r="AM18" i="10"/>
  <c r="CM6" i="28"/>
  <c r="AF18" i="10"/>
  <c r="BX14" i="28"/>
  <c r="V23" i="10"/>
  <c r="E21" i="26"/>
  <c r="E12" i="26"/>
  <c r="AN10" i="10"/>
  <c r="BO37" i="15"/>
  <c r="AY32" i="10"/>
  <c r="T23" i="10"/>
  <c r="Z18" i="10"/>
  <c r="BA32" i="10"/>
  <c r="AH23" i="10"/>
  <c r="M19" i="25"/>
  <c r="AS10" i="10"/>
  <c r="D11" i="26"/>
  <c r="I15" i="25"/>
  <c r="CM14" i="28"/>
  <c r="CQ16" i="28"/>
  <c r="AL32" i="10"/>
  <c r="AP18" i="10"/>
  <c r="D57" i="18"/>
  <c r="AV10" i="10"/>
  <c r="BO29" i="15"/>
  <c r="AP10" i="10"/>
  <c r="AZ32" i="10"/>
  <c r="BA10" i="10"/>
  <c r="AT23" i="10"/>
  <c r="AR18" i="10"/>
  <c r="BS14" i="28"/>
  <c r="Z23" i="10"/>
  <c r="BM16" i="28"/>
  <c r="AZ23" i="10"/>
  <c r="X32" i="10"/>
  <c r="E20" i="26"/>
  <c r="AG18" i="10"/>
  <c r="AE32" i="10"/>
  <c r="AH10" i="10"/>
  <c r="BT16" i="28"/>
  <c r="CD10" i="28"/>
  <c r="CD12" i="28"/>
  <c r="D38" i="18"/>
  <c r="BO139" i="15"/>
  <c r="CD14" i="28"/>
  <c r="BP135" i="15"/>
  <c r="AK18" i="10"/>
  <c r="Y10" i="10"/>
  <c r="AD23" i="10"/>
  <c r="BJ14" i="28"/>
  <c r="F12" i="28"/>
  <c r="AA10" i="10"/>
  <c r="BN16" i="28"/>
  <c r="BS12" i="28"/>
  <c r="CG14" i="28"/>
  <c r="CA14" i="28"/>
  <c r="BM10" i="28"/>
  <c r="BV10" i="28"/>
  <c r="CE31" i="15"/>
  <c r="AN23" i="10"/>
  <c r="BO18" i="15"/>
  <c r="BP14" i="28"/>
  <c r="CK10" i="28"/>
  <c r="U23" i="10"/>
  <c r="AW23" i="10"/>
  <c r="Y23" i="10"/>
  <c r="CK14" i="28"/>
  <c r="CD6" i="28"/>
  <c r="CE140" i="15"/>
  <c r="BM12" i="28"/>
  <c r="D8" i="16"/>
  <c r="Z10" i="10"/>
  <c r="BJ10" i="28"/>
  <c r="D23" i="25"/>
  <c r="CC16" i="28"/>
  <c r="D27" i="32"/>
  <c r="BY14" i="28"/>
  <c r="E8" i="26"/>
  <c r="BA18" i="10"/>
  <c r="CH6" i="28"/>
  <c r="Z32" i="10"/>
  <c r="AV32" i="10"/>
  <c r="AX32" i="10"/>
  <c r="BJ12" i="28"/>
  <c r="BS16" i="28"/>
  <c r="AU64" i="15"/>
  <c r="D24" i="18"/>
  <c r="CP14" i="28"/>
  <c r="AI18" i="10"/>
  <c r="AR10" i="10"/>
  <c r="BP54" i="15"/>
  <c r="AE10" i="10"/>
  <c r="CH12" i="28"/>
  <c r="CK16" i="28"/>
  <c r="AH18" i="10"/>
  <c r="E13" i="26"/>
  <c r="AQ10" i="10"/>
  <c r="BY6" i="28"/>
  <c r="BP10" i="28"/>
  <c r="BX6" i="28"/>
  <c r="D13" i="26"/>
  <c r="Y32" i="10"/>
  <c r="BU14" i="28"/>
  <c r="AH32" i="10"/>
  <c r="CJ64" i="15"/>
  <c r="BR12" i="28"/>
  <c r="CJ12" i="28"/>
  <c r="AU10" i="10"/>
  <c r="X23" i="10"/>
  <c r="E10" i="26"/>
  <c r="AE18" i="10"/>
  <c r="DC10" i="28"/>
  <c r="BX10" i="28"/>
  <c r="D43" i="34"/>
  <c r="I12" i="34"/>
  <c r="E9" i="26"/>
  <c r="AX10" i="10"/>
  <c r="BM6" i="28"/>
  <c r="AD10" i="10"/>
  <c r="AG10" i="10"/>
  <c r="BW16" i="28"/>
  <c r="AQ18" i="10"/>
  <c r="AF23" i="10"/>
  <c r="BS6" i="28"/>
  <c r="AE23" i="10"/>
  <c r="CE100" i="15"/>
  <c r="CP6" i="28"/>
  <c r="BZ16" i="28"/>
  <c r="CG118" i="15"/>
  <c r="CZ16" i="28"/>
  <c r="CB12" i="28"/>
  <c r="AM23" i="10"/>
  <c r="AI32" i="10"/>
  <c r="AD32" i="10"/>
  <c r="BA23" i="10"/>
  <c r="AO32" i="10"/>
  <c r="CQ6" i="28"/>
  <c r="E16" i="26"/>
  <c r="AA32" i="10"/>
  <c r="CP12" i="28"/>
  <c r="D15" i="26"/>
  <c r="I37" i="34"/>
  <c r="AK23" i="10"/>
  <c r="CB16" i="28"/>
  <c r="BY12" i="28"/>
  <c r="BZ71" i="15"/>
  <c r="AS23" i="10"/>
  <c r="CZ10" i="28"/>
  <c r="S10" i="10"/>
  <c r="D40" i="32"/>
  <c r="CE62" i="15"/>
  <c r="BR16" i="28"/>
  <c r="E15" i="26"/>
  <c r="AJ18" i="10"/>
  <c r="AB23" i="10"/>
  <c r="D126" i="15"/>
  <c r="BO14" i="28"/>
  <c r="AY10" i="10"/>
  <c r="F10" i="28"/>
  <c r="BU6" i="28"/>
  <c r="BK16" i="28"/>
  <c r="D19" i="26"/>
  <c r="CP16" i="28"/>
  <c r="CG135" i="15"/>
  <c r="D41" i="18"/>
  <c r="Y18" i="10"/>
  <c r="CH16" i="28"/>
  <c r="BV16" i="28"/>
  <c r="AU71" i="15"/>
  <c r="E14" i="26"/>
  <c r="AW32" i="10"/>
  <c r="AN32" i="10"/>
  <c r="AU32" i="10"/>
  <c r="AQ23" i="10"/>
  <c r="AS32" i="10"/>
  <c r="CG6" i="28"/>
  <c r="CK6" i="28"/>
  <c r="D19" i="32"/>
  <c r="BU16" i="28"/>
  <c r="CG12" i="28"/>
  <c r="AC10" i="10"/>
  <c r="CP10" i="28"/>
  <c r="AB18" i="10"/>
  <c r="BP12" i="28"/>
  <c r="AN18" i="10"/>
  <c r="BL16" i="28"/>
  <c r="BY10" i="28"/>
  <c r="T10" i="10"/>
  <c r="BL12" i="28"/>
  <c r="CZ12" i="28"/>
  <c r="CB6" i="28"/>
  <c r="AB32" i="10"/>
  <c r="BP45" i="15"/>
  <c r="AK32" i="10"/>
  <c r="M15" i="25"/>
  <c r="I24" i="25"/>
  <c r="CE6" i="28"/>
  <c r="D22" i="26"/>
  <c r="CC8" i="31" l="1"/>
  <c r="CD7" i="31"/>
  <c r="CU5" i="28"/>
  <c r="F43" i="34"/>
  <c r="G8" i="16"/>
  <c r="H8" i="16" s="1"/>
  <c r="G10" i="18"/>
  <c r="F59" i="34"/>
  <c r="F27" i="34"/>
  <c r="G27" i="34"/>
  <c r="H27" i="34" s="1"/>
  <c r="G10" i="32"/>
  <c r="H10" i="32" s="1"/>
  <c r="F10" i="32"/>
  <c r="F6" i="32"/>
  <c r="G6" i="32"/>
  <c r="H6" i="32" s="1"/>
  <c r="F40" i="32"/>
  <c r="G40" i="32"/>
  <c r="H40" i="32" s="1"/>
  <c r="CN16" i="28"/>
  <c r="F27" i="32"/>
  <c r="G27" i="32"/>
  <c r="H27" i="32" s="1"/>
  <c r="G24" i="18"/>
  <c r="G20" i="18"/>
  <c r="G41" i="18"/>
  <c r="G19" i="32"/>
  <c r="H19" i="32" s="1"/>
  <c r="F19" i="32"/>
  <c r="G23" i="32"/>
  <c r="H23" i="32" s="1"/>
  <c r="F23" i="32"/>
  <c r="G38" i="18"/>
  <c r="G6" i="18"/>
  <c r="N39" i="34" a="1"/>
  <c r="N39" i="34" s="1"/>
  <c r="L48" i="18" a="1"/>
  <c r="L48" i="18" s="1"/>
  <c r="J49" i="18" a="1"/>
  <c r="J49" i="18" s="1"/>
  <c r="J51" i="18" a="1"/>
  <c r="J51" i="18" s="1"/>
  <c r="J48" i="18" a="1"/>
  <c r="J48" i="18" s="1"/>
  <c r="K47" i="18" a="1"/>
  <c r="K47" i="18" s="1"/>
  <c r="J47" i="18" a="1"/>
  <c r="J47" i="18" s="1"/>
  <c r="M40" i="34" a="1"/>
  <c r="M40" i="34" s="1"/>
  <c r="J53" i="18" a="1"/>
  <c r="J53" i="18" s="1"/>
  <c r="N47" i="18" a="1"/>
  <c r="N47" i="18" s="1"/>
  <c r="K48" i="18" a="1"/>
  <c r="K48" i="18" s="1"/>
  <c r="L47" i="18" a="1"/>
  <c r="L47" i="18" s="1"/>
  <c r="L40" i="34" a="1"/>
  <c r="L40" i="34" s="1"/>
  <c r="N40" i="34" a="1"/>
  <c r="N40" i="34" s="1"/>
  <c r="K40" i="34" a="1"/>
  <c r="K40" i="34" s="1"/>
  <c r="J55" i="18" a="1"/>
  <c r="J55" i="18" s="1"/>
  <c r="M47" i="18" a="1"/>
  <c r="M47" i="18" s="1"/>
  <c r="J54" i="18" a="1"/>
  <c r="J54" i="18" s="1"/>
  <c r="M48" i="18" a="1"/>
  <c r="M48" i="18" s="1"/>
  <c r="N48" i="18" a="1"/>
  <c r="N48" i="18" s="1"/>
  <c r="L39" i="34" a="1"/>
  <c r="L39" i="34" s="1"/>
  <c r="J52" i="18" a="1"/>
  <c r="J52" i="18" s="1"/>
  <c r="J50" i="18" a="1"/>
  <c r="J50" i="18" s="1"/>
  <c r="M39" i="34" a="1"/>
  <c r="M39" i="34" s="1"/>
  <c r="K39" i="34" a="1"/>
  <c r="K39" i="34" s="1"/>
  <c r="G57" i="18"/>
  <c r="J45" i="34" a="1"/>
  <c r="J45" i="34" s="1"/>
  <c r="J42" i="34" a="1"/>
  <c r="J42" i="34" s="1"/>
  <c r="G42" i="34" s="1"/>
  <c r="H42" i="34" s="1"/>
  <c r="J47" i="34" a="1"/>
  <c r="J47" i="34" s="1"/>
  <c r="J43" i="34" a="1"/>
  <c r="J43" i="34" s="1"/>
  <c r="G43" i="34" s="1"/>
  <c r="H43" i="34" s="1"/>
  <c r="BV81" i="15"/>
  <c r="J40" i="34" a="1"/>
  <c r="J40" i="34" s="1"/>
  <c r="G40" i="34" s="1"/>
  <c r="H40" i="34" s="1"/>
  <c r="J39" i="34" a="1"/>
  <c r="J39" i="34" s="1"/>
  <c r="G39" i="34" s="1"/>
  <c r="H39" i="34" s="1"/>
  <c r="J44" i="34" a="1"/>
  <c r="J44" i="34" s="1"/>
  <c r="J46" i="34" a="1"/>
  <c r="J46" i="34" s="1"/>
  <c r="J41" i="34" a="1"/>
  <c r="J41" i="34" s="1"/>
  <c r="G41" i="34" s="1"/>
  <c r="H41" i="34" s="1"/>
  <c r="BO119" i="15"/>
  <c r="BP65" i="15"/>
  <c r="CG65" i="15"/>
  <c r="D65" i="15"/>
  <c r="BP147" i="15"/>
  <c r="CG147" i="15"/>
  <c r="BV101" i="15"/>
  <c r="BV62" i="15"/>
  <c r="BV60" i="15"/>
  <c r="BV64" i="15"/>
  <c r="BV14" i="15"/>
  <c r="BV43" i="15"/>
  <c r="CG117" i="15"/>
  <c r="BO60" i="15"/>
  <c r="BO140" i="15"/>
  <c r="BQ15" i="28"/>
  <c r="CJ9" i="28"/>
  <c r="CL15" i="28"/>
  <c r="AU70" i="15"/>
  <c r="CI15" i="28"/>
  <c r="D58" i="18"/>
  <c r="D12" i="25"/>
  <c r="BR9" i="28"/>
  <c r="BP117" i="15"/>
  <c r="CM11" i="28"/>
  <c r="D39" i="18"/>
  <c r="BO9" i="28"/>
  <c r="CG9" i="28"/>
  <c r="D130" i="15"/>
  <c r="CP7" i="28"/>
  <c r="BL15" i="28"/>
  <c r="D42" i="15"/>
  <c r="BU15" i="28"/>
  <c r="CD15" i="28"/>
  <c r="I41" i="34"/>
  <c r="BP33" i="15"/>
  <c r="CJ11" i="28"/>
  <c r="BZ70" i="15"/>
  <c r="CD11" i="28"/>
  <c r="BO15" i="28"/>
  <c r="CJ63" i="15"/>
  <c r="BN15" i="28"/>
  <c r="CJ15" i="28"/>
  <c r="BW64" i="15"/>
  <c r="AU63" i="15"/>
  <c r="D60" i="34"/>
  <c r="I26" i="34"/>
  <c r="D20" i="25"/>
  <c r="BX6" i="15"/>
  <c r="DC13" i="28"/>
  <c r="D20" i="32"/>
  <c r="D7" i="32"/>
  <c r="BO7" i="15"/>
  <c r="CG13" i="28"/>
  <c r="BO76" i="15"/>
  <c r="D11" i="18"/>
  <c r="DC15" i="28"/>
  <c r="BO11" i="28"/>
  <c r="BZ33" i="15"/>
  <c r="CG64" i="15"/>
  <c r="AU33" i="15"/>
  <c r="D7" i="18"/>
  <c r="CE139" i="15"/>
  <c r="BX9" i="28"/>
  <c r="D28" i="32"/>
  <c r="BU11" i="28"/>
  <c r="BX15" i="28"/>
  <c r="CA5" i="28"/>
  <c r="M18" i="25"/>
  <c r="CD5" i="28"/>
  <c r="I23" i="25"/>
  <c r="BU9" i="28"/>
  <c r="D9" i="16"/>
  <c r="BX13" i="28"/>
  <c r="CZ13" i="28"/>
  <c r="D11" i="32"/>
  <c r="BR11" i="28"/>
  <c r="J11" i="25"/>
  <c r="CD9" i="28"/>
  <c r="CE11" i="15"/>
  <c r="I14" i="25"/>
  <c r="BX5" i="28"/>
  <c r="BU5" i="28"/>
  <c r="I39" i="32"/>
  <c r="BL5" i="28"/>
  <c r="CZ15" i="28"/>
  <c r="CA13" i="28"/>
  <c r="DC11" i="28"/>
  <c r="CG5" i="28"/>
  <c r="BR15" i="28"/>
  <c r="BW110" i="15"/>
  <c r="CE41" i="15"/>
  <c r="D20" i="26"/>
  <c r="DA6" i="28"/>
  <c r="BP134" i="15"/>
  <c r="D17" i="10"/>
  <c r="D41" i="32"/>
  <c r="F7" i="28"/>
  <c r="CD13" i="28"/>
  <c r="CE99" i="15"/>
  <c r="BR13" i="28"/>
  <c r="CG33" i="15"/>
  <c r="CE61" i="15"/>
  <c r="CG134" i="15"/>
  <c r="BX11" i="28"/>
  <c r="CG15" i="28"/>
  <c r="BP64" i="15"/>
  <c r="CM9" i="28"/>
  <c r="BO120" i="15"/>
  <c r="BP53" i="15"/>
  <c r="BO5" i="28"/>
  <c r="D24" i="32"/>
  <c r="CJ13" i="28"/>
  <c r="CJ70" i="15"/>
  <c r="CG11" i="28"/>
  <c r="BL9" i="28"/>
  <c r="BO13" i="28"/>
  <c r="D44" i="34"/>
  <c r="CJ33" i="15"/>
  <c r="BW54" i="15"/>
  <c r="BZ63" i="15"/>
  <c r="CF15" i="28"/>
  <c r="I18" i="25"/>
  <c r="BT15" i="28"/>
  <c r="DC5" i="28"/>
  <c r="I39" i="34"/>
  <c r="BW15" i="28"/>
  <c r="D24" i="25"/>
  <c r="CJ5" i="28"/>
  <c r="CC15" i="28"/>
  <c r="BU13" i="28"/>
  <c r="CM13" i="28"/>
  <c r="CM5" i="28"/>
  <c r="BK15" i="28"/>
  <c r="CA9" i="28"/>
  <c r="M23" i="25"/>
  <c r="CM15" i="28"/>
  <c r="BL13" i="28"/>
  <c r="CA11" i="28"/>
  <c r="M14" i="25"/>
  <c r="D42" i="18"/>
  <c r="BZ15" i="28"/>
  <c r="BO38" i="15"/>
  <c r="D66" i="15"/>
  <c r="CZ11" i="28"/>
  <c r="BR5" i="28"/>
  <c r="CG53" i="15"/>
  <c r="CZ9" i="28"/>
  <c r="CA15" i="28"/>
  <c r="D21" i="18"/>
  <c r="BL11" i="28"/>
  <c r="CE30" i="15"/>
  <c r="D28" i="34"/>
  <c r="CE82" i="15"/>
  <c r="DC9" i="28"/>
  <c r="I42" i="34"/>
  <c r="I40" i="34"/>
  <c r="CO5" i="28" l="1"/>
  <c r="CO15" i="28"/>
  <c r="CO9" i="28"/>
  <c r="CO13" i="28"/>
  <c r="CO11" i="28"/>
  <c r="CD8" i="31"/>
  <c r="CC9" i="31"/>
  <c r="J39" i="32"/>
  <c r="CU6" i="28"/>
  <c r="G39" i="18"/>
  <c r="H39" i="18" s="1"/>
  <c r="F39" i="18"/>
  <c r="F28" i="34"/>
  <c r="G28" i="34"/>
  <c r="H28" i="34" s="1"/>
  <c r="F60" i="34"/>
  <c r="M38" i="34" a="1"/>
  <c r="M38" i="34" s="1"/>
  <c r="L38" i="34" a="1"/>
  <c r="L38" i="34" s="1"/>
  <c r="K38" i="34" a="1"/>
  <c r="K38" i="34" s="1"/>
  <c r="N38" i="34" a="1"/>
  <c r="N38" i="34" s="1"/>
  <c r="J38" i="34" a="1"/>
  <c r="J38" i="34" s="1"/>
  <c r="J51" i="34" s="1"/>
  <c r="DE5" i="28"/>
  <c r="F58" i="18"/>
  <c r="G21" i="18"/>
  <c r="H21" i="18" s="1"/>
  <c r="F21" i="18"/>
  <c r="K7" i="25"/>
  <c r="G24" i="32"/>
  <c r="H24" i="32" s="1"/>
  <c r="F24" i="32"/>
  <c r="DE6" i="28"/>
  <c r="G28" i="32"/>
  <c r="H28" i="32" s="1"/>
  <c r="F28" i="32"/>
  <c r="N7" i="25"/>
  <c r="G7" i="18"/>
  <c r="H7" i="18" s="1"/>
  <c r="F7" i="18"/>
  <c r="L20" i="34"/>
  <c r="L50" i="34" s="1"/>
  <c r="L53" i="34" s="1"/>
  <c r="K25" i="18"/>
  <c r="K58" i="18" s="1"/>
  <c r="K59" i="18" s="1"/>
  <c r="DD6" i="28"/>
  <c r="F44" i="34"/>
  <c r="G41" i="32"/>
  <c r="H41" i="32" s="1"/>
  <c r="F41" i="32"/>
  <c r="F20" i="25"/>
  <c r="G11" i="18"/>
  <c r="H11" i="18" s="1"/>
  <c r="F11" i="18"/>
  <c r="F42" i="18"/>
  <c r="G42" i="18"/>
  <c r="H42" i="18" s="1"/>
  <c r="CN15" i="28"/>
  <c r="F7" i="32"/>
  <c r="G7" i="32"/>
  <c r="H7" i="32" s="1"/>
  <c r="G7" i="28"/>
  <c r="CX7" i="28" s="1"/>
  <c r="F12" i="25"/>
  <c r="F9" i="16"/>
  <c r="G9" i="16"/>
  <c r="H9" i="16" s="1"/>
  <c r="F20" i="32"/>
  <c r="G20" i="32"/>
  <c r="H20" i="32" s="1"/>
  <c r="G11" i="32"/>
  <c r="H11" i="32" s="1"/>
  <c r="F11" i="32"/>
  <c r="F24" i="25"/>
  <c r="G44" i="34"/>
  <c r="H44" i="34" s="1"/>
  <c r="K20" i="34"/>
  <c r="K50" i="34" s="1"/>
  <c r="K53" i="34" s="1"/>
  <c r="M20" i="34"/>
  <c r="M50" i="34" s="1"/>
  <c r="M53" i="34" s="1"/>
  <c r="M25" i="18"/>
  <c r="M58" i="18" s="1"/>
  <c r="M59" i="18" s="1"/>
  <c r="M60" i="18" s="1"/>
  <c r="N20" i="34"/>
  <c r="N50" i="34" s="1"/>
  <c r="N52" i="34" s="1"/>
  <c r="N25" i="18"/>
  <c r="N58" i="18" s="1"/>
  <c r="N59" i="18" s="1"/>
  <c r="N60" i="18" s="1"/>
  <c r="L25" i="18"/>
  <c r="L58" i="18" s="1"/>
  <c r="L59" i="18" s="1"/>
  <c r="L60" i="18" s="1"/>
  <c r="N11" i="25"/>
  <c r="K11" i="25"/>
  <c r="BP145" i="15"/>
  <c r="CG145" i="15"/>
  <c r="D157" i="15"/>
  <c r="J59" i="18"/>
  <c r="D8" i="13" s="1"/>
  <c r="D45" i="34"/>
  <c r="I6" i="32"/>
  <c r="F8" i="28"/>
  <c r="DA7" i="28"/>
  <c r="D43" i="15"/>
  <c r="BP71" i="15"/>
  <c r="BZ32" i="15"/>
  <c r="CG71" i="15"/>
  <c r="D21" i="25"/>
  <c r="BZ14" i="28"/>
  <c r="CG133" i="15"/>
  <c r="BW63" i="15"/>
  <c r="I10" i="32"/>
  <c r="AU161" i="15"/>
  <c r="I40" i="32"/>
  <c r="D30" i="15"/>
  <c r="CF14" i="28"/>
  <c r="BO121" i="15"/>
  <c r="D8" i="32"/>
  <c r="D21" i="32"/>
  <c r="CJ69" i="15"/>
  <c r="D131" i="15"/>
  <c r="BP115" i="15"/>
  <c r="BW14" i="28"/>
  <c r="CJ62" i="15"/>
  <c r="D25" i="18"/>
  <c r="BP32" i="15"/>
  <c r="CE40" i="15"/>
  <c r="I43" i="34"/>
  <c r="D25" i="32"/>
  <c r="D22" i="18"/>
  <c r="D12" i="18"/>
  <c r="BN14" i="28"/>
  <c r="BQ14" i="28"/>
  <c r="CG32" i="15"/>
  <c r="E23" i="10"/>
  <c r="BP52" i="15"/>
  <c r="D158" i="15"/>
  <c r="BW71" i="15"/>
  <c r="D10" i="16"/>
  <c r="CJ32" i="15"/>
  <c r="CG161" i="15"/>
  <c r="E17" i="10"/>
  <c r="CE60" i="15"/>
  <c r="BW109" i="15"/>
  <c r="BP161" i="15"/>
  <c r="BX7" i="15"/>
  <c r="CE81" i="15"/>
  <c r="I13" i="25"/>
  <c r="AU32" i="15"/>
  <c r="D42" i="32"/>
  <c r="CP8" i="28"/>
  <c r="AU142" i="15"/>
  <c r="CG115" i="15"/>
  <c r="I27" i="32"/>
  <c r="I19" i="32"/>
  <c r="CI14" i="28"/>
  <c r="BP144" i="15"/>
  <c r="AU62" i="15"/>
  <c r="D59" i="18"/>
  <c r="BO61" i="15"/>
  <c r="CG146" i="15"/>
  <c r="J12" i="25"/>
  <c r="E10" i="10"/>
  <c r="BP146" i="15"/>
  <c r="D29" i="32"/>
  <c r="BZ62" i="15"/>
  <c r="D67" i="15"/>
  <c r="BO141" i="15"/>
  <c r="CC14" i="28"/>
  <c r="BK14" i="28"/>
  <c r="D10" i="10"/>
  <c r="CG144" i="15"/>
  <c r="CL14" i="28"/>
  <c r="I23" i="32"/>
  <c r="D13" i="25"/>
  <c r="I39" i="18"/>
  <c r="AU69" i="15"/>
  <c r="BZ161" i="15"/>
  <c r="CE10" i="15"/>
  <c r="BW53" i="15"/>
  <c r="D8" i="18"/>
  <c r="CG52" i="15"/>
  <c r="M13" i="25"/>
  <c r="I27" i="34"/>
  <c r="CJ161" i="15"/>
  <c r="CG63" i="15"/>
  <c r="D61" i="34"/>
  <c r="I28" i="34"/>
  <c r="I22" i="25"/>
  <c r="BZ69" i="15"/>
  <c r="BP133" i="15"/>
  <c r="M22" i="25"/>
  <c r="BP63" i="15"/>
  <c r="D12" i="32"/>
  <c r="CE138" i="15"/>
  <c r="BT14" i="28"/>
  <c r="D43" i="18"/>
  <c r="D9" i="13" l="1"/>
  <c r="CC10" i="31"/>
  <c r="CD9" i="31"/>
  <c r="F22" i="18"/>
  <c r="G22" i="18"/>
  <c r="H22" i="18" s="1"/>
  <c r="F21" i="25"/>
  <c r="CY7" i="28"/>
  <c r="CU7" i="28"/>
  <c r="J6" i="32"/>
  <c r="F29" i="32"/>
  <c r="G29" i="32"/>
  <c r="H29" i="32" s="1"/>
  <c r="F8" i="32"/>
  <c r="G8" i="32"/>
  <c r="H8" i="32" s="1"/>
  <c r="F59" i="18"/>
  <c r="F21" i="32"/>
  <c r="G21" i="32"/>
  <c r="H21" i="32" s="1"/>
  <c r="G45" i="34"/>
  <c r="H45" i="34" s="1"/>
  <c r="F45" i="34"/>
  <c r="J40" i="32"/>
  <c r="J19" i="32"/>
  <c r="F25" i="32"/>
  <c r="G25" i="32"/>
  <c r="H25" i="32" s="1"/>
  <c r="J27" i="32"/>
  <c r="F61" i="34"/>
  <c r="J10" i="32"/>
  <c r="F8" i="18"/>
  <c r="G8" i="18"/>
  <c r="H8" i="18" s="1"/>
  <c r="G38" i="34"/>
  <c r="H38" i="34" s="1"/>
  <c r="DE7" i="28"/>
  <c r="DD7" i="28"/>
  <c r="F13" i="25"/>
  <c r="J23" i="32"/>
  <c r="N12" i="25"/>
  <c r="K12" i="25"/>
  <c r="K8" i="25"/>
  <c r="G42" i="32"/>
  <c r="H42" i="32" s="1"/>
  <c r="F42" i="32"/>
  <c r="K61" i="18"/>
  <c r="K69" i="18" s="1"/>
  <c r="F10" i="16"/>
  <c r="G10" i="16"/>
  <c r="K10" i="16" s="1"/>
  <c r="F43" i="18"/>
  <c r="G43" i="18"/>
  <c r="H43" i="18" s="1"/>
  <c r="F12" i="32"/>
  <c r="G12" i="32"/>
  <c r="H12" i="32" s="1"/>
  <c r="G8" i="28"/>
  <c r="CX8" i="28" s="1"/>
  <c r="G12" i="18"/>
  <c r="H12" i="18" s="1"/>
  <c r="F12" i="18"/>
  <c r="L52" i="34"/>
  <c r="M51" i="34"/>
  <c r="L51" i="34"/>
  <c r="L61" i="34"/>
  <c r="M61" i="18"/>
  <c r="M69" i="18" s="1"/>
  <c r="N61" i="34"/>
  <c r="M61" i="34"/>
  <c r="K51" i="34"/>
  <c r="K60" i="18"/>
  <c r="CN14" i="28"/>
  <c r="N8" i="25"/>
  <c r="N61" i="18"/>
  <c r="N69" i="18" s="1"/>
  <c r="L61" i="18"/>
  <c r="L69" i="18" s="1"/>
  <c r="K9" i="16"/>
  <c r="K61" i="34"/>
  <c r="K52" i="34"/>
  <c r="N51" i="34"/>
  <c r="N53" i="34"/>
  <c r="M52" i="34"/>
  <c r="CG127" i="15"/>
  <c r="BP127" i="15"/>
  <c r="N5" i="25"/>
  <c r="K5" i="25"/>
  <c r="K10" i="25"/>
  <c r="F25" i="18"/>
  <c r="G25" i="18"/>
  <c r="H25" i="18" s="1"/>
  <c r="N10" i="25"/>
  <c r="G51" i="34"/>
  <c r="H51" i="34" s="1"/>
  <c r="J52" i="34"/>
  <c r="J60" i="18"/>
  <c r="G58" i="18"/>
  <c r="H58" i="18" s="1"/>
  <c r="BO147" i="15"/>
  <c r="D32" i="10"/>
  <c r="D68" i="15"/>
  <c r="I11" i="18"/>
  <c r="CG51" i="15"/>
  <c r="AU141" i="15"/>
  <c r="BP70" i="15"/>
  <c r="CG70" i="15"/>
  <c r="BP114" i="15"/>
  <c r="CC13" i="28"/>
  <c r="I12" i="25"/>
  <c r="CG132" i="15"/>
  <c r="BQ13" i="28"/>
  <c r="BZ13" i="28"/>
  <c r="D26" i="18"/>
  <c r="D14" i="25"/>
  <c r="BT13" i="28"/>
  <c r="BP51" i="15"/>
  <c r="I41" i="32"/>
  <c r="CE18" i="15"/>
  <c r="D44" i="18"/>
  <c r="BW52" i="15"/>
  <c r="BZ68" i="15"/>
  <c r="F32" i="10"/>
  <c r="CL13" i="28"/>
  <c r="I21" i="32"/>
  <c r="BW13" i="28"/>
  <c r="BP160" i="15"/>
  <c r="F23" i="10"/>
  <c r="I28" i="32"/>
  <c r="BW33" i="15"/>
  <c r="BN13" i="28"/>
  <c r="I38" i="34"/>
  <c r="CE59" i="15"/>
  <c r="AU61" i="15"/>
  <c r="AU31" i="15"/>
  <c r="D44" i="15"/>
  <c r="I9" i="16"/>
  <c r="F10" i="10"/>
  <c r="I22" i="18"/>
  <c r="F18" i="10"/>
  <c r="BO148" i="15"/>
  <c r="D132" i="15"/>
  <c r="BZ61" i="15"/>
  <c r="D31" i="15"/>
  <c r="CG126" i="15"/>
  <c r="CJ160" i="15"/>
  <c r="D30" i="32"/>
  <c r="CG143" i="15"/>
  <c r="D60" i="18"/>
  <c r="G32" i="10"/>
  <c r="CJ61" i="15"/>
  <c r="BK13" i="28"/>
  <c r="I21" i="18"/>
  <c r="CF13" i="28"/>
  <c r="CI13" i="28"/>
  <c r="H18" i="10"/>
  <c r="D46" i="34"/>
  <c r="AU160" i="15"/>
  <c r="CE80" i="15"/>
  <c r="H32" i="10"/>
  <c r="I7" i="18"/>
  <c r="M12" i="25"/>
  <c r="BZ142" i="15"/>
  <c r="BP143" i="15"/>
  <c r="CG62" i="15"/>
  <c r="CJ31" i="15"/>
  <c r="BZ160" i="15"/>
  <c r="AU68" i="15"/>
  <c r="BP132" i="15"/>
  <c r="I11" i="32"/>
  <c r="I8" i="18"/>
  <c r="DA8" i="28"/>
  <c r="I25" i="32"/>
  <c r="BW70" i="15"/>
  <c r="BP62" i="15"/>
  <c r="CJ68" i="15"/>
  <c r="F17" i="10"/>
  <c r="CE39" i="15"/>
  <c r="BP31" i="15"/>
  <c r="I7" i="32"/>
  <c r="BP126" i="15"/>
  <c r="I18" i="10"/>
  <c r="CG31" i="15"/>
  <c r="I44" i="34"/>
  <c r="I51" i="34"/>
  <c r="D43" i="32"/>
  <c r="BZ31" i="15"/>
  <c r="D13" i="18"/>
  <c r="CG114" i="15"/>
  <c r="D11" i="16"/>
  <c r="BO142" i="15"/>
  <c r="BW108" i="15"/>
  <c r="G18" i="10"/>
  <c r="I20" i="32"/>
  <c r="I58" i="18"/>
  <c r="BW62" i="15"/>
  <c r="J13" i="25"/>
  <c r="I8" i="32"/>
  <c r="I24" i="32"/>
  <c r="D18" i="10"/>
  <c r="BO62" i="15"/>
  <c r="CG160" i="15"/>
  <c r="D159" i="15"/>
  <c r="BO122" i="15"/>
  <c r="I42" i="18"/>
  <c r="CJ142" i="15"/>
  <c r="I32" i="10"/>
  <c r="I12" i="32"/>
  <c r="J68" i="18" l="1"/>
  <c r="M8" i="13" s="1"/>
  <c r="E8" i="13"/>
  <c r="E9" i="13"/>
  <c r="CD10" i="31"/>
  <c r="CC11" i="31"/>
  <c r="F43" i="32"/>
  <c r="G43" i="32"/>
  <c r="H43" i="32" s="1"/>
  <c r="CY8" i="28"/>
  <c r="F13" i="18"/>
  <c r="G13" i="18"/>
  <c r="H13" i="18" s="1"/>
  <c r="CU8" i="28"/>
  <c r="J41" i="32"/>
  <c r="J28" i="32"/>
  <c r="J7" i="32"/>
  <c r="F30" i="32"/>
  <c r="G30" i="32"/>
  <c r="H30" i="32" s="1"/>
  <c r="G46" i="34"/>
  <c r="H46" i="34" s="1"/>
  <c r="F46" i="34"/>
  <c r="J20" i="32"/>
  <c r="F60" i="18"/>
  <c r="J8" i="32"/>
  <c r="F44" i="18"/>
  <c r="G44" i="18"/>
  <c r="H44" i="18" s="1"/>
  <c r="J24" i="32"/>
  <c r="J21" i="32"/>
  <c r="J9" i="16"/>
  <c r="F14" i="25"/>
  <c r="N13" i="25"/>
  <c r="K13" i="25"/>
  <c r="J11" i="32"/>
  <c r="J25" i="32"/>
  <c r="G11" i="16"/>
  <c r="H11" i="16" s="1"/>
  <c r="F11" i="16"/>
  <c r="DD8" i="28"/>
  <c r="DE8" i="28"/>
  <c r="H10" i="16"/>
  <c r="J12" i="32"/>
  <c r="CN13" i="28"/>
  <c r="CG19" i="15"/>
  <c r="BP19" i="15"/>
  <c r="F26" i="18"/>
  <c r="G26" i="18"/>
  <c r="H26" i="18" s="1"/>
  <c r="BO145" i="15"/>
  <c r="CG157" i="15"/>
  <c r="BP157" i="15"/>
  <c r="J60" i="34"/>
  <c r="M9" i="13" s="1"/>
  <c r="J57" i="34"/>
  <c r="J9" i="13" s="1"/>
  <c r="J58" i="34"/>
  <c r="K9" i="13" s="1"/>
  <c r="J55" i="34"/>
  <c r="H9" i="13" s="1"/>
  <c r="J53" i="34"/>
  <c r="J59" i="34"/>
  <c r="L9" i="13" s="1"/>
  <c r="G52" i="34"/>
  <c r="H52" i="34" s="1"/>
  <c r="J56" i="34"/>
  <c r="I9" i="13" s="1"/>
  <c r="J54" i="34"/>
  <c r="G9" i="13" s="1"/>
  <c r="J66" i="18"/>
  <c r="J67" i="18"/>
  <c r="J64" i="18"/>
  <c r="J65" i="18"/>
  <c r="J61" i="18"/>
  <c r="J63" i="18"/>
  <c r="J62" i="18"/>
  <c r="G60" i="18"/>
  <c r="H60" i="18" s="1"/>
  <c r="G59" i="18"/>
  <c r="H59" i="18" s="1"/>
  <c r="C17" i="13"/>
  <c r="BZ159" i="15"/>
  <c r="BW142" i="15"/>
  <c r="BW51" i="15"/>
  <c r="BO149" i="15"/>
  <c r="CG69" i="15"/>
  <c r="G10" i="10"/>
  <c r="D31" i="32"/>
  <c r="BP125" i="15"/>
  <c r="BO146" i="15"/>
  <c r="BW32" i="15"/>
  <c r="CE58" i="15"/>
  <c r="D15" i="25"/>
  <c r="BW161" i="15"/>
  <c r="CG113" i="15"/>
  <c r="I52" i="34"/>
  <c r="CG30" i="15"/>
  <c r="CG156" i="15"/>
  <c r="BO63" i="15"/>
  <c r="D27" i="18"/>
  <c r="AU140" i="15"/>
  <c r="BZ141" i="15"/>
  <c r="CJ30" i="15"/>
  <c r="CJ67" i="15"/>
  <c r="BZ30" i="15"/>
  <c r="D12" i="16"/>
  <c r="BK12" i="28"/>
  <c r="CG142" i="15"/>
  <c r="I43" i="18"/>
  <c r="D69" i="15"/>
  <c r="G17" i="10"/>
  <c r="CJ141" i="15"/>
  <c r="BW107" i="15"/>
  <c r="BO143" i="15"/>
  <c r="AU159" i="15"/>
  <c r="BP30" i="15"/>
  <c r="CZ8" i="28"/>
  <c r="BQ12" i="28"/>
  <c r="CI12" i="28"/>
  <c r="I59" i="18"/>
  <c r="BP50" i="15"/>
  <c r="CE79" i="15"/>
  <c r="BZ67" i="15"/>
  <c r="CC12" i="28"/>
  <c r="CG125" i="15"/>
  <c r="J14" i="25"/>
  <c r="I12" i="18"/>
  <c r="BW69" i="15"/>
  <c r="BO39" i="15"/>
  <c r="BP69" i="15"/>
  <c r="I11" i="25"/>
  <c r="I29" i="32"/>
  <c r="D133" i="15"/>
  <c r="CL12" i="28"/>
  <c r="BZ60" i="15"/>
  <c r="J32" i="10"/>
  <c r="AU60" i="15"/>
  <c r="BZ12" i="28"/>
  <c r="AU30" i="15"/>
  <c r="AU67" i="15"/>
  <c r="BP61" i="15"/>
  <c r="CG61" i="15"/>
  <c r="J18" i="10"/>
  <c r="D45" i="18"/>
  <c r="CG159" i="15"/>
  <c r="D47" i="34"/>
  <c r="D32" i="15"/>
  <c r="BP113" i="15"/>
  <c r="BP142" i="15"/>
  <c r="BN12" i="28"/>
  <c r="BP156" i="15"/>
  <c r="BW12" i="28"/>
  <c r="I45" i="34"/>
  <c r="CE9" i="15"/>
  <c r="D61" i="18"/>
  <c r="DA9" i="28"/>
  <c r="D160" i="15"/>
  <c r="BT12" i="28"/>
  <c r="I10" i="16"/>
  <c r="CG131" i="15"/>
  <c r="CF12" i="28"/>
  <c r="CJ159" i="15"/>
  <c r="BP159" i="15"/>
  <c r="M11" i="25"/>
  <c r="CJ60" i="15"/>
  <c r="I42" i="32"/>
  <c r="BP131" i="15"/>
  <c r="CG50" i="15"/>
  <c r="D14" i="18"/>
  <c r="D44" i="32"/>
  <c r="BO123" i="15"/>
  <c r="CE38" i="15"/>
  <c r="CE17" i="15"/>
  <c r="BW61" i="15"/>
  <c r="G23" i="10"/>
  <c r="I25" i="18"/>
  <c r="H8" i="13" l="1"/>
  <c r="F8" i="13"/>
  <c r="G8" i="13"/>
  <c r="J8" i="13"/>
  <c r="J17" i="13" s="1"/>
  <c r="F9" i="13"/>
  <c r="L8" i="13"/>
  <c r="K8" i="13"/>
  <c r="I8" i="13"/>
  <c r="O13" i="13"/>
  <c r="E13" i="13" s="1"/>
  <c r="O14" i="13"/>
  <c r="E14" i="13" s="1"/>
  <c r="G44" i="32"/>
  <c r="H44" i="32" s="1"/>
  <c r="F44" i="32"/>
  <c r="CD11" i="31"/>
  <c r="CC12" i="31"/>
  <c r="CC13" i="31" s="1"/>
  <c r="F14" i="18"/>
  <c r="G14" i="18"/>
  <c r="H14" i="18" s="1"/>
  <c r="CU9" i="28"/>
  <c r="CF6" i="15"/>
  <c r="G47" i="34"/>
  <c r="H47" i="34" s="1"/>
  <c r="F47" i="34"/>
  <c r="G31" i="32"/>
  <c r="H31" i="32" s="1"/>
  <c r="F31" i="32"/>
  <c r="J42" i="32"/>
  <c r="J29" i="32"/>
  <c r="F61" i="18"/>
  <c r="G45" i="18"/>
  <c r="H45" i="18" s="1"/>
  <c r="F45" i="18"/>
  <c r="N14" i="25"/>
  <c r="K14" i="25"/>
  <c r="F15" i="25"/>
  <c r="DE9" i="28"/>
  <c r="DD9" i="28"/>
  <c r="G12" i="16"/>
  <c r="H12" i="16" s="1"/>
  <c r="F12" i="16"/>
  <c r="K11" i="16"/>
  <c r="CN12" i="28"/>
  <c r="J10" i="16"/>
  <c r="G27" i="18"/>
  <c r="H27" i="18" s="1"/>
  <c r="F27" i="18"/>
  <c r="BO127" i="15"/>
  <c r="J69" i="18"/>
  <c r="G57" i="34"/>
  <c r="H57" i="34" s="1"/>
  <c r="G54" i="34"/>
  <c r="H54" i="34" s="1"/>
  <c r="M17" i="13"/>
  <c r="G60" i="34"/>
  <c r="H60" i="34" s="1"/>
  <c r="G56" i="34"/>
  <c r="H56" i="34" s="1"/>
  <c r="G59" i="34"/>
  <c r="H59" i="34" s="1"/>
  <c r="G53" i="34"/>
  <c r="H53" i="34" s="1"/>
  <c r="J61" i="34"/>
  <c r="G61" i="34" s="1"/>
  <c r="H61" i="34" s="1"/>
  <c r="G55" i="34"/>
  <c r="H55" i="34" s="1"/>
  <c r="G58" i="34"/>
  <c r="H58" i="34" s="1"/>
  <c r="G61" i="18"/>
  <c r="H61" i="18" s="1"/>
  <c r="D17" i="13"/>
  <c r="C40" i="13"/>
  <c r="C39" i="13"/>
  <c r="L32" i="10"/>
  <c r="I58" i="34"/>
  <c r="BP68" i="15"/>
  <c r="CJ140" i="15"/>
  <c r="I13" i="18"/>
  <c r="H23" i="10"/>
  <c r="I54" i="34"/>
  <c r="I55" i="34"/>
  <c r="I61" i="34"/>
  <c r="I44" i="18"/>
  <c r="BW50" i="15"/>
  <c r="H17" i="10"/>
  <c r="CJ156" i="15"/>
  <c r="D28" i="18"/>
  <c r="I57" i="34"/>
  <c r="BZ66" i="15"/>
  <c r="AU66" i="15"/>
  <c r="D134" i="15"/>
  <c r="BP60" i="15"/>
  <c r="CF11" i="28"/>
  <c r="BZ156" i="15"/>
  <c r="CZ7" i="28"/>
  <c r="BW141" i="15"/>
  <c r="I12" i="16"/>
  <c r="BO144" i="15"/>
  <c r="M10" i="25"/>
  <c r="CJ66" i="15"/>
  <c r="BP49" i="15"/>
  <c r="D46" i="18"/>
  <c r="D16" i="25"/>
  <c r="BO40" i="15"/>
  <c r="D33" i="15"/>
  <c r="H10" i="10"/>
  <c r="AU158" i="15"/>
  <c r="D62" i="18"/>
  <c r="CG112" i="15"/>
  <c r="BP130" i="15"/>
  <c r="CG68" i="15"/>
  <c r="CL11" i="28"/>
  <c r="CG158" i="15"/>
  <c r="BW160" i="15"/>
  <c r="K18" i="10"/>
  <c r="E16" i="10"/>
  <c r="CG130" i="15"/>
  <c r="BZ11" i="28"/>
  <c r="I26" i="18"/>
  <c r="BW60" i="15"/>
  <c r="CE29" i="15"/>
  <c r="CE37" i="15"/>
  <c r="BO128" i="15"/>
  <c r="BK11" i="28"/>
  <c r="BP158" i="15"/>
  <c r="I43" i="32"/>
  <c r="BO124" i="15"/>
  <c r="BZ140" i="15"/>
  <c r="BT11" i="28"/>
  <c r="I46" i="34"/>
  <c r="I60" i="18"/>
  <c r="CG155" i="15"/>
  <c r="AU156" i="15"/>
  <c r="CG49" i="15"/>
  <c r="I10" i="25"/>
  <c r="CE78" i="15"/>
  <c r="BQ11" i="28"/>
  <c r="D161" i="15"/>
  <c r="BP124" i="15"/>
  <c r="CJ158" i="15"/>
  <c r="BP141" i="15"/>
  <c r="CJ59" i="15"/>
  <c r="BW11" i="28"/>
  <c r="BZ158" i="15"/>
  <c r="BW31" i="15"/>
  <c r="BP112" i="15"/>
  <c r="BN11" i="28"/>
  <c r="I30" i="32"/>
  <c r="CC11" i="28"/>
  <c r="D15" i="18"/>
  <c r="D45" i="32"/>
  <c r="J15" i="25"/>
  <c r="D32" i="32"/>
  <c r="I11" i="16"/>
  <c r="CG124" i="15"/>
  <c r="CI11" i="28"/>
  <c r="CG141" i="15"/>
  <c r="L18" i="10"/>
  <c r="BW106" i="15"/>
  <c r="DA10" i="28"/>
  <c r="CG60" i="15"/>
  <c r="K32" i="10"/>
  <c r="BP155" i="15"/>
  <c r="BW68" i="15"/>
  <c r="BZ59" i="15"/>
  <c r="AU59" i="15"/>
  <c r="I56" i="34"/>
  <c r="I47" i="34"/>
  <c r="I60" i="34"/>
  <c r="I53" i="34"/>
  <c r="I59" i="34"/>
  <c r="N8" i="13" l="1"/>
  <c r="K17" i="13"/>
  <c r="I17" i="13"/>
  <c r="H17" i="13"/>
  <c r="J43" i="32"/>
  <c r="G45" i="32"/>
  <c r="H45" i="32" s="1"/>
  <c r="F45" i="32"/>
  <c r="CD13" i="31"/>
  <c r="CC14" i="31"/>
  <c r="CD12" i="31"/>
  <c r="F16" i="25"/>
  <c r="G15" i="18"/>
  <c r="H15" i="18" s="1"/>
  <c r="F15" i="18"/>
  <c r="J30" i="32"/>
  <c r="CU10" i="28"/>
  <c r="F32" i="32"/>
  <c r="G32" i="32"/>
  <c r="H32" i="32" s="1"/>
  <c r="G46" i="18"/>
  <c r="H46" i="18" s="1"/>
  <c r="F46" i="18"/>
  <c r="G62" i="18"/>
  <c r="H62" i="18" s="1"/>
  <c r="F62" i="18"/>
  <c r="K6" i="25"/>
  <c r="K15" i="25"/>
  <c r="N15" i="25"/>
  <c r="N6" i="25"/>
  <c r="J11" i="16"/>
  <c r="DE10" i="28"/>
  <c r="DD10" i="28"/>
  <c r="K12" i="16"/>
  <c r="CN11" i="28"/>
  <c r="J12" i="16"/>
  <c r="F28" i="18"/>
  <c r="G28" i="18"/>
  <c r="H28" i="18" s="1"/>
  <c r="D162" i="15"/>
  <c r="F17" i="13"/>
  <c r="BO65" i="15"/>
  <c r="L17" i="13"/>
  <c r="G17" i="13"/>
  <c r="N9" i="13"/>
  <c r="C41" i="13"/>
  <c r="P13" i="13"/>
  <c r="D31" i="10"/>
  <c r="D46" i="32"/>
  <c r="D135" i="15"/>
  <c r="CC10" i="28"/>
  <c r="BW30" i="15"/>
  <c r="E32" i="10"/>
  <c r="CG129" i="15"/>
  <c r="BP59" i="15"/>
  <c r="BW105" i="15"/>
  <c r="CG111" i="15"/>
  <c r="BO41" i="15"/>
  <c r="BW140" i="15"/>
  <c r="D47" i="18"/>
  <c r="J16" i="25"/>
  <c r="BW49" i="15"/>
  <c r="CE77" i="15"/>
  <c r="BP140" i="15"/>
  <c r="BP111" i="15"/>
  <c r="BQ10" i="28"/>
  <c r="CL10" i="28"/>
  <c r="AU155" i="15"/>
  <c r="AU157" i="15"/>
  <c r="CJ155" i="15"/>
  <c r="CZ6" i="28"/>
  <c r="I45" i="18"/>
  <c r="D33" i="32"/>
  <c r="BZ65" i="15"/>
  <c r="I14" i="18"/>
  <c r="BZ155" i="15"/>
  <c r="D34" i="15"/>
  <c r="D64" i="15"/>
  <c r="CF10" i="28"/>
  <c r="CG59" i="15"/>
  <c r="D163" i="15"/>
  <c r="I61" i="18"/>
  <c r="I23" i="10"/>
  <c r="D63" i="18"/>
  <c r="D17" i="25"/>
  <c r="I17" i="10"/>
  <c r="CJ157" i="15"/>
  <c r="I10" i="10"/>
  <c r="BT10" i="28"/>
  <c r="CJ58" i="15"/>
  <c r="CI10" i="28"/>
  <c r="AU139" i="15"/>
  <c r="BP154" i="15"/>
  <c r="D29" i="18"/>
  <c r="BZ58" i="15"/>
  <c r="BP67" i="15"/>
  <c r="D16" i="18"/>
  <c r="BP48" i="15"/>
  <c r="BO125" i="15"/>
  <c r="CE28" i="15"/>
  <c r="BZ10" i="28"/>
  <c r="BO129" i="15"/>
  <c r="M18" i="10"/>
  <c r="CE8" i="15"/>
  <c r="AU65" i="15"/>
  <c r="BN10" i="28"/>
  <c r="CJ65" i="15"/>
  <c r="BP123" i="15"/>
  <c r="BZ157" i="15"/>
  <c r="M32" i="10"/>
  <c r="CG140" i="15"/>
  <c r="CG67" i="15"/>
  <c r="BO66" i="15"/>
  <c r="DA11" i="28"/>
  <c r="BW159" i="15"/>
  <c r="BK10" i="28"/>
  <c r="I44" i="32"/>
  <c r="E18" i="10"/>
  <c r="BW10" i="28"/>
  <c r="CG123" i="15"/>
  <c r="CE36" i="15"/>
  <c r="BP129" i="15"/>
  <c r="CG154" i="15"/>
  <c r="AU58" i="15"/>
  <c r="BW67" i="15"/>
  <c r="I31" i="32"/>
  <c r="CG48" i="15"/>
  <c r="I27" i="18"/>
  <c r="P8" i="13" l="1"/>
  <c r="P9" i="13"/>
  <c r="F46" i="32"/>
  <c r="G46" i="32"/>
  <c r="H46" i="32" s="1"/>
  <c r="J44" i="32"/>
  <c r="CD14" i="31"/>
  <c r="CC15" i="31"/>
  <c r="F17" i="25"/>
  <c r="N16" i="25"/>
  <c r="K16" i="25"/>
  <c r="G16" i="18"/>
  <c r="H16" i="18" s="1"/>
  <c r="F16" i="18"/>
  <c r="J31" i="32"/>
  <c r="F33" i="32"/>
  <c r="G33" i="32"/>
  <c r="H33" i="32" s="1"/>
  <c r="G47" i="18"/>
  <c r="H47" i="18" s="1"/>
  <c r="F47" i="18"/>
  <c r="CU11" i="28"/>
  <c r="F63" i="18"/>
  <c r="G63" i="18"/>
  <c r="H63" i="18" s="1"/>
  <c r="DD11" i="28"/>
  <c r="DE11" i="28"/>
  <c r="CN10" i="28"/>
  <c r="F29" i="18"/>
  <c r="G29" i="18"/>
  <c r="H29" i="18" s="1"/>
  <c r="P14" i="13"/>
  <c r="R14" i="13" s="1"/>
  <c r="U14" i="13" s="1"/>
  <c r="N17" i="13"/>
  <c r="BZ139" i="15"/>
  <c r="J17" i="25"/>
  <c r="BP128" i="15"/>
  <c r="Q10" i="10"/>
  <c r="D30" i="18"/>
  <c r="BP139" i="15"/>
  <c r="CG153" i="15"/>
  <c r="CE76" i="15"/>
  <c r="BO67" i="15"/>
  <c r="I28" i="18"/>
  <c r="CG139" i="15"/>
  <c r="CG122" i="15"/>
  <c r="CE25" i="15"/>
  <c r="BW66" i="15"/>
  <c r="BQ9" i="28"/>
  <c r="P10" i="10"/>
  <c r="BP153" i="15"/>
  <c r="J10" i="10"/>
  <c r="CG110" i="15"/>
  <c r="BW139" i="15"/>
  <c r="BO130" i="15"/>
  <c r="BO126" i="15"/>
  <c r="BT9" i="28"/>
  <c r="BK9" i="28"/>
  <c r="I32" i="32"/>
  <c r="BW59" i="15"/>
  <c r="BP122" i="15"/>
  <c r="N18" i="10"/>
  <c r="BN9" i="28"/>
  <c r="P23" i="10"/>
  <c r="D164" i="15"/>
  <c r="I46" i="18"/>
  <c r="I62" i="18"/>
  <c r="AU154" i="15"/>
  <c r="BZ9" i="28"/>
  <c r="D47" i="32"/>
  <c r="BW158" i="15"/>
  <c r="CI9" i="28"/>
  <c r="AU138" i="15"/>
  <c r="CG66" i="15"/>
  <c r="D34" i="32"/>
  <c r="CZ5" i="28"/>
  <c r="Q23" i="10"/>
  <c r="BW48" i="15"/>
  <c r="I15" i="18"/>
  <c r="J17" i="10"/>
  <c r="CJ154" i="15"/>
  <c r="CF9" i="28"/>
  <c r="D35" i="15"/>
  <c r="DA12" i="28"/>
  <c r="BW9" i="28"/>
  <c r="CE7" i="15"/>
  <c r="I45" i="32"/>
  <c r="BW104" i="15"/>
  <c r="CJ139" i="15"/>
  <c r="D48" i="18"/>
  <c r="D64" i="18"/>
  <c r="D17" i="18"/>
  <c r="D136" i="15"/>
  <c r="BW156" i="15"/>
  <c r="BZ154" i="15"/>
  <c r="BP66" i="15"/>
  <c r="N32" i="10"/>
  <c r="BO42" i="15"/>
  <c r="J23" i="10"/>
  <c r="BP110" i="15"/>
  <c r="CG128" i="15"/>
  <c r="CL9" i="28"/>
  <c r="CC9" i="28"/>
  <c r="J45" i="32" l="1"/>
  <c r="G47" i="32"/>
  <c r="H47" i="32" s="1"/>
  <c r="F47" i="32"/>
  <c r="R8" i="13"/>
  <c r="U8" i="13" s="1"/>
  <c r="R9" i="13"/>
  <c r="CD15" i="31"/>
  <c r="CC16" i="31"/>
  <c r="N17" i="25"/>
  <c r="K17" i="25"/>
  <c r="G17" i="18"/>
  <c r="H17" i="18" s="1"/>
  <c r="F17" i="18"/>
  <c r="DD5" i="28"/>
  <c r="G34" i="32"/>
  <c r="H34" i="32" s="1"/>
  <c r="F34" i="32"/>
  <c r="J32" i="32"/>
  <c r="G48" i="18"/>
  <c r="H48" i="18" s="1"/>
  <c r="F48" i="18"/>
  <c r="F64" i="18"/>
  <c r="G64" i="18"/>
  <c r="H64" i="18" s="1"/>
  <c r="CU12" i="28"/>
  <c r="DE12" i="28"/>
  <c r="DD12" i="28"/>
  <c r="CN9" i="28"/>
  <c r="G30" i="18"/>
  <c r="H30" i="18" s="1"/>
  <c r="F30" i="18"/>
  <c r="R13" i="13"/>
  <c r="U13" i="13" s="1"/>
  <c r="D165" i="15"/>
  <c r="I47" i="18"/>
  <c r="BK8" i="28"/>
  <c r="I16" i="18"/>
  <c r="CE24" i="15"/>
  <c r="CC8" i="28"/>
  <c r="D23" i="10"/>
  <c r="BP121" i="15"/>
  <c r="K17" i="10"/>
  <c r="I29" i="18"/>
  <c r="BZ138" i="15"/>
  <c r="CG109" i="15"/>
  <c r="AU153" i="15"/>
  <c r="J18" i="25"/>
  <c r="BO43" i="15"/>
  <c r="BW65" i="15"/>
  <c r="BZ153" i="15"/>
  <c r="K10" i="10"/>
  <c r="CJ153" i="15"/>
  <c r="BZ8" i="28"/>
  <c r="I33" i="32"/>
  <c r="CJ138" i="15"/>
  <c r="BW138" i="15"/>
  <c r="BQ8" i="28"/>
  <c r="BO131" i="15"/>
  <c r="BW8" i="28"/>
  <c r="BW47" i="15"/>
  <c r="O32" i="10"/>
  <c r="CE6" i="15"/>
  <c r="BP152" i="15"/>
  <c r="R10" i="10"/>
  <c r="CI8" i="28"/>
  <c r="R23" i="10"/>
  <c r="BN8" i="28"/>
  <c r="BW103" i="15"/>
  <c r="BT8" i="28"/>
  <c r="I46" i="32"/>
  <c r="BW155" i="15"/>
  <c r="BO68" i="15"/>
  <c r="D137" i="15"/>
  <c r="D31" i="18"/>
  <c r="BW157" i="15"/>
  <c r="D18" i="18"/>
  <c r="BW58" i="15"/>
  <c r="DA13" i="28"/>
  <c r="O18" i="10"/>
  <c r="D48" i="32"/>
  <c r="I63" i="18"/>
  <c r="CL8" i="28"/>
  <c r="K23" i="10"/>
  <c r="CE75" i="15"/>
  <c r="CG152" i="15"/>
  <c r="D65" i="18"/>
  <c r="CG121" i="15"/>
  <c r="D49" i="18"/>
  <c r="CF8" i="28"/>
  <c r="BP109" i="15"/>
  <c r="I34" i="32"/>
  <c r="J46" i="32" l="1"/>
  <c r="G48" i="32"/>
  <c r="H48" i="32" s="1"/>
  <c r="F48" i="32"/>
  <c r="U9" i="13"/>
  <c r="CD16" i="31"/>
  <c r="CC17" i="31"/>
  <c r="K18" i="25"/>
  <c r="N18" i="25"/>
  <c r="F18" i="18"/>
  <c r="G18" i="18"/>
  <c r="H18" i="18" s="1"/>
  <c r="J33" i="32"/>
  <c r="J34" i="32"/>
  <c r="G49" i="18"/>
  <c r="H49" i="18" s="1"/>
  <c r="F49" i="18"/>
  <c r="F65" i="18"/>
  <c r="G65" i="18"/>
  <c r="H65" i="18" s="1"/>
  <c r="CU13" i="28"/>
  <c r="DE13" i="28"/>
  <c r="DD13" i="28"/>
  <c r="CN8" i="28"/>
  <c r="F31" i="18"/>
  <c r="G31" i="18"/>
  <c r="H31" i="18" s="1"/>
  <c r="BO157" i="15"/>
  <c r="CG108" i="15"/>
  <c r="BW7" i="28"/>
  <c r="BO30" i="15"/>
  <c r="BO158" i="15"/>
  <c r="DA14" i="28"/>
  <c r="CG120" i="15"/>
  <c r="I48" i="18"/>
  <c r="L10" i="10"/>
  <c r="CI7" i="28"/>
  <c r="L17" i="10"/>
  <c r="BP108" i="15"/>
  <c r="BO44" i="15"/>
  <c r="I17" i="18"/>
  <c r="D50" i="18"/>
  <c r="D49" i="32"/>
  <c r="J19" i="25"/>
  <c r="I64" i="18"/>
  <c r="BZ7" i="28"/>
  <c r="BO132" i="15"/>
  <c r="D66" i="18"/>
  <c r="BK7" i="28"/>
  <c r="CC7" i="28"/>
  <c r="BZ152" i="15"/>
  <c r="P18" i="10"/>
  <c r="BW154" i="15"/>
  <c r="CG151" i="15"/>
  <c r="BN7" i="28"/>
  <c r="BO69" i="15"/>
  <c r="CJ152" i="15"/>
  <c r="AU152" i="15"/>
  <c r="I30" i="18"/>
  <c r="BP120" i="15"/>
  <c r="CL7" i="28"/>
  <c r="BP151" i="15"/>
  <c r="BQ7" i="28"/>
  <c r="CE5" i="15"/>
  <c r="CE74" i="15"/>
  <c r="BT7" i="28"/>
  <c r="D166" i="15"/>
  <c r="D32" i="18"/>
  <c r="P32" i="10"/>
  <c r="I47" i="32"/>
  <c r="CF7" i="28"/>
  <c r="L23" i="10"/>
  <c r="I18" i="18"/>
  <c r="J47" i="32" l="1"/>
  <c r="F49" i="32"/>
  <c r="G49" i="32"/>
  <c r="H49" i="32" s="1"/>
  <c r="CD17" i="31"/>
  <c r="CC18" i="31"/>
  <c r="K19" i="25"/>
  <c r="N19" i="25"/>
  <c r="CF5" i="15"/>
  <c r="F50" i="18"/>
  <c r="G50" i="18"/>
  <c r="H50" i="18" s="1"/>
  <c r="F66" i="18"/>
  <c r="G66" i="18"/>
  <c r="H66" i="18" s="1"/>
  <c r="CU14" i="28"/>
  <c r="DE14" i="28"/>
  <c r="DD14" i="28"/>
  <c r="CN7" i="28"/>
  <c r="G32" i="18"/>
  <c r="H32" i="18" s="1"/>
  <c r="F32" i="18"/>
  <c r="BP150" i="15"/>
  <c r="D16" i="10"/>
  <c r="CL6" i="28"/>
  <c r="CF6" i="28"/>
  <c r="BO159" i="15"/>
  <c r="CC6" i="28"/>
  <c r="BP107" i="15"/>
  <c r="M10" i="10"/>
  <c r="J20" i="25"/>
  <c r="I31" i="18"/>
  <c r="CI6" i="28"/>
  <c r="I49" i="18"/>
  <c r="DA15" i="28"/>
  <c r="BZ151" i="15"/>
  <c r="BN6" i="28"/>
  <c r="BT6" i="28"/>
  <c r="D33" i="18"/>
  <c r="CJ151" i="15"/>
  <c r="I65" i="18"/>
  <c r="D67" i="18"/>
  <c r="CG150" i="15"/>
  <c r="BW6" i="28"/>
  <c r="BK6" i="28"/>
  <c r="D50" i="32"/>
  <c r="CG107" i="15"/>
  <c r="BW153" i="15"/>
  <c r="Q32" i="10"/>
  <c r="M17" i="10"/>
  <c r="BO31" i="15"/>
  <c r="AU151" i="15"/>
  <c r="Q18" i="10"/>
  <c r="M23" i="10"/>
  <c r="BO133" i="15"/>
  <c r="I48" i="32"/>
  <c r="D51" i="18"/>
  <c r="BZ6" i="28"/>
  <c r="BQ6" i="28"/>
  <c r="J48" i="32" l="1"/>
  <c r="F50" i="32"/>
  <c r="G50" i="32"/>
  <c r="H50" i="32" s="1"/>
  <c r="CD18" i="31"/>
  <c r="CC19" i="31"/>
  <c r="N20" i="25"/>
  <c r="K20" i="25"/>
  <c r="F51" i="18"/>
  <c r="G51" i="18"/>
  <c r="H51" i="18" s="1"/>
  <c r="G67" i="18"/>
  <c r="H67" i="18" s="1"/>
  <c r="F67" i="18"/>
  <c r="CU15" i="28"/>
  <c r="DD15" i="28"/>
  <c r="DE15" i="28"/>
  <c r="CN6" i="28"/>
  <c r="BP103" i="15"/>
  <c r="CG103" i="15"/>
  <c r="G33" i="18"/>
  <c r="H33" i="18" s="1"/>
  <c r="F33" i="18"/>
  <c r="D52" i="18"/>
  <c r="J21" i="25"/>
  <c r="BO160" i="15"/>
  <c r="DA16" i="28"/>
  <c r="BO32" i="15"/>
  <c r="N10" i="10"/>
  <c r="N23" i="10"/>
  <c r="I66" i="18"/>
  <c r="BN5" i="28"/>
  <c r="BP106" i="15"/>
  <c r="BT5" i="28"/>
  <c r="I32" i="18"/>
  <c r="BW5" i="28"/>
  <c r="BW152" i="15"/>
  <c r="I49" i="32"/>
  <c r="CI5" i="28"/>
  <c r="I50" i="18"/>
  <c r="BZ150" i="15"/>
  <c r="R18" i="10"/>
  <c r="BK5" i="28"/>
  <c r="AU150" i="15"/>
  <c r="D68" i="18"/>
  <c r="CG106" i="15"/>
  <c r="CG149" i="15"/>
  <c r="R32" i="10"/>
  <c r="N17" i="10"/>
  <c r="D34" i="18"/>
  <c r="D51" i="32"/>
  <c r="CJ150" i="15"/>
  <c r="CF5" i="28"/>
  <c r="BZ5" i="28"/>
  <c r="BQ5" i="28"/>
  <c r="CC5" i="28"/>
  <c r="BO64" i="15"/>
  <c r="BP149" i="15"/>
  <c r="BO134" i="15"/>
  <c r="CL5" i="28"/>
  <c r="J49" i="32" l="1"/>
  <c r="G51" i="32"/>
  <c r="H51" i="32" s="1"/>
  <c r="F51" i="32"/>
  <c r="CD19" i="31"/>
  <c r="CC20" i="31"/>
  <c r="CC21" i="31" s="1"/>
  <c r="CD21" i="31" s="1"/>
  <c r="N21" i="25"/>
  <c r="K21" i="25"/>
  <c r="G52" i="18"/>
  <c r="H52" i="18" s="1"/>
  <c r="F52" i="18"/>
  <c r="CH45" i="15"/>
  <c r="CI45" i="15" s="1"/>
  <c r="G68" i="18"/>
  <c r="H68" i="18" s="1"/>
  <c r="F68" i="18"/>
  <c r="CU16" i="28"/>
  <c r="DD16" i="28"/>
  <c r="DE16" i="28"/>
  <c r="CN5" i="28"/>
  <c r="G34" i="18"/>
  <c r="H34" i="18" s="1"/>
  <c r="F34" i="18"/>
  <c r="D53" i="18"/>
  <c r="BP105" i="15"/>
  <c r="S18" i="10"/>
  <c r="AU149" i="15"/>
  <c r="CJ149" i="15"/>
  <c r="S32" i="10"/>
  <c r="CG105" i="15"/>
  <c r="J22" i="25"/>
  <c r="BO135" i="15"/>
  <c r="I67" i="18"/>
  <c r="I50" i="32"/>
  <c r="BO161" i="15"/>
  <c r="D69" i="18"/>
  <c r="BO33" i="15"/>
  <c r="BW151" i="15"/>
  <c r="O17" i="10"/>
  <c r="D52" i="32"/>
  <c r="CG148" i="15"/>
  <c r="O23" i="10"/>
  <c r="I51" i="18"/>
  <c r="BP148" i="15"/>
  <c r="D35" i="18"/>
  <c r="O10" i="10"/>
  <c r="BZ149" i="15"/>
  <c r="I33" i="18"/>
  <c r="CG45" i="15"/>
  <c r="F52" i="32" l="1"/>
  <c r="G52" i="32"/>
  <c r="H52" i="32" s="1"/>
  <c r="J50" i="32"/>
  <c r="CC22" i="31"/>
  <c r="CD22" i="31" s="1"/>
  <c r="CD20" i="31"/>
  <c r="K22" i="25"/>
  <c r="N22" i="25"/>
  <c r="G53" i="18"/>
  <c r="H53" i="18" s="1"/>
  <c r="F53" i="18"/>
  <c r="F69" i="18"/>
  <c r="G69" i="18"/>
  <c r="H69" i="18" s="1"/>
  <c r="AT45" i="15"/>
  <c r="F35" i="18"/>
  <c r="G35" i="18"/>
  <c r="H35" i="18" s="1"/>
  <c r="BO162" i="15"/>
  <c r="U18" i="10"/>
  <c r="I52" i="18"/>
  <c r="AU45" i="15"/>
  <c r="BO34" i="15"/>
  <c r="U32" i="10"/>
  <c r="CG104" i="15"/>
  <c r="BP104" i="15"/>
  <c r="BO136" i="15"/>
  <c r="I34" i="18"/>
  <c r="I68" i="18"/>
  <c r="CJ45" i="15"/>
  <c r="D36" i="18"/>
  <c r="BZ148" i="15"/>
  <c r="AU148" i="15"/>
  <c r="T32" i="10"/>
  <c r="T18" i="10"/>
  <c r="BW150" i="15"/>
  <c r="BO163" i="15"/>
  <c r="I52" i="32"/>
  <c r="I51" i="32"/>
  <c r="D54" i="18"/>
  <c r="J23" i="25"/>
  <c r="CJ148" i="15"/>
  <c r="I69" i="18"/>
  <c r="J51" i="32" l="1"/>
  <c r="J52" i="32"/>
  <c r="D20" i="10" s="1"/>
  <c r="N23" i="25"/>
  <c r="K23" i="25"/>
  <c r="G54" i="18"/>
  <c r="H54" i="18" s="1"/>
  <c r="F54" i="18"/>
  <c r="G36" i="18"/>
  <c r="H36" i="18" s="1"/>
  <c r="F36" i="18"/>
  <c r="BO164" i="15"/>
  <c r="I53" i="18"/>
  <c r="J24" i="25"/>
  <c r="V18" i="10"/>
  <c r="BO35" i="15"/>
  <c r="CJ147" i="15"/>
  <c r="V32" i="10"/>
  <c r="I36" i="18"/>
  <c r="BZ147" i="15"/>
  <c r="D55" i="18"/>
  <c r="BO137" i="15"/>
  <c r="I35" i="18"/>
  <c r="BW149" i="15"/>
  <c r="AU147" i="15"/>
  <c r="N24" i="25" l="1"/>
  <c r="K24" i="25"/>
  <c r="CC23" i="31"/>
  <c r="F55" i="18"/>
  <c r="G55" i="18"/>
  <c r="H55" i="18" s="1"/>
  <c r="W18" i="10"/>
  <c r="I54" i="18"/>
  <c r="BO165" i="15"/>
  <c r="W32" i="10"/>
  <c r="I55" i="18"/>
  <c r="BW148" i="15"/>
  <c r="CD23" i="31" l="1"/>
  <c r="CC24" i="31"/>
  <c r="CD24" i="31" s="1"/>
  <c r="D30" i="10"/>
  <c r="BW147" i="15"/>
  <c r="BZ98" i="15"/>
  <c r="CJ15" i="15"/>
  <c r="BO166" i="15"/>
  <c r="BZ18" i="15"/>
  <c r="BP18" i="15"/>
  <c r="AU98" i="15"/>
  <c r="BP15" i="15"/>
  <c r="BP98" i="15"/>
  <c r="CG15" i="15"/>
  <c r="CJ98" i="15"/>
  <c r="BZ15" i="15"/>
  <c r="CG98" i="15"/>
  <c r="CC25" i="31" l="1"/>
  <c r="CD25" i="31" s="1"/>
  <c r="BZ97" i="15"/>
  <c r="CJ14" i="15"/>
  <c r="CG14" i="15"/>
  <c r="BP14" i="15"/>
  <c r="CJ18" i="15"/>
  <c r="BP29" i="15"/>
  <c r="BZ14" i="15"/>
  <c r="CJ97" i="15"/>
  <c r="BP97" i="15"/>
  <c r="AU97" i="15"/>
  <c r="BZ17" i="15"/>
  <c r="BP180" i="15"/>
  <c r="CG97" i="15"/>
  <c r="CG18" i="15"/>
  <c r="BZ29" i="15"/>
  <c r="BZ180" i="15"/>
  <c r="CL6" i="15" l="1"/>
  <c r="CC26" i="31"/>
  <c r="CD26" i="31" s="1"/>
  <c r="CG25" i="15"/>
  <c r="BZ25" i="15"/>
  <c r="BZ13" i="15"/>
  <c r="BP179" i="15"/>
  <c r="BP96" i="15"/>
  <c r="BP25" i="15"/>
  <c r="BP13" i="15"/>
  <c r="CJ180" i="15"/>
  <c r="CJ13" i="15"/>
  <c r="CG180" i="15"/>
  <c r="BZ179" i="15"/>
  <c r="AU96" i="15"/>
  <c r="BZ28" i="15"/>
  <c r="CJ96" i="15"/>
  <c r="E9" i="10"/>
  <c r="BZ96" i="15"/>
  <c r="CG96" i="15"/>
  <c r="CJ29" i="15"/>
  <c r="CJ25" i="15"/>
  <c r="CJ17" i="15"/>
  <c r="CG13" i="15"/>
  <c r="CG29" i="15"/>
  <c r="CM6" i="15" l="1"/>
  <c r="CC27" i="31"/>
  <c r="CD27" i="31" s="1"/>
  <c r="CJ24" i="15"/>
  <c r="CG95" i="15"/>
  <c r="BP24" i="15"/>
  <c r="CJ179" i="15"/>
  <c r="BP95" i="15"/>
  <c r="CJ28" i="15"/>
  <c r="CG179" i="15"/>
  <c r="AU95" i="15"/>
  <c r="CJ95" i="15"/>
  <c r="CG12" i="15"/>
  <c r="BP12" i="15"/>
  <c r="BZ95" i="15"/>
  <c r="BZ24" i="15"/>
  <c r="CG24" i="15"/>
  <c r="CJ12" i="15"/>
  <c r="BP178" i="15"/>
  <c r="BZ12" i="15"/>
  <c r="E29" i="10"/>
  <c r="AU15" i="15"/>
  <c r="BZ178" i="15"/>
  <c r="CC28" i="31" l="1"/>
  <c r="CD28" i="31" s="1"/>
  <c r="AU25" i="15"/>
  <c r="BZ102" i="15"/>
  <c r="BZ177" i="15"/>
  <c r="AU94" i="15"/>
  <c r="CJ11" i="15"/>
  <c r="BP94" i="15"/>
  <c r="CJ178" i="15"/>
  <c r="AU18" i="15"/>
  <c r="BZ11" i="15"/>
  <c r="CJ94" i="15"/>
  <c r="CG11" i="15"/>
  <c r="BZ94" i="15"/>
  <c r="AU180" i="15"/>
  <c r="AU29" i="15"/>
  <c r="BP11" i="15"/>
  <c r="CG178" i="15"/>
  <c r="BP177" i="15"/>
  <c r="AU14" i="15"/>
  <c r="CG94" i="15"/>
  <c r="CC29" i="31" l="1"/>
  <c r="CD29" i="31" s="1"/>
  <c r="E15" i="13"/>
  <c r="C33" i="13"/>
  <c r="AR102" i="15"/>
  <c r="CJ10" i="15"/>
  <c r="AU93" i="15"/>
  <c r="CJ93" i="15"/>
  <c r="BZ101" i="15"/>
  <c r="BZ93" i="15"/>
  <c r="AU28" i="15"/>
  <c r="CJ177" i="15"/>
  <c r="BP176" i="15"/>
  <c r="CG177" i="15"/>
  <c r="AU17" i="15"/>
  <c r="AU13" i="15"/>
  <c r="BZ176" i="15"/>
  <c r="CG10" i="15"/>
  <c r="BP10" i="15"/>
  <c r="AU179" i="15"/>
  <c r="BZ10" i="15"/>
  <c r="BP93" i="15"/>
  <c r="CG93" i="15"/>
  <c r="AU24" i="15"/>
  <c r="BO102" i="15"/>
  <c r="D102" i="15"/>
  <c r="T15" i="13" l="1"/>
  <c r="BL102" i="15"/>
  <c r="BM102" i="15" s="1"/>
  <c r="CI102" i="15" s="1"/>
  <c r="E16" i="13"/>
  <c r="CC30" i="31"/>
  <c r="CD30" i="31" s="1"/>
  <c r="BO103" i="15"/>
  <c r="D103" i="15"/>
  <c r="D116" i="15"/>
  <c r="BO116" i="15"/>
  <c r="AR76" i="15"/>
  <c r="AT102" i="15"/>
  <c r="O17" i="13"/>
  <c r="BO104" i="15"/>
  <c r="D117" i="15"/>
  <c r="BP92" i="15"/>
  <c r="BP175" i="15"/>
  <c r="D77" i="15"/>
  <c r="D104" i="15"/>
  <c r="BZ92" i="15"/>
  <c r="BZ100" i="15"/>
  <c r="CG102" i="15"/>
  <c r="BP102" i="15"/>
  <c r="BO77" i="15"/>
  <c r="BZ175" i="15"/>
  <c r="AU12" i="15"/>
  <c r="AU178" i="15"/>
  <c r="BO117" i="15"/>
  <c r="CG176" i="15"/>
  <c r="CJ102" i="15"/>
  <c r="CG92" i="15"/>
  <c r="CG9" i="15"/>
  <c r="CJ92" i="15"/>
  <c r="CJ176" i="15"/>
  <c r="AU102" i="15"/>
  <c r="AU92" i="15"/>
  <c r="BL76" i="15" l="1"/>
  <c r="BM76" i="15" s="1"/>
  <c r="CI76" i="15" s="1"/>
  <c r="P16" i="13"/>
  <c r="CC31" i="31"/>
  <c r="CD31" i="31" s="1"/>
  <c r="AT76" i="15"/>
  <c r="T17" i="13"/>
  <c r="BV76" i="15"/>
  <c r="BV102" i="15"/>
  <c r="P15" i="13"/>
  <c r="E17" i="13"/>
  <c r="CJ91" i="15"/>
  <c r="BZ9" i="15"/>
  <c r="BZ99" i="15"/>
  <c r="D105" i="15"/>
  <c r="CJ175" i="15"/>
  <c r="AU177" i="15"/>
  <c r="BO78" i="15"/>
  <c r="AU101" i="15"/>
  <c r="BZ174" i="15"/>
  <c r="CG8" i="15"/>
  <c r="AU91" i="15"/>
  <c r="CG101" i="15"/>
  <c r="D78" i="15"/>
  <c r="BZ91" i="15"/>
  <c r="BO118" i="15"/>
  <c r="CJ101" i="15"/>
  <c r="BP91" i="15"/>
  <c r="BP9" i="15"/>
  <c r="BW102" i="15"/>
  <c r="BP174" i="15"/>
  <c r="AU11" i="15"/>
  <c r="CG175" i="15"/>
  <c r="BO105" i="15"/>
  <c r="D118" i="15"/>
  <c r="BP101" i="15"/>
  <c r="CG91" i="15"/>
  <c r="CJ9" i="15"/>
  <c r="CC32" i="31" l="1"/>
  <c r="CD32" i="31" s="1"/>
  <c r="P17" i="13"/>
  <c r="C22" i="13" s="1"/>
  <c r="BW101" i="15"/>
  <c r="BO79" i="15"/>
  <c r="D106" i="15"/>
  <c r="CG174" i="15"/>
  <c r="AU10" i="15"/>
  <c r="AU90" i="15"/>
  <c r="AU100" i="15"/>
  <c r="CG7" i="15"/>
  <c r="CG90" i="15"/>
  <c r="CJ174" i="15"/>
  <c r="CG100" i="15"/>
  <c r="BP8" i="15"/>
  <c r="BP173" i="15"/>
  <c r="BP90" i="15"/>
  <c r="BZ8" i="15"/>
  <c r="BO106" i="15"/>
  <c r="BP100" i="15"/>
  <c r="AU176" i="15"/>
  <c r="CJ90" i="15"/>
  <c r="D79" i="15"/>
  <c r="BZ90" i="15"/>
  <c r="CJ8" i="15"/>
  <c r="BZ173" i="15"/>
  <c r="CJ100" i="15"/>
  <c r="Q15" i="13" l="1"/>
  <c r="CC33" i="31"/>
  <c r="CD33" i="31" s="1"/>
  <c r="R16" i="13"/>
  <c r="CG6" i="15"/>
  <c r="CJ89" i="15"/>
  <c r="BW100" i="15"/>
  <c r="CJ99" i="15"/>
  <c r="D107" i="15"/>
  <c r="BZ89" i="15"/>
  <c r="BP89" i="15"/>
  <c r="CG173" i="15"/>
  <c r="BO107" i="15"/>
  <c r="BO80" i="15"/>
  <c r="CJ173" i="15"/>
  <c r="CJ7" i="15"/>
  <c r="BP7" i="15"/>
  <c r="BZ7" i="15"/>
  <c r="CG89" i="15"/>
  <c r="AU175" i="15"/>
  <c r="AU99" i="15"/>
  <c r="AU89" i="15"/>
  <c r="BZ172" i="15"/>
  <c r="D80" i="15"/>
  <c r="BP172" i="15"/>
  <c r="R15" i="13" l="1"/>
  <c r="R17" i="13" s="1"/>
  <c r="S15" i="13" s="1"/>
  <c r="CC34" i="31"/>
  <c r="CD34" i="31" s="1"/>
  <c r="Q17" i="13"/>
  <c r="AU174" i="15"/>
  <c r="BP171" i="15"/>
  <c r="CG172" i="15"/>
  <c r="BZ171" i="15"/>
  <c r="D81" i="15"/>
  <c r="BZ6" i="15"/>
  <c r="CJ88" i="15"/>
  <c r="BW99" i="15"/>
  <c r="BP6" i="15"/>
  <c r="BP88" i="15"/>
  <c r="CG88" i="15"/>
  <c r="CJ172" i="15"/>
  <c r="BO81" i="15"/>
  <c r="CJ6" i="15"/>
  <c r="BO108" i="15"/>
  <c r="BZ88" i="15"/>
  <c r="D108" i="15"/>
  <c r="AU88" i="15"/>
  <c r="CC35" i="31" l="1"/>
  <c r="CD35" i="31" s="1"/>
  <c r="U16" i="13"/>
  <c r="CJ87" i="15"/>
  <c r="D82" i="15"/>
  <c r="BZ170" i="15"/>
  <c r="CG87" i="15"/>
  <c r="CJ171" i="15"/>
  <c r="D109" i="15"/>
  <c r="BP87" i="15"/>
  <c r="AU87" i="15"/>
  <c r="AU9" i="15"/>
  <c r="BZ5" i="15"/>
  <c r="CJ5" i="15"/>
  <c r="CG171" i="15"/>
  <c r="BO109" i="15"/>
  <c r="AU173" i="15"/>
  <c r="BP170" i="15"/>
  <c r="BZ87" i="15"/>
  <c r="BO82" i="15"/>
  <c r="CM5" i="15" l="1"/>
  <c r="CL5" i="15"/>
  <c r="U15" i="13"/>
  <c r="U17" i="13" s="1"/>
  <c r="CC36" i="31"/>
  <c r="CD36" i="31" s="1"/>
  <c r="S17" i="13"/>
  <c r="BZ86" i="15"/>
  <c r="D83" i="15"/>
  <c r="CG170" i="15"/>
  <c r="AU8" i="15"/>
  <c r="AU86" i="15"/>
  <c r="BO83" i="15"/>
  <c r="BO110" i="15"/>
  <c r="BP169" i="15"/>
  <c r="CG86" i="15"/>
  <c r="D29" i="10"/>
  <c r="D110" i="15"/>
  <c r="CJ170" i="15"/>
  <c r="BP86" i="15"/>
  <c r="BZ169" i="15"/>
  <c r="AU172" i="15"/>
  <c r="D9" i="10"/>
  <c r="CJ86" i="15"/>
  <c r="C23" i="13" l="1"/>
  <c r="C26" i="13"/>
  <c r="CC37" i="31"/>
  <c r="CD37" i="31" s="1"/>
  <c r="C34" i="13"/>
  <c r="CG85" i="15"/>
  <c r="AU85" i="15"/>
  <c r="D111" i="15"/>
  <c r="BO84" i="15"/>
  <c r="BZ168" i="15"/>
  <c r="CJ169" i="15"/>
  <c r="AU171" i="15"/>
  <c r="BP168" i="15"/>
  <c r="BZ85" i="15"/>
  <c r="AU7" i="15"/>
  <c r="BP85" i="15"/>
  <c r="CG169" i="15"/>
  <c r="CJ85" i="15"/>
  <c r="BO111" i="15"/>
  <c r="D84" i="15"/>
  <c r="CC38" i="31" l="1"/>
  <c r="CD38" i="31" s="1"/>
  <c r="CG23" i="15"/>
  <c r="BO8" i="15"/>
  <c r="BP23" i="15"/>
  <c r="CE23" i="15"/>
  <c r="BZ23" i="15"/>
  <c r="D167" i="15"/>
  <c r="D21" i="15"/>
  <c r="AU170" i="15"/>
  <c r="BP44" i="15"/>
  <c r="AU6" i="15"/>
  <c r="D150" i="15"/>
  <c r="BO112" i="15"/>
  <c r="BZ167" i="15"/>
  <c r="CJ168" i="15"/>
  <c r="CG44" i="15"/>
  <c r="BW98" i="15"/>
  <c r="BP167" i="15"/>
  <c r="CJ84" i="15"/>
  <c r="BX8" i="15"/>
  <c r="BZ44" i="15"/>
  <c r="BW180" i="15"/>
  <c r="CJ23" i="15"/>
  <c r="D8" i="15"/>
  <c r="BO85" i="15"/>
  <c r="D112" i="15"/>
  <c r="AU44" i="15"/>
  <c r="CG84" i="15"/>
  <c r="D85" i="15"/>
  <c r="BO21" i="15"/>
  <c r="AU84" i="15"/>
  <c r="BO167" i="15"/>
  <c r="CG168" i="15"/>
  <c r="AU23" i="15"/>
  <c r="BP84" i="15"/>
  <c r="BW18" i="15"/>
  <c r="BW29" i="15"/>
  <c r="BW25" i="15"/>
  <c r="BZ84" i="15"/>
  <c r="CJ44" i="15"/>
  <c r="BO150" i="15"/>
  <c r="CC39" i="31" l="1"/>
  <c r="CD39" i="31" s="1"/>
  <c r="E19" i="10"/>
  <c r="BW17" i="15"/>
  <c r="AU43" i="15"/>
  <c r="D9" i="15"/>
  <c r="CG83" i="15"/>
  <c r="D113" i="15"/>
  <c r="BW24" i="15"/>
  <c r="D86" i="15"/>
  <c r="BX9" i="15"/>
  <c r="BW28" i="15"/>
  <c r="CG167" i="15"/>
  <c r="BZ22" i="15"/>
  <c r="BO86" i="15"/>
  <c r="AU5" i="15"/>
  <c r="AU22" i="15"/>
  <c r="CG22" i="15"/>
  <c r="CJ43" i="15"/>
  <c r="AU83" i="15"/>
  <c r="BP166" i="15"/>
  <c r="CJ22" i="15"/>
  <c r="CJ83" i="15"/>
  <c r="BW179" i="15"/>
  <c r="BP43" i="15"/>
  <c r="CG43" i="15"/>
  <c r="BZ166" i="15"/>
  <c r="D151" i="15"/>
  <c r="BZ43" i="15"/>
  <c r="D168" i="15"/>
  <c r="AU169" i="15"/>
  <c r="BO113" i="15"/>
  <c r="CJ167" i="15"/>
  <c r="BO151" i="15"/>
  <c r="BO9" i="15"/>
  <c r="CE22" i="15"/>
  <c r="BP22" i="15"/>
  <c r="BO22" i="15"/>
  <c r="BW97" i="15"/>
  <c r="BO168" i="15"/>
  <c r="BZ83" i="15"/>
  <c r="D22" i="15"/>
  <c r="BP83" i="15"/>
  <c r="CF9" i="15" l="1"/>
  <c r="CC40" i="31"/>
  <c r="CD40" i="31" s="1"/>
  <c r="CK6" i="15"/>
  <c r="D169" i="15"/>
  <c r="AU42" i="15"/>
  <c r="D152" i="15"/>
  <c r="BZ42" i="15"/>
  <c r="CJ42" i="15"/>
  <c r="BZ21" i="15"/>
  <c r="BP42" i="15"/>
  <c r="CG42" i="15"/>
  <c r="CG21" i="15"/>
  <c r="BO87" i="15"/>
  <c r="BO169" i="15"/>
  <c r="BW96" i="15"/>
  <c r="BO152" i="15"/>
  <c r="D23" i="15"/>
  <c r="CJ21" i="15"/>
  <c r="BO114" i="15"/>
  <c r="CG166" i="15"/>
  <c r="CG82" i="15"/>
  <c r="CE21" i="15"/>
  <c r="AU82" i="15"/>
  <c r="AU168" i="15"/>
  <c r="BP82" i="15"/>
  <c r="CJ82" i="15"/>
  <c r="BW23" i="15"/>
  <c r="BZ165" i="15"/>
  <c r="BO23" i="15"/>
  <c r="D87" i="15"/>
  <c r="AU21" i="15"/>
  <c r="D114" i="15"/>
  <c r="BP165" i="15"/>
  <c r="BZ82" i="15"/>
  <c r="BP21" i="15"/>
  <c r="E22" i="10"/>
  <c r="CJ166" i="15"/>
  <c r="BW178" i="15"/>
  <c r="CC41" i="31" l="1"/>
  <c r="CD41" i="31" s="1"/>
  <c r="BW22" i="15"/>
  <c r="BW95" i="15"/>
  <c r="BZ164" i="15"/>
  <c r="CJ165" i="15"/>
  <c r="D88" i="15"/>
  <c r="AU41" i="15"/>
  <c r="CJ41" i="15"/>
  <c r="BP81" i="15"/>
  <c r="BO170" i="15"/>
  <c r="AU167" i="15"/>
  <c r="AU81" i="15"/>
  <c r="BO115" i="15"/>
  <c r="BO88" i="15"/>
  <c r="CG81" i="15"/>
  <c r="BP164" i="15"/>
  <c r="BP20" i="15"/>
  <c r="D115" i="15"/>
  <c r="CG20" i="15"/>
  <c r="CJ81" i="15"/>
  <c r="BP41" i="15"/>
  <c r="BZ41" i="15"/>
  <c r="BZ81" i="15"/>
  <c r="AU80" i="15"/>
  <c r="BO153" i="15"/>
  <c r="BZ20" i="15"/>
  <c r="BW177" i="15"/>
  <c r="D153" i="15"/>
  <c r="CE20" i="15"/>
  <c r="D24" i="15"/>
  <c r="CJ20" i="15"/>
  <c r="D170" i="15"/>
  <c r="CG165" i="15"/>
  <c r="BO24" i="15"/>
  <c r="CG41" i="15"/>
  <c r="AU20" i="15"/>
  <c r="CC42" i="31" l="1"/>
  <c r="CD42" i="31" s="1"/>
  <c r="CG164" i="15"/>
  <c r="AU79" i="15"/>
  <c r="D25" i="15"/>
  <c r="CJ80" i="15"/>
  <c r="CJ40" i="15"/>
  <c r="D154" i="15"/>
  <c r="BZ80" i="15"/>
  <c r="CJ19" i="15"/>
  <c r="BP40" i="15"/>
  <c r="BW176" i="15"/>
  <c r="BZ19" i="15"/>
  <c r="BO171" i="15"/>
  <c r="AU40" i="15"/>
  <c r="BO25" i="15"/>
  <c r="CG80" i="15"/>
  <c r="BP80" i="15"/>
  <c r="BZ40" i="15"/>
  <c r="D171" i="15"/>
  <c r="BW94" i="15"/>
  <c r="BW21" i="15"/>
  <c r="AU166" i="15"/>
  <c r="CG40" i="15"/>
  <c r="BO154" i="15"/>
  <c r="AU19" i="15"/>
  <c r="CJ164" i="15"/>
  <c r="CE19" i="15"/>
  <c r="BP163" i="15"/>
  <c r="BZ163" i="15"/>
  <c r="BO89" i="15"/>
  <c r="D89" i="15"/>
  <c r="CC43" i="31" l="1"/>
  <c r="CD43" i="31" s="1"/>
  <c r="CF7" i="15"/>
  <c r="CM7" i="15"/>
  <c r="CL7" i="15"/>
  <c r="CM8" i="15"/>
  <c r="CL8" i="15"/>
  <c r="CF8" i="15"/>
  <c r="D172" i="15"/>
  <c r="G9" i="10"/>
  <c r="CG163" i="15"/>
  <c r="BW175" i="15"/>
  <c r="BZ162" i="15"/>
  <c r="G16" i="10"/>
  <c r="F16" i="10"/>
  <c r="F29" i="10"/>
  <c r="AU78" i="15"/>
  <c r="BO172" i="15"/>
  <c r="AU165" i="15"/>
  <c r="BZ79" i="15"/>
  <c r="H16" i="10"/>
  <c r="BO155" i="15"/>
  <c r="CJ79" i="15"/>
  <c r="BP79" i="15"/>
  <c r="BO90" i="15"/>
  <c r="BW93" i="15"/>
  <c r="CJ39" i="15"/>
  <c r="CG39" i="15"/>
  <c r="D155" i="15"/>
  <c r="F9" i="10"/>
  <c r="BP39" i="15"/>
  <c r="G29" i="10"/>
  <c r="BW20" i="15"/>
  <c r="BZ39" i="15"/>
  <c r="CG79" i="15"/>
  <c r="D26" i="15"/>
  <c r="BO26" i="15"/>
  <c r="D90" i="15"/>
  <c r="AU39" i="15"/>
  <c r="CJ163" i="15"/>
  <c r="CC44" i="31" l="1"/>
  <c r="CD44" i="31" s="1"/>
  <c r="BP78" i="15"/>
  <c r="AU164" i="15"/>
  <c r="BW174" i="15"/>
  <c r="D91" i="15"/>
  <c r="BP77" i="15"/>
  <c r="AU77" i="15"/>
  <c r="CG78" i="15"/>
  <c r="BW19" i="15"/>
  <c r="BW92" i="15"/>
  <c r="D173" i="15"/>
  <c r="CJ78" i="15"/>
  <c r="D156" i="15"/>
  <c r="BZ38" i="15"/>
  <c r="BP38" i="15"/>
  <c r="BO173" i="15"/>
  <c r="CJ162" i="15"/>
  <c r="CJ38" i="15"/>
  <c r="BO91" i="15"/>
  <c r="BO27" i="15"/>
  <c r="D27" i="15"/>
  <c r="AU38" i="15"/>
  <c r="CG38" i="15"/>
  <c r="BZ78" i="15"/>
  <c r="BO156" i="15"/>
  <c r="CC45" i="31" l="1"/>
  <c r="CD45" i="31" s="1"/>
  <c r="CK7" i="15"/>
  <c r="BP37" i="15"/>
  <c r="CG37" i="15"/>
  <c r="BO174" i="15"/>
  <c r="BZ37" i="15"/>
  <c r="AU163" i="15"/>
  <c r="CG77" i="15"/>
  <c r="AU37" i="15"/>
  <c r="D174" i="15"/>
  <c r="CJ37" i="15"/>
  <c r="BW91" i="15"/>
  <c r="CG76" i="15"/>
  <c r="BZ77" i="15"/>
  <c r="BO92" i="15"/>
  <c r="AU76" i="15"/>
  <c r="CG75" i="15"/>
  <c r="BP76" i="15"/>
  <c r="CJ77" i="15"/>
  <c r="D92" i="15"/>
  <c r="BW173" i="15"/>
  <c r="CC46" i="31" l="1"/>
  <c r="CD46" i="31" s="1"/>
  <c r="BZ76" i="15"/>
  <c r="BO175" i="15"/>
  <c r="BW90" i="15"/>
  <c r="CJ76" i="15"/>
  <c r="D93" i="15"/>
  <c r="AU162" i="15"/>
  <c r="AU36" i="15"/>
  <c r="CJ36" i="15"/>
  <c r="BW172" i="15"/>
  <c r="BP75" i="15"/>
  <c r="BZ36" i="15"/>
  <c r="AU75" i="15"/>
  <c r="D175" i="15"/>
  <c r="BO93" i="15"/>
  <c r="D28" i="10" l="1"/>
  <c r="CL9" i="15"/>
  <c r="CM9" i="15"/>
  <c r="CC47" i="31"/>
  <c r="CD47" i="31" s="1"/>
  <c r="D94" i="15"/>
  <c r="D176" i="15"/>
  <c r="BZ75" i="15"/>
  <c r="BO94" i="15"/>
  <c r="H9" i="10"/>
  <c r="BW89" i="15"/>
  <c r="BO176" i="15"/>
  <c r="H29" i="10"/>
  <c r="AU74" i="15"/>
  <c r="BW171" i="15"/>
  <c r="CJ75" i="15"/>
  <c r="CC48" i="31" l="1"/>
  <c r="CD48" i="31" s="1"/>
  <c r="CJ74" i="15"/>
  <c r="BO95" i="15"/>
  <c r="BW170" i="15"/>
  <c r="BO177" i="15"/>
  <c r="D95" i="15"/>
  <c r="BW88" i="15"/>
  <c r="BZ74" i="15"/>
  <c r="D177" i="15"/>
  <c r="CC49" i="31" l="1"/>
  <c r="CD49" i="31" s="1"/>
  <c r="BO96" i="15"/>
  <c r="BW169" i="15"/>
  <c r="BO97" i="15"/>
  <c r="BO178" i="15"/>
  <c r="BW87" i="15"/>
  <c r="D178" i="15"/>
  <c r="BO45" i="15"/>
  <c r="D96" i="15"/>
  <c r="CC50" i="31" l="1"/>
  <c r="CD50" i="31" s="1"/>
  <c r="BO98" i="15"/>
  <c r="D179" i="15"/>
  <c r="D97" i="15"/>
  <c r="BW86" i="15"/>
  <c r="D45" i="15"/>
  <c r="BW168" i="15"/>
  <c r="BO46" i="15"/>
  <c r="BO179" i="15"/>
  <c r="CC51" i="31" l="1"/>
  <c r="CD51" i="31" s="1"/>
  <c r="BO47" i="15"/>
  <c r="BS45" i="15"/>
  <c r="BU45" i="15" s="1"/>
  <c r="BW85" i="15"/>
  <c r="D180" i="15"/>
  <c r="D46" i="15"/>
  <c r="BO180" i="15"/>
  <c r="D98" i="15"/>
  <c r="BO48" i="15"/>
  <c r="BW167" i="15"/>
  <c r="BV45" i="15" l="1"/>
  <c r="CC52" i="31"/>
  <c r="CD52" i="31" s="1"/>
  <c r="D47" i="15"/>
  <c r="D48" i="15"/>
  <c r="BW166" i="15"/>
  <c r="BW84" i="15"/>
  <c r="BO49" i="15"/>
  <c r="BW45" i="15"/>
  <c r="CC53" i="31" l="1"/>
  <c r="CD53" i="31" s="1"/>
  <c r="BW165" i="15"/>
  <c r="BW44" i="15"/>
  <c r="D49" i="15"/>
  <c r="BW83" i="15"/>
  <c r="BO50" i="15"/>
  <c r="CC54" i="31" l="1"/>
  <c r="CD54" i="31" s="1"/>
  <c r="D50" i="15"/>
  <c r="BW82" i="15"/>
  <c r="BO51" i="15"/>
  <c r="BW43" i="15"/>
  <c r="BW164" i="15"/>
  <c r="CC55" i="31" l="1"/>
  <c r="CD55" i="31" s="1"/>
  <c r="BW42" i="15"/>
  <c r="BW163" i="15"/>
  <c r="D51" i="15"/>
  <c r="BO52" i="15"/>
  <c r="BW81" i="15"/>
  <c r="CC56" i="31" l="1"/>
  <c r="CD56" i="31" s="1"/>
  <c r="BW80" i="15"/>
  <c r="BW79" i="15" s="1"/>
  <c r="BO53" i="15"/>
  <c r="D52" i="15"/>
  <c r="BW162" i="15"/>
  <c r="BW41" i="15"/>
  <c r="CC57" i="31" l="1"/>
  <c r="CD57" i="31" s="1"/>
  <c r="BO54" i="15"/>
  <c r="BW78" i="15"/>
  <c r="BW40" i="15"/>
  <c r="D53" i="15"/>
  <c r="CC58" i="31" l="1"/>
  <c r="CD58" i="31" s="1"/>
  <c r="BO55" i="15"/>
  <c r="D54" i="15"/>
  <c r="BW77" i="15"/>
  <c r="BW39" i="15"/>
  <c r="CC59" i="31" l="1"/>
  <c r="CD59" i="31" s="1"/>
  <c r="BW76" i="15"/>
  <c r="D55" i="15"/>
  <c r="BW38" i="15"/>
  <c r="BO56" i="15"/>
  <c r="CC60" i="31" l="1"/>
  <c r="CC61" i="31" s="1"/>
  <c r="CD61" i="31" s="1"/>
  <c r="BW37" i="15"/>
  <c r="BW15" i="15"/>
  <c r="BO57" i="15"/>
  <c r="BW75" i="15"/>
  <c r="BW36" i="15"/>
  <c r="D56" i="15"/>
  <c r="CK9" i="15" l="1"/>
  <c r="CC62" i="31"/>
  <c r="CC63" i="31" s="1"/>
  <c r="CC64" i="31" s="1"/>
  <c r="CD64" i="31" s="1"/>
  <c r="CD60" i="31"/>
  <c r="CK8" i="15"/>
  <c r="H22" i="10"/>
  <c r="F22" i="10"/>
  <c r="G22" i="10"/>
  <c r="BW74" i="15"/>
  <c r="D57" i="15"/>
  <c r="BW14" i="15"/>
  <c r="CD62" i="31" l="1"/>
  <c r="CD63" i="31"/>
  <c r="CC65" i="31"/>
  <c r="CD65" i="31" s="1"/>
  <c r="BW13" i="15"/>
  <c r="CC66" i="31" l="1"/>
  <c r="CD66" i="31" s="1"/>
  <c r="BW12" i="15"/>
  <c r="CC67" i="31" l="1"/>
  <c r="CD67" i="31" s="1"/>
  <c r="BW11" i="15"/>
  <c r="CC68" i="31" l="1"/>
  <c r="CD68" i="31" s="1"/>
  <c r="BW10" i="15"/>
  <c r="CC69" i="31" l="1"/>
  <c r="CD69" i="31" s="1"/>
  <c r="CC70" i="31" l="1"/>
  <c r="CD70" i="31" l="1"/>
  <c r="CC71" i="31"/>
  <c r="CD71" i="31" s="1"/>
  <c r="BW9" i="15"/>
  <c r="CC72" i="31" l="1"/>
  <c r="CD72" i="31" s="1"/>
  <c r="BW8" i="15"/>
  <c r="BW7" i="15"/>
  <c r="CC73" i="31" l="1"/>
  <c r="CD73" i="31" s="1"/>
  <c r="BW6" i="15"/>
  <c r="CC74" i="31" l="1"/>
  <c r="CD74" i="31" s="1"/>
  <c r="BW5" i="15"/>
  <c r="CC75" i="31" l="1"/>
  <c r="CD75" i="31" s="1"/>
  <c r="CK5" i="15"/>
  <c r="D22" i="10"/>
  <c r="CC76" i="31" l="1"/>
  <c r="CD76" i="31" s="1"/>
  <c r="CC77" i="31" l="1"/>
  <c r="CD77" i="31" s="1"/>
  <c r="CC78" i="31" l="1"/>
  <c r="CD78" i="31" s="1"/>
  <c r="CC79" i="31" l="1"/>
  <c r="CD79" i="31" s="1"/>
  <c r="CC80" i="31" l="1"/>
  <c r="CD80" i="31" s="1"/>
  <c r="CC81" i="31" l="1"/>
  <c r="CD81" i="31" s="1"/>
  <c r="CC82" i="31" l="1"/>
  <c r="CD82" i="31" s="1"/>
  <c r="D70" i="15"/>
  <c r="BO70" i="15"/>
  <c r="CC83" i="31" l="1"/>
  <c r="CD83" i="31" s="1"/>
  <c r="BO71" i="15"/>
  <c r="D71" i="15"/>
  <c r="CC84" i="31" l="1"/>
  <c r="CD84" i="31" s="1"/>
  <c r="BO72" i="15"/>
  <c r="D72" i="15"/>
  <c r="CC85" i="31" l="1"/>
  <c r="CD85" i="31" s="1"/>
  <c r="BO73" i="15"/>
  <c r="D73" i="15"/>
  <c r="CC86" i="31" l="1"/>
  <c r="CD86" i="31" s="1"/>
  <c r="CC87" i="31" l="1"/>
  <c r="CD87" i="31" s="1"/>
  <c r="CC88" i="31" l="1"/>
  <c r="CD88" i="31" s="1"/>
  <c r="CC89" i="31" l="1"/>
  <c r="CD89" i="31" s="1"/>
  <c r="CC90" i="31" l="1"/>
  <c r="CD90" i="31" s="1"/>
  <c r="CC91" i="31" l="1"/>
  <c r="CC92" i="31" s="1"/>
  <c r="CD91" i="31" l="1"/>
  <c r="CD92" i="31"/>
  <c r="CC93" i="31"/>
  <c r="CD93" i="31" l="1"/>
  <c r="CC94" i="31"/>
  <c r="CD94" i="31" l="1"/>
  <c r="CC95" i="31"/>
  <c r="CD95" i="31" l="1"/>
  <c r="CC96" i="31"/>
  <c r="CD96" i="31" l="1"/>
  <c r="CC97" i="31"/>
  <c r="CD97" i="31" l="1"/>
  <c r="CC98" i="31"/>
  <c r="CD98" i="31" l="1"/>
  <c r="CC99" i="31"/>
  <c r="CD99" i="31" l="1"/>
  <c r="CC100" i="31"/>
  <c r="CD100" i="31" l="1"/>
  <c r="CC101" i="31"/>
  <c r="CD101" i="31" l="1"/>
  <c r="CC102" i="31"/>
  <c r="CD102" i="31" l="1"/>
  <c r="CC103" i="31"/>
  <c r="CD103" i="31" l="1"/>
  <c r="CC104" i="31"/>
  <c r="CD104" i="31" l="1"/>
  <c r="CC105" i="31"/>
  <c r="CD105" i="31" l="1"/>
  <c r="CC106" i="31"/>
  <c r="CD106" i="31" l="1"/>
  <c r="CC107" i="31"/>
  <c r="CD107" i="31" l="1"/>
  <c r="CC108" i="31"/>
  <c r="CD108" i="31" l="1"/>
  <c r="CC109" i="31"/>
  <c r="CC110" i="31" s="1"/>
  <c r="CD110" i="31" l="1"/>
  <c r="CC111" i="31"/>
  <c r="CD111" i="31" s="1"/>
  <c r="CD109" i="31"/>
  <c r="CC112" i="31" l="1"/>
  <c r="CD112" i="31" s="1"/>
  <c r="CC113" i="31" l="1"/>
  <c r="CD113" i="31" s="1"/>
  <c r="CC114" i="31" l="1"/>
  <c r="CC115" i="31" s="1"/>
  <c r="CD114" i="31" l="1"/>
  <c r="CD115" i="31"/>
  <c r="CC116" i="31"/>
  <c r="CD116" i="31" l="1"/>
  <c r="CC117" i="31"/>
  <c r="CD117" i="31" l="1"/>
  <c r="CC118" i="31"/>
  <c r="CD118" i="31" l="1"/>
  <c r="CC119" i="31"/>
  <c r="CD119" i="31" l="1"/>
  <c r="CC120" i="31"/>
  <c r="CD120" i="31" l="1"/>
  <c r="CC121" i="31"/>
  <c r="CD121" i="31" l="1"/>
  <c r="CC122" i="31"/>
  <c r="CD122" i="31" l="1"/>
  <c r="CC123" i="31"/>
  <c r="CD123" i="31" l="1"/>
  <c r="CC124" i="31"/>
  <c r="CD124" i="31" l="1"/>
  <c r="CC125" i="31"/>
  <c r="CD125" i="31" l="1"/>
  <c r="CC126" i="31"/>
  <c r="CD126" i="31" l="1"/>
  <c r="CC127" i="31"/>
  <c r="CD127" i="31" l="1"/>
  <c r="CC128" i="31"/>
  <c r="CD128" i="31" l="1"/>
  <c r="CC129" i="31"/>
  <c r="CD129" i="31" l="1"/>
  <c r="CC130" i="31"/>
  <c r="CD130" i="31" l="1"/>
  <c r="CC131" i="31"/>
  <c r="CD131" i="31" l="1"/>
  <c r="CC132" i="31"/>
  <c r="CD132" i="31" l="1"/>
  <c r="CC133" i="31"/>
  <c r="CD133" i="31" l="1"/>
  <c r="CC134" i="31"/>
  <c r="CD134" i="31" l="1"/>
  <c r="CC135" i="31"/>
  <c r="CD135" i="31" l="1"/>
  <c r="CC136" i="31"/>
  <c r="CD136" i="31" l="1"/>
  <c r="CC137" i="31"/>
  <c r="CD137" i="31" l="1"/>
  <c r="CC138" i="31"/>
  <c r="CD138" i="31" l="1"/>
  <c r="CC139" i="31"/>
  <c r="CC140" i="31" s="1"/>
  <c r="CD140" i="31" s="1"/>
  <c r="CD139" i="31" l="1"/>
  <c r="CC141" i="31"/>
  <c r="CD141" i="31" l="1"/>
  <c r="CC142" i="31"/>
  <c r="CD142" i="31" l="1"/>
  <c r="CC143" i="31"/>
  <c r="CD143" i="31" l="1"/>
  <c r="CC144" i="31"/>
  <c r="CD144" i="31" l="1"/>
  <c r="CC145" i="31"/>
  <c r="CD145" i="31" l="1"/>
  <c r="CC146" i="31"/>
  <c r="CD146" i="31" l="1"/>
  <c r="CC147" i="31"/>
  <c r="CD147" i="31" l="1"/>
  <c r="CC148" i="31"/>
  <c r="CD148" i="31" l="1"/>
  <c r="CC149" i="31"/>
  <c r="CD149" i="31" l="1"/>
  <c r="CC150" i="31"/>
  <c r="CD150" i="31" l="1"/>
  <c r="CC151" i="31"/>
  <c r="CD151" i="31" l="1"/>
  <c r="CC152" i="31"/>
  <c r="CD152" i="31" l="1"/>
  <c r="CC153" i="31"/>
  <c r="CD153" i="31" l="1"/>
  <c r="CC154" i="31"/>
  <c r="CD154" i="31" l="1"/>
  <c r="CC155" i="31"/>
  <c r="CD155" i="31" l="1"/>
  <c r="CC156" i="31"/>
  <c r="CD156" i="31" l="1"/>
  <c r="CC157" i="31"/>
  <c r="CD157" i="31" l="1"/>
  <c r="CC158" i="31"/>
  <c r="CD158" i="31" l="1"/>
  <c r="CC159" i="31"/>
  <c r="CD159" i="31" l="1"/>
  <c r="CC160" i="31"/>
  <c r="CD160" i="31" l="1"/>
  <c r="CC161" i="31"/>
  <c r="CD161" i="31" l="1"/>
  <c r="CC162" i="31"/>
  <c r="CD162" i="31" l="1"/>
  <c r="CC163" i="31"/>
  <c r="CD163" i="31" l="1"/>
  <c r="CC164" i="31"/>
  <c r="CD164" i="31" l="1"/>
  <c r="CC165" i="31"/>
  <c r="CD165" i="31" l="1"/>
  <c r="CC166" i="31"/>
  <c r="CD166" i="31" l="1"/>
  <c r="CC167" i="31"/>
  <c r="CD167" i="31" l="1"/>
  <c r="CC168" i="31"/>
  <c r="CD168" i="31" l="1"/>
  <c r="CC169" i="31"/>
  <c r="CD169" i="31" l="1"/>
  <c r="CC170" i="31"/>
  <c r="CD170" i="31" l="1"/>
  <c r="CC171" i="31"/>
  <c r="CD171" i="31" l="1"/>
  <c r="CC172" i="31"/>
  <c r="CD172" i="31" l="1"/>
  <c r="CC173" i="31"/>
  <c r="CD173" i="31" l="1"/>
  <c r="CC174" i="31"/>
  <c r="CD174" i="31" l="1"/>
  <c r="CC175" i="31"/>
  <c r="CD175" i="31" l="1"/>
  <c r="CC176" i="31"/>
  <c r="CD176" i="31" l="1"/>
  <c r="CC177" i="31"/>
  <c r="CD177" i="31" l="1"/>
  <c r="CC178" i="31"/>
  <c r="CD178" i="31" l="1"/>
  <c r="CC179" i="31"/>
  <c r="CD179" i="31" l="1"/>
  <c r="CC180" i="31"/>
  <c r="CD180" i="31" l="1"/>
  <c r="CC181" i="31"/>
  <c r="CD181" i="31" l="1"/>
  <c r="CC182" i="31"/>
  <c r="CD182" i="31" l="1"/>
  <c r="CC183" i="31"/>
  <c r="CD183" i="31" l="1"/>
  <c r="CC184" i="31"/>
  <c r="CD184" i="31" l="1"/>
  <c r="CC185" i="31"/>
  <c r="CD185" i="31" l="1"/>
  <c r="CC186" i="31"/>
  <c r="CD186" i="31" l="1"/>
  <c r="CC187" i="31"/>
  <c r="CD187" i="31" l="1"/>
  <c r="CC188" i="31"/>
  <c r="CD188" i="31" l="1"/>
  <c r="CC189" i="31"/>
  <c r="CD189" i="31" l="1"/>
  <c r="CC190" i="31"/>
  <c r="CD190" i="31" l="1"/>
  <c r="CC191" i="31"/>
  <c r="CD191" i="31" l="1"/>
  <c r="CC192" i="31"/>
  <c r="CD192" i="31" l="1"/>
  <c r="CC193" i="31"/>
  <c r="CD193" i="31" l="1"/>
  <c r="CC194" i="31"/>
  <c r="CD194" i="31" l="1"/>
  <c r="CC195" i="31"/>
  <c r="CD195" i="31" l="1"/>
  <c r="CC196" i="31"/>
  <c r="CD196" i="31" l="1"/>
  <c r="CC197" i="31"/>
  <c r="CD197" i="31" l="1"/>
  <c r="CC198" i="31"/>
  <c r="CD198" i="31" l="1"/>
  <c r="CC199" i="31"/>
  <c r="CD199" i="31" l="1"/>
  <c r="CC200" i="31"/>
  <c r="CD200" i="31" l="1"/>
  <c r="CC201" i="31"/>
  <c r="CD201" i="31" l="1"/>
  <c r="CC202" i="31"/>
  <c r="CD202" i="31" l="1"/>
  <c r="CC203" i="31"/>
  <c r="CD203" i="31" l="1"/>
  <c r="CC204" i="31"/>
  <c r="CD204" i="31" l="1"/>
  <c r="CC205" i="31"/>
  <c r="CD205" i="31" l="1"/>
  <c r="CC206" i="31"/>
  <c r="CD206" i="31" l="1"/>
  <c r="CC207" i="31"/>
  <c r="CD207" i="31" l="1"/>
  <c r="CC208" i="31"/>
  <c r="CD208" i="31" l="1"/>
  <c r="CC209" i="31"/>
  <c r="CD209" i="31" l="1"/>
  <c r="CC210" i="31"/>
  <c r="CD210" i="31" l="1"/>
  <c r="CC211" i="31"/>
  <c r="CD211" i="31" l="1"/>
  <c r="CC212" i="31"/>
  <c r="CD212" i="31" l="1"/>
  <c r="CC213" i="31"/>
  <c r="CD213" i="31" l="1"/>
  <c r="CC214" i="31"/>
  <c r="CD214" i="31" l="1"/>
  <c r="CC215" i="31"/>
  <c r="CD215" i="31" l="1"/>
  <c r="CC216" i="31"/>
  <c r="CD216" i="31" l="1"/>
  <c r="CC217" i="31"/>
  <c r="CD217" i="31" l="1"/>
  <c r="CC218" i="31"/>
  <c r="CD218" i="31" l="1"/>
  <c r="CC219" i="31"/>
  <c r="CD219" i="31" l="1"/>
  <c r="CC220" i="31"/>
  <c r="CD220" i="31" l="1"/>
  <c r="CC221" i="31"/>
  <c r="CC222" i="31" s="1"/>
  <c r="CC223" i="31" s="1"/>
  <c r="CD223" i="31" s="1"/>
  <c r="CD222" i="31" l="1"/>
  <c r="CC224" i="31"/>
  <c r="CD221" i="31"/>
  <c r="CD224" i="31" l="1"/>
  <c r="CC225" i="31"/>
  <c r="CD225" i="31" l="1"/>
  <c r="CC226" i="31"/>
  <c r="CD226" i="31" l="1"/>
  <c r="CC227" i="31"/>
  <c r="CD227" i="31" s="1"/>
  <c r="CC228" i="31" l="1"/>
  <c r="CD228" i="31" l="1"/>
  <c r="CC229" i="31"/>
  <c r="CD229" i="31" l="1"/>
  <c r="CC230" i="31"/>
  <c r="CD230" i="31" l="1"/>
  <c r="CC231" i="31"/>
  <c r="CD231" i="31" s="1"/>
  <c r="G21" i="10" s="1"/>
  <c r="BO10" i="15"/>
  <c r="D10" i="15"/>
  <c r="BX10" i="15"/>
  <c r="CK10" i="15" l="1"/>
  <c r="CF10" i="15"/>
  <c r="CM10" i="15"/>
  <c r="CL10" i="15"/>
  <c r="D11" i="15"/>
  <c r="BO11" i="15"/>
  <c r="BX11" i="15"/>
  <c r="I9" i="10"/>
  <c r="I16" i="10"/>
  <c r="I22" i="10"/>
  <c r="I29" i="10"/>
  <c r="CM11" i="15" l="1"/>
  <c r="CF11" i="15"/>
  <c r="CK11" i="15"/>
  <c r="CL11" i="15"/>
  <c r="D12" i="15"/>
  <c r="BO12" i="15"/>
  <c r="J16" i="10"/>
  <c r="J22" i="10"/>
  <c r="J29" i="10"/>
  <c r="J9" i="10"/>
  <c r="BX12" i="15"/>
  <c r="CL12" i="15" l="1"/>
  <c r="CK12" i="15"/>
  <c r="CM12" i="15"/>
  <c r="CF12" i="15"/>
  <c r="K22" i="10"/>
  <c r="K9" i="10"/>
  <c r="BX13" i="15"/>
  <c r="D13" i="15"/>
  <c r="BO13" i="15"/>
  <c r="K16" i="10"/>
  <c r="K29" i="10"/>
  <c r="CL13" i="15" l="1"/>
  <c r="CF13" i="15"/>
  <c r="CM13" i="15"/>
  <c r="CK13" i="15"/>
  <c r="BO14" i="15"/>
  <c r="L22" i="10"/>
  <c r="BX14" i="15"/>
  <c r="L29" i="10"/>
  <c r="L16" i="10"/>
  <c r="L9" i="10"/>
  <c r="D14" i="15"/>
  <c r="CK14" i="15" l="1"/>
  <c r="CM14" i="15"/>
  <c r="CF14" i="15"/>
  <c r="CL14" i="15"/>
  <c r="M9" i="10"/>
  <c r="M16" i="10"/>
  <c r="BX15" i="15"/>
  <c r="D15" i="15"/>
  <c r="M29" i="10"/>
  <c r="M22" i="10"/>
  <c r="BO15" i="15"/>
  <c r="CK15" i="15" l="1"/>
  <c r="CM15" i="15"/>
  <c r="CF15" i="15"/>
  <c r="CL15" i="15"/>
  <c r="N22" i="10"/>
  <c r="N16" i="10"/>
  <c r="BX16" i="15"/>
  <c r="N9" i="10"/>
  <c r="N29" i="10"/>
  <c r="D16" i="15"/>
  <c r="BO16" i="15"/>
  <c r="CL16" i="15" l="1"/>
  <c r="CF16" i="15"/>
  <c r="CM16" i="15"/>
  <c r="CK16" i="15"/>
  <c r="O29" i="10"/>
  <c r="O22" i="10"/>
  <c r="O16" i="10"/>
  <c r="BX17" i="15"/>
  <c r="O9" i="10"/>
  <c r="CF17" i="15" l="1"/>
  <c r="CL17" i="15"/>
  <c r="CM17" i="15"/>
  <c r="CK17" i="15"/>
  <c r="BX18" i="15"/>
  <c r="P9" i="10"/>
  <c r="P22" i="10"/>
  <c r="P29" i="10"/>
  <c r="P16" i="10"/>
  <c r="CL18" i="15" l="1"/>
  <c r="CK18" i="15"/>
  <c r="CF18" i="15"/>
  <c r="CM18" i="15"/>
  <c r="Q9" i="10"/>
  <c r="Q16" i="10"/>
  <c r="Q29" i="10"/>
  <c r="BX19" i="15"/>
  <c r="Q22" i="10"/>
  <c r="CM19" i="15" l="1"/>
  <c r="CL19" i="15"/>
  <c r="CF19" i="15"/>
  <c r="CK19" i="15"/>
  <c r="BX20" i="15"/>
  <c r="R9" i="10"/>
  <c r="R29" i="10"/>
  <c r="R22" i="10"/>
  <c r="R16" i="10"/>
  <c r="CM20" i="15" l="1"/>
  <c r="CL20" i="15"/>
  <c r="CF20" i="15"/>
  <c r="CK20" i="15"/>
  <c r="S29" i="10"/>
  <c r="BX21" i="15"/>
  <c r="S16" i="10"/>
  <c r="S9" i="10"/>
  <c r="S22" i="10"/>
  <c r="CF21" i="15" l="1"/>
  <c r="CL21" i="15"/>
  <c r="CK21" i="15"/>
  <c r="CM21" i="15"/>
  <c r="BX22" i="15"/>
  <c r="T16" i="10"/>
  <c r="T9" i="10"/>
  <c r="T22" i="10"/>
  <c r="T29" i="10"/>
  <c r="CM22" i="15" l="1"/>
  <c r="CL22" i="15"/>
  <c r="CK22" i="15"/>
  <c r="CF22" i="15"/>
  <c r="BX23" i="15"/>
  <c r="U22" i="10"/>
  <c r="U16" i="10"/>
  <c r="U29" i="10"/>
  <c r="U9" i="10"/>
  <c r="CK23" i="15" l="1"/>
  <c r="CL23" i="15"/>
  <c r="CF23" i="15"/>
  <c r="CM23" i="15"/>
  <c r="V22" i="10"/>
  <c r="BX24" i="15"/>
  <c r="V9" i="10"/>
  <c r="V29" i="10"/>
  <c r="V16" i="10"/>
  <c r="CM24" i="15" l="1"/>
  <c r="CK24" i="15"/>
  <c r="CL24" i="15"/>
  <c r="CF24" i="15"/>
  <c r="BX25" i="15"/>
  <c r="W29" i="10"/>
  <c r="W22" i="10"/>
  <c r="W9" i="10"/>
  <c r="W16" i="10"/>
  <c r="CK25" i="15" l="1"/>
  <c r="CM25" i="15"/>
  <c r="CF25" i="15"/>
  <c r="CL25" i="15"/>
  <c r="BX26" i="15"/>
  <c r="X29" i="10"/>
  <c r="X22" i="10"/>
  <c r="X16" i="10"/>
  <c r="X9" i="10"/>
  <c r="CM26" i="15" l="1"/>
  <c r="CL26" i="15"/>
  <c r="CK26" i="15"/>
  <c r="CF26" i="15"/>
  <c r="BX27" i="15"/>
  <c r="Y16" i="10"/>
  <c r="Y29" i="10"/>
  <c r="BX28" i="15"/>
  <c r="Y22" i="10"/>
  <c r="Y9" i="10"/>
  <c r="CK27" i="15" l="1"/>
  <c r="CM27" i="15"/>
  <c r="CF27" i="15"/>
  <c r="CL27" i="15"/>
  <c r="CM28" i="15"/>
  <c r="CF28" i="15"/>
  <c r="CL28" i="15"/>
  <c r="CK28" i="15"/>
  <c r="Z22" i="10"/>
  <c r="AA22" i="10"/>
  <c r="Z16" i="10"/>
  <c r="BX29" i="15"/>
  <c r="AA16" i="10"/>
  <c r="AA9" i="10"/>
  <c r="Z29" i="10"/>
  <c r="Z9" i="10"/>
  <c r="AA29" i="10"/>
  <c r="CF29" i="15" l="1"/>
  <c r="CM29" i="15"/>
  <c r="CK29" i="15"/>
  <c r="CL29" i="15"/>
  <c r="AB29" i="10"/>
  <c r="AB9" i="10"/>
  <c r="BX30" i="15"/>
  <c r="BX31" i="15"/>
  <c r="AB16" i="10"/>
  <c r="AB22" i="10"/>
  <c r="CL30" i="15" l="1"/>
  <c r="CF30" i="15"/>
  <c r="CM30" i="15"/>
  <c r="CK30" i="15"/>
  <c r="CM31" i="15"/>
  <c r="CK31" i="15"/>
  <c r="CF31" i="15"/>
  <c r="CL31" i="15"/>
  <c r="AC16" i="10"/>
  <c r="AD22" i="10"/>
  <c r="AD16" i="10"/>
  <c r="AC22" i="10"/>
  <c r="AD9" i="10"/>
  <c r="AC9" i="10"/>
  <c r="AD29" i="10"/>
  <c r="BX32" i="15"/>
  <c r="AC29" i="10"/>
  <c r="BX33" i="15"/>
  <c r="CK32" i="15" l="1"/>
  <c r="CM32" i="15"/>
  <c r="CF32" i="15"/>
  <c r="CL32" i="15"/>
  <c r="CL33" i="15"/>
  <c r="CK33" i="15"/>
  <c r="CM33" i="15"/>
  <c r="CF33" i="15"/>
  <c r="BX34" i="15"/>
  <c r="AE16" i="10"/>
  <c r="AE22" i="10"/>
  <c r="AF29" i="10"/>
  <c r="AF22" i="10"/>
  <c r="AF16" i="10"/>
  <c r="AE9" i="10"/>
  <c r="AF9" i="10"/>
  <c r="AE29" i="10"/>
  <c r="CF34" i="15" l="1"/>
  <c r="CK34" i="15"/>
  <c r="CM34" i="15"/>
  <c r="CL34" i="15"/>
  <c r="AG29" i="10"/>
  <c r="AG16" i="10"/>
  <c r="AG9" i="10"/>
  <c r="BX35" i="15"/>
  <c r="AG22" i="10"/>
  <c r="CK35" i="15" l="1"/>
  <c r="CL35" i="15"/>
  <c r="CF35" i="15"/>
  <c r="CM35" i="15"/>
  <c r="BX36" i="15"/>
  <c r="AH29" i="10"/>
  <c r="AH16" i="10"/>
  <c r="AH9" i="10"/>
  <c r="AH22" i="10"/>
  <c r="BX37" i="15"/>
  <c r="BX38" i="15"/>
  <c r="CF37" i="15" l="1"/>
  <c r="CK37" i="15"/>
  <c r="CM37" i="15"/>
  <c r="CL37" i="15"/>
  <c r="CM36" i="15"/>
  <c r="CF36" i="15"/>
  <c r="CK36" i="15"/>
  <c r="CL36" i="15"/>
  <c r="CF38" i="15"/>
  <c r="CL38" i="15"/>
  <c r="CK38" i="15"/>
  <c r="CM38" i="15"/>
  <c r="BX39" i="15"/>
  <c r="AI16" i="10"/>
  <c r="AK22" i="10"/>
  <c r="AJ16" i="10"/>
  <c r="AI22" i="10"/>
  <c r="AJ22" i="10"/>
  <c r="AJ9" i="10"/>
  <c r="AI29" i="10"/>
  <c r="BX40" i="15"/>
  <c r="AJ29" i="10"/>
  <c r="AK9" i="10"/>
  <c r="AI9" i="10"/>
  <c r="AK29" i="10"/>
  <c r="AK16" i="10"/>
  <c r="CF39" i="15" l="1"/>
  <c r="CM39" i="15"/>
  <c r="CK39" i="15"/>
  <c r="CL39" i="15"/>
  <c r="CK40" i="15"/>
  <c r="CF40" i="15"/>
  <c r="CL40" i="15"/>
  <c r="CM40" i="15"/>
  <c r="AL16" i="10"/>
  <c r="AL9" i="10"/>
  <c r="AM16" i="10"/>
  <c r="AL29" i="10"/>
  <c r="BX41" i="15"/>
  <c r="AL22" i="10"/>
  <c r="AM22" i="10"/>
  <c r="AM29" i="10"/>
  <c r="AM9" i="10"/>
  <c r="CF41" i="15" l="1"/>
  <c r="CK41" i="15"/>
  <c r="CM41" i="15"/>
  <c r="CL41" i="15"/>
  <c r="BX42" i="15"/>
  <c r="AN16" i="10"/>
  <c r="AN29" i="10"/>
  <c r="AN22" i="10"/>
  <c r="BX43" i="15"/>
  <c r="AN9" i="10"/>
  <c r="BX44" i="15"/>
  <c r="CL42" i="15" l="1"/>
  <c r="CF42" i="15"/>
  <c r="CK42" i="15"/>
  <c r="CM42" i="15"/>
  <c r="CK43" i="15"/>
  <c r="CL43" i="15"/>
  <c r="CF43" i="15"/>
  <c r="CM43" i="15"/>
  <c r="CK44" i="15"/>
  <c r="CL44" i="15"/>
  <c r="CM44" i="15"/>
  <c r="CF44" i="15"/>
  <c r="AO9" i="10"/>
  <c r="BX45" i="15"/>
  <c r="AQ22" i="10"/>
  <c r="AO16" i="10"/>
  <c r="AO29" i="10"/>
  <c r="AP16" i="10"/>
  <c r="AP29" i="10"/>
  <c r="AO22" i="10"/>
  <c r="AQ29" i="10"/>
  <c r="AQ16" i="10"/>
  <c r="AP22" i="10"/>
  <c r="AP9" i="10"/>
  <c r="AQ9" i="10"/>
  <c r="CF45" i="15" l="1"/>
  <c r="CL45" i="15"/>
  <c r="CK45" i="15"/>
  <c r="CM45" i="15"/>
  <c r="AR29" i="10"/>
  <c r="AR9" i="10"/>
  <c r="BX46" i="15"/>
  <c r="AR22" i="10"/>
  <c r="AR16" i="10"/>
  <c r="CK46" i="15" l="1"/>
  <c r="CL46" i="15"/>
  <c r="CF46" i="15"/>
  <c r="CM46" i="15"/>
  <c r="AS9" i="10"/>
  <c r="AS29" i="10"/>
  <c r="AS22" i="10"/>
  <c r="BX47" i="15"/>
  <c r="AS16" i="10"/>
  <c r="CF47" i="15" l="1"/>
  <c r="CM47" i="15"/>
  <c r="CK47" i="15"/>
  <c r="CL47" i="15"/>
  <c r="AT29" i="10"/>
  <c r="BX48" i="15"/>
  <c r="AT9" i="10"/>
  <c r="AT22" i="10"/>
  <c r="AT16" i="10"/>
  <c r="CM48" i="15" l="1"/>
  <c r="CL48" i="15"/>
  <c r="CF48" i="15"/>
  <c r="CK48" i="15"/>
  <c r="AU22" i="10"/>
  <c r="BX49" i="15"/>
  <c r="BX50" i="15" s="1"/>
  <c r="AU9" i="10"/>
  <c r="AU29" i="10"/>
  <c r="AU16" i="10"/>
  <c r="CF49" i="15" l="1"/>
  <c r="CM49" i="15"/>
  <c r="CK49" i="15"/>
  <c r="CL49" i="15"/>
  <c r="CF50" i="15"/>
  <c r="CK50" i="15"/>
  <c r="CL50" i="15"/>
  <c r="CM50" i="15"/>
  <c r="AV9" i="10"/>
  <c r="AW22" i="10"/>
  <c r="AV16" i="10"/>
  <c r="AV22" i="10"/>
  <c r="AV29" i="10"/>
  <c r="AW9" i="10"/>
  <c r="AW29" i="10"/>
  <c r="BX51" i="15"/>
  <c r="AW16" i="10"/>
  <c r="CF51" i="15" l="1"/>
  <c r="CL51" i="15"/>
  <c r="CM51" i="15"/>
  <c r="CK51" i="15"/>
  <c r="AX22" i="10"/>
  <c r="AX9" i="10"/>
  <c r="AX29" i="10"/>
  <c r="BX52" i="15"/>
  <c r="AX16" i="10"/>
  <c r="CF52" i="15" l="1"/>
  <c r="CM52" i="15"/>
  <c r="CK52" i="15"/>
  <c r="CL52" i="15"/>
  <c r="AY9" i="10"/>
  <c r="AY29" i="10"/>
  <c r="AY16" i="10"/>
  <c r="BX53" i="15"/>
  <c r="AY22" i="10"/>
  <c r="CK53" i="15" l="1"/>
  <c r="CF53" i="15"/>
  <c r="CM53" i="15"/>
  <c r="CL53" i="15"/>
  <c r="AZ29" i="10"/>
  <c r="AZ16" i="10"/>
  <c r="AZ9" i="10"/>
  <c r="AZ22" i="10"/>
  <c r="BX54" i="15"/>
  <c r="CL54" i="15" l="1"/>
  <c r="CK54" i="15"/>
  <c r="CF54" i="15"/>
  <c r="CM54" i="15"/>
  <c r="BA29" i="10"/>
  <c r="BX55" i="15"/>
  <c r="BA16" i="10"/>
  <c r="BA22" i="10"/>
  <c r="BA9" i="10"/>
  <c r="CK55" i="15" l="1"/>
  <c r="CM55" i="15"/>
  <c r="CF55" i="15"/>
  <c r="CL55" i="15"/>
  <c r="BX56" i="15"/>
  <c r="BX57" i="15"/>
  <c r="CL56" i="15" l="1"/>
  <c r="CF56" i="15"/>
  <c r="CM56" i="15"/>
  <c r="CK56" i="15"/>
  <c r="CM57" i="15"/>
  <c r="CL57" i="15"/>
  <c r="CK57" i="15"/>
  <c r="CF57" i="15"/>
  <c r="BX58" i="15"/>
  <c r="CK58" i="15" l="1"/>
  <c r="CL58" i="15"/>
  <c r="CF58" i="15"/>
  <c r="CM58" i="15"/>
  <c r="BX59" i="15"/>
  <c r="CM59" i="15" l="1"/>
  <c r="CK59" i="15"/>
  <c r="CF59" i="15"/>
  <c r="CL59" i="15"/>
  <c r="BX60" i="15"/>
  <c r="CL60" i="15" l="1"/>
  <c r="CF60" i="15"/>
  <c r="CK60" i="15"/>
  <c r="CM60" i="15"/>
  <c r="BX61" i="15"/>
  <c r="CL61" i="15" l="1"/>
  <c r="CK61" i="15"/>
  <c r="CF61" i="15"/>
  <c r="CM61" i="15"/>
  <c r="BX62" i="15"/>
  <c r="CM62" i="15" l="1"/>
  <c r="CK62" i="15"/>
  <c r="CF62" i="15"/>
  <c r="CL62" i="15"/>
  <c r="BX63" i="15"/>
  <c r="CL63" i="15" l="1"/>
  <c r="CF63" i="15"/>
  <c r="CM63" i="15"/>
  <c r="CK63" i="15"/>
  <c r="BX64" i="15"/>
  <c r="CK64" i="15" l="1"/>
  <c r="CF64" i="15"/>
  <c r="CM64" i="15"/>
  <c r="CL64" i="15"/>
  <c r="BX65" i="15"/>
  <c r="CL65" i="15" l="1"/>
  <c r="CK65" i="15"/>
  <c r="CF65" i="15"/>
  <c r="CM65" i="15"/>
  <c r="BX66" i="15"/>
  <c r="CM66" i="15" l="1"/>
  <c r="CL66" i="15"/>
  <c r="CK66" i="15"/>
  <c r="CF66" i="15"/>
  <c r="BX67" i="15"/>
  <c r="CK67" i="15" l="1"/>
  <c r="CM67" i="15"/>
  <c r="CF67" i="15"/>
  <c r="CL67" i="15"/>
  <c r="BX68" i="15"/>
  <c r="CL68" i="15" l="1"/>
  <c r="CK68" i="15"/>
  <c r="CF68" i="15"/>
  <c r="CM68" i="15"/>
  <c r="BX69" i="15"/>
  <c r="CK69" i="15" l="1"/>
  <c r="CM69" i="15"/>
  <c r="CL69" i="15"/>
  <c r="CF69" i="15"/>
  <c r="BX70" i="15"/>
  <c r="BX71" i="15"/>
  <c r="CM70" i="15" l="1"/>
  <c r="CF70" i="15"/>
  <c r="CK70" i="15"/>
  <c r="CL70" i="15"/>
  <c r="CF71" i="15"/>
  <c r="CL71" i="15"/>
  <c r="CM71" i="15"/>
  <c r="CK71" i="15"/>
  <c r="BX72" i="15"/>
  <c r="CL72" i="15" l="1"/>
  <c r="CF72" i="15"/>
  <c r="CM72" i="15"/>
  <c r="CK72" i="15"/>
  <c r="BX73" i="15"/>
  <c r="CL73" i="15" l="1"/>
  <c r="CK73" i="15"/>
  <c r="CF73" i="15"/>
  <c r="CM73" i="15"/>
  <c r="BX74" i="15"/>
  <c r="CL74" i="15" l="1"/>
  <c r="CK74" i="15"/>
  <c r="CF74" i="15"/>
  <c r="CM74" i="15"/>
  <c r="BX75" i="15"/>
  <c r="CK75" i="15" l="1"/>
  <c r="CF75" i="15"/>
  <c r="CM75" i="15"/>
  <c r="CL75" i="15"/>
  <c r="BX76" i="15"/>
  <c r="CL76" i="15" l="1"/>
  <c r="CF76" i="15"/>
  <c r="CK76" i="15"/>
  <c r="CM76" i="15"/>
  <c r="BX77" i="15"/>
  <c r="CK77" i="15" l="1"/>
  <c r="CM77" i="15"/>
  <c r="CL77" i="15"/>
  <c r="CF77" i="15"/>
  <c r="BX78" i="15"/>
  <c r="CL78" i="15" l="1"/>
  <c r="CF78" i="15"/>
  <c r="CM78" i="15"/>
  <c r="CK78" i="15"/>
  <c r="BX79" i="15"/>
  <c r="CL79" i="15" l="1"/>
  <c r="CM79" i="15"/>
  <c r="CK79" i="15"/>
  <c r="CF79" i="15"/>
  <c r="BX80" i="15"/>
  <c r="CM80" i="15" l="1"/>
  <c r="CF80" i="15"/>
  <c r="CL80" i="15"/>
  <c r="CK80" i="15"/>
  <c r="BX81" i="15"/>
  <c r="CF81" i="15" l="1"/>
  <c r="CL81" i="15"/>
  <c r="CM81" i="15"/>
  <c r="CK81" i="15"/>
  <c r="BX82" i="15"/>
  <c r="CF82" i="15" l="1"/>
  <c r="CK82" i="15"/>
  <c r="CL82" i="15"/>
  <c r="CM82" i="15"/>
  <c r="BX83" i="15"/>
  <c r="CM83" i="15" l="1"/>
  <c r="CK83" i="15"/>
  <c r="CF83" i="15"/>
  <c r="CL83" i="15"/>
  <c r="BX84" i="15"/>
  <c r="CL84" i="15" l="1"/>
  <c r="CF84" i="15"/>
  <c r="CK84" i="15"/>
  <c r="CM84" i="15"/>
  <c r="BX85" i="15"/>
  <c r="CL85" i="15" l="1"/>
  <c r="CK85" i="15"/>
  <c r="CF85" i="15"/>
  <c r="CM85" i="15"/>
  <c r="BX86" i="15"/>
  <c r="CF86" i="15" l="1"/>
  <c r="CL86" i="15"/>
  <c r="CK86" i="15"/>
  <c r="CM86" i="15"/>
  <c r="BX87" i="15"/>
  <c r="CL87" i="15" l="1"/>
  <c r="CF87" i="15"/>
  <c r="CM87" i="15"/>
  <c r="CK87" i="15"/>
  <c r="BX88" i="15"/>
  <c r="BX89" i="15" s="1"/>
  <c r="CK88" i="15" l="1"/>
  <c r="CL88" i="15"/>
  <c r="CF88" i="15"/>
  <c r="CM88" i="15"/>
  <c r="CL89" i="15"/>
  <c r="CF89" i="15"/>
  <c r="CK89" i="15"/>
  <c r="CM89" i="15"/>
  <c r="BX90" i="15"/>
  <c r="CM90" i="15" l="1"/>
  <c r="CK90" i="15"/>
  <c r="CF90" i="15"/>
  <c r="CL90" i="15"/>
  <c r="BX91" i="15"/>
  <c r="CL91" i="15" l="1"/>
  <c r="CK91" i="15"/>
  <c r="CF91" i="15"/>
  <c r="CM91" i="15"/>
  <c r="BX92" i="15"/>
  <c r="CK92" i="15" l="1"/>
  <c r="CM92" i="15"/>
  <c r="CF92" i="15"/>
  <c r="CL92" i="15"/>
  <c r="BX93" i="15"/>
  <c r="CM93" i="15" l="1"/>
  <c r="CK93" i="15"/>
  <c r="CF93" i="15"/>
  <c r="CL93" i="15"/>
  <c r="BX94" i="15"/>
  <c r="CL94" i="15" l="1"/>
  <c r="CM94" i="15"/>
  <c r="CK94" i="15"/>
  <c r="CF94" i="15"/>
  <c r="BX95" i="15"/>
  <c r="CK95" i="15" l="1"/>
  <c r="CL95" i="15"/>
  <c r="CF95" i="15"/>
  <c r="CM95" i="15"/>
  <c r="BX96" i="15"/>
  <c r="CM96" i="15" l="1"/>
  <c r="CF96" i="15"/>
  <c r="CK96" i="15"/>
  <c r="CL96" i="15"/>
  <c r="BX97" i="15"/>
  <c r="CK97" i="15" l="1"/>
  <c r="CF97" i="15"/>
  <c r="CM97" i="15"/>
  <c r="CL97" i="15"/>
  <c r="BX98" i="15"/>
  <c r="CL98" i="15" l="1"/>
  <c r="CM98" i="15"/>
  <c r="CF98" i="15"/>
  <c r="CK98" i="15"/>
  <c r="BX99" i="15"/>
  <c r="CK99" i="15" l="1"/>
  <c r="CL99" i="15"/>
  <c r="CF99" i="15"/>
  <c r="CM99" i="15"/>
  <c r="BX100" i="15"/>
  <c r="CL100" i="15" l="1"/>
  <c r="CM100" i="15"/>
  <c r="CF100" i="15"/>
  <c r="CK100" i="15"/>
  <c r="BX101" i="15"/>
  <c r="CK101" i="15" l="1"/>
  <c r="CF101" i="15"/>
  <c r="CM101" i="15"/>
  <c r="CL101" i="15"/>
  <c r="BX102" i="15"/>
  <c r="CM102" i="15" l="1"/>
  <c r="CL102" i="15"/>
  <c r="CF102" i="15"/>
  <c r="CK102" i="15"/>
  <c r="BX103" i="15"/>
  <c r="CM103" i="15" l="1"/>
  <c r="CL103" i="15"/>
  <c r="CK103" i="15"/>
  <c r="CF103" i="15"/>
  <c r="BX104" i="15"/>
  <c r="CL104" i="15" l="1"/>
  <c r="CF104" i="15"/>
  <c r="CM104" i="15"/>
  <c r="CK104" i="15"/>
  <c r="BX105" i="15"/>
  <c r="CF105" i="15" l="1"/>
  <c r="CL105" i="15"/>
  <c r="CK105" i="15"/>
  <c r="CM105" i="15"/>
  <c r="BX106" i="15"/>
  <c r="BX107" i="15"/>
  <c r="CK106" i="15" l="1"/>
  <c r="CL106" i="15"/>
  <c r="CF106" i="15"/>
  <c r="CM106" i="15"/>
  <c r="CK107" i="15"/>
  <c r="CM107" i="15"/>
  <c r="CL107" i="15"/>
  <c r="CF107" i="15"/>
  <c r="BX108" i="15"/>
  <c r="CM108" i="15" l="1"/>
  <c r="CK108" i="15"/>
  <c r="CF108" i="15"/>
  <c r="CL108" i="15"/>
  <c r="BX109" i="15"/>
  <c r="CM109" i="15" l="1"/>
  <c r="CF109" i="15"/>
  <c r="CK109" i="15"/>
  <c r="CL109" i="15"/>
  <c r="BX110" i="15"/>
  <c r="CM110" i="15" l="1"/>
  <c r="CF110" i="15"/>
  <c r="CK110" i="15"/>
  <c r="CL110" i="15"/>
  <c r="BX111" i="15"/>
  <c r="CL111" i="15" l="1"/>
  <c r="CM111" i="15"/>
  <c r="CK111" i="15"/>
  <c r="CF111" i="15"/>
  <c r="BX112" i="15"/>
  <c r="CM112" i="15" l="1"/>
  <c r="CL112" i="15"/>
  <c r="CF112" i="15"/>
  <c r="CK112" i="15"/>
  <c r="BX113" i="15"/>
  <c r="CM113" i="15" l="1"/>
  <c r="CF113" i="15"/>
  <c r="CK113" i="15"/>
  <c r="CL113" i="15"/>
  <c r="BX114" i="15"/>
  <c r="CK114" i="15" l="1"/>
  <c r="CF114" i="15"/>
  <c r="CM114" i="15"/>
  <c r="CL114" i="15"/>
  <c r="BX115" i="15"/>
  <c r="CM115" i="15" l="1"/>
  <c r="CL115" i="15"/>
  <c r="CF115" i="15"/>
  <c r="CK115" i="15"/>
  <c r="BX116" i="15"/>
  <c r="CK116" i="15" l="1"/>
  <c r="CF116" i="15"/>
  <c r="CL116" i="15"/>
  <c r="CM116" i="15"/>
  <c r="BX117" i="15"/>
  <c r="CK117" i="15" l="1"/>
  <c r="CL117" i="15"/>
  <c r="CM117" i="15"/>
  <c r="CF117" i="15"/>
  <c r="BX118" i="15"/>
  <c r="CL118" i="15" l="1"/>
  <c r="CM118" i="15"/>
  <c r="CK118" i="15"/>
  <c r="CF118" i="15"/>
  <c r="BX119" i="15"/>
  <c r="CM119" i="15" l="1"/>
  <c r="CL119" i="15"/>
  <c r="CF119" i="15"/>
  <c r="CK119" i="15"/>
  <c r="BX120" i="15"/>
  <c r="CL120" i="15" l="1"/>
  <c r="CK120" i="15"/>
  <c r="CM120" i="15"/>
  <c r="CF120" i="15"/>
  <c r="BX121" i="15"/>
  <c r="CF121" i="15" l="1"/>
  <c r="CK121" i="15"/>
  <c r="CM121" i="15"/>
  <c r="CL121" i="15"/>
  <c r="BX122" i="15"/>
  <c r="CK122" i="15" l="1"/>
  <c r="CL122" i="15"/>
  <c r="CF122" i="15"/>
  <c r="CM122" i="15"/>
  <c r="BX123" i="15"/>
  <c r="CF123" i="15" l="1"/>
  <c r="CM123" i="15"/>
  <c r="CK123" i="15"/>
  <c r="CL123" i="15"/>
  <c r="BX124" i="15"/>
  <c r="CK124" i="15" l="1"/>
  <c r="CL124" i="15"/>
  <c r="CM124" i="15"/>
  <c r="CF124" i="15"/>
  <c r="BX125" i="15"/>
  <c r="CM125" i="15" l="1"/>
  <c r="CL125" i="15"/>
  <c r="CK125" i="15"/>
  <c r="CF125" i="15"/>
  <c r="BX126" i="15"/>
  <c r="CF126" i="15" l="1"/>
  <c r="CL126" i="15"/>
  <c r="CK126" i="15"/>
  <c r="CM126" i="15"/>
  <c r="BX127" i="15"/>
  <c r="CL127" i="15" l="1"/>
  <c r="CM127" i="15"/>
  <c r="CF127" i="15"/>
  <c r="CK127" i="15"/>
  <c r="BX128" i="15"/>
  <c r="CL128" i="15" l="1"/>
  <c r="CF128" i="15"/>
  <c r="CK128" i="15"/>
  <c r="CM128" i="15"/>
  <c r="BX129" i="15"/>
  <c r="BX130" i="15"/>
  <c r="CM129" i="15" l="1"/>
  <c r="CL129" i="15"/>
  <c r="CK129" i="15"/>
  <c r="CF129" i="15"/>
  <c r="CK130" i="15"/>
  <c r="CF130" i="15"/>
  <c r="CL130" i="15"/>
  <c r="CM130" i="15"/>
  <c r="BX131" i="15"/>
  <c r="CL131" i="15" l="1"/>
  <c r="CM131" i="15"/>
  <c r="CF131" i="15"/>
  <c r="CK131" i="15"/>
  <c r="BX132" i="15"/>
  <c r="CK132" i="15" l="1"/>
  <c r="CF132" i="15"/>
  <c r="CL132" i="15"/>
  <c r="CM132" i="15"/>
  <c r="BX133" i="15"/>
  <c r="CK133" i="15" l="1"/>
  <c r="CM133" i="15"/>
  <c r="CF133" i="15"/>
  <c r="CL133" i="15"/>
  <c r="BX134" i="15"/>
  <c r="CF134" i="15" l="1"/>
  <c r="CM134" i="15"/>
  <c r="CK134" i="15"/>
  <c r="CL134" i="15"/>
  <c r="BX135" i="15"/>
  <c r="CF135" i="15" l="1"/>
  <c r="CK135" i="15"/>
  <c r="CL135" i="15"/>
  <c r="CM135" i="15"/>
  <c r="BX136" i="15"/>
  <c r="CK136" i="15" l="1"/>
  <c r="CM136" i="15"/>
  <c r="CL136" i="15"/>
  <c r="CF136" i="15"/>
  <c r="BX137" i="15"/>
  <c r="CL137" i="15" l="1"/>
  <c r="CM137" i="15"/>
  <c r="CF137" i="15"/>
  <c r="CK137" i="15"/>
  <c r="BX138" i="15"/>
  <c r="CF138" i="15" l="1"/>
  <c r="CM138" i="15"/>
  <c r="CL138" i="15"/>
  <c r="CK138" i="15"/>
  <c r="BX139" i="15"/>
  <c r="CL139" i="15" l="1"/>
  <c r="CF139" i="15"/>
  <c r="CK139" i="15"/>
  <c r="CM139" i="15"/>
  <c r="BX140" i="15"/>
  <c r="CL140" i="15" l="1"/>
  <c r="CM140" i="15"/>
  <c r="CK140" i="15"/>
  <c r="CF140" i="15"/>
  <c r="BX141" i="15"/>
  <c r="CF141" i="15" l="1"/>
  <c r="CL141" i="15"/>
  <c r="CK141" i="15"/>
  <c r="CM141" i="15"/>
  <c r="BX142" i="15"/>
  <c r="CF142" i="15" l="1"/>
  <c r="CK142" i="15"/>
  <c r="CL142" i="15"/>
  <c r="CM142" i="15"/>
  <c r="BX143" i="15"/>
  <c r="CL143" i="15" l="1"/>
  <c r="CF143" i="15"/>
  <c r="CK143" i="15"/>
  <c r="CM143" i="15"/>
  <c r="BX144" i="15"/>
  <c r="CK144" i="15" l="1"/>
  <c r="CF144" i="15"/>
  <c r="CL144" i="15"/>
  <c r="CM144" i="15"/>
  <c r="BX145" i="15"/>
  <c r="BX146" i="15"/>
  <c r="CM145" i="15" l="1"/>
  <c r="CL145" i="15"/>
  <c r="CK145" i="15"/>
  <c r="CF145" i="15"/>
  <c r="CK146" i="15"/>
  <c r="CF146" i="15"/>
  <c r="CM146" i="15"/>
  <c r="CL146" i="15"/>
  <c r="BX147" i="15"/>
  <c r="CF147" i="15" l="1"/>
  <c r="CL147" i="15"/>
  <c r="CK147" i="15"/>
  <c r="CM147" i="15"/>
  <c r="BX148" i="15"/>
  <c r="CL148" i="15" l="1"/>
  <c r="CM148" i="15"/>
  <c r="CF148" i="15"/>
  <c r="CK148" i="15"/>
  <c r="BX149" i="15"/>
  <c r="CL149" i="15" l="1"/>
  <c r="CK149" i="15"/>
  <c r="CM149" i="15"/>
  <c r="CF149" i="15"/>
  <c r="BX150" i="15"/>
  <c r="CF150" i="15" l="1"/>
  <c r="CL150" i="15"/>
  <c r="CM150" i="15"/>
  <c r="CK150" i="15"/>
  <c r="BX151" i="15"/>
  <c r="CK151" i="15" l="1"/>
  <c r="CL151" i="15"/>
  <c r="CF151" i="15"/>
  <c r="CM151" i="15"/>
  <c r="BX152" i="15"/>
  <c r="CK152" i="15" l="1"/>
  <c r="CM152" i="15"/>
  <c r="CF152" i="15"/>
  <c r="CL152" i="15"/>
  <c r="BX153" i="15"/>
  <c r="CK153" i="15" l="1"/>
  <c r="CM153" i="15"/>
  <c r="CF153" i="15"/>
  <c r="CL153" i="15"/>
  <c r="BX154" i="15"/>
  <c r="CM154" i="15" l="1"/>
  <c r="CK154" i="15"/>
  <c r="CF154" i="15"/>
  <c r="CL154" i="15"/>
  <c r="BX155" i="15"/>
  <c r="CF155" i="15" l="1"/>
  <c r="CM155" i="15"/>
  <c r="CK155" i="15"/>
  <c r="CL155" i="15"/>
  <c r="BX156" i="15"/>
  <c r="CM156" i="15" l="1"/>
  <c r="CL156" i="15"/>
  <c r="CF156" i="15"/>
  <c r="CK156" i="15"/>
  <c r="BX157" i="15"/>
  <c r="CK157" i="15" l="1"/>
  <c r="CF157" i="15"/>
  <c r="CL157" i="15"/>
  <c r="CM157" i="15"/>
  <c r="BX158" i="15"/>
  <c r="BX159" i="15" s="1"/>
  <c r="CM158" i="15" l="1"/>
  <c r="CK158" i="15"/>
  <c r="CF158" i="15"/>
  <c r="CL158" i="15"/>
  <c r="CL159" i="15"/>
  <c r="CF159" i="15"/>
  <c r="CM159" i="15"/>
  <c r="CK159" i="15"/>
  <c r="BX160" i="15"/>
  <c r="CF160" i="15" l="1"/>
  <c r="CM160" i="15"/>
  <c r="CK160" i="15"/>
  <c r="CL160" i="15"/>
  <c r="BX161" i="15"/>
  <c r="CL161" i="15" l="1"/>
  <c r="CF161" i="15"/>
  <c r="CM161" i="15"/>
  <c r="CK161" i="15"/>
  <c r="BX162" i="15"/>
  <c r="CF162" i="15" l="1"/>
  <c r="CL162" i="15"/>
  <c r="CK162" i="15"/>
  <c r="CM162" i="15"/>
  <c r="BX163" i="15"/>
  <c r="CF163" i="15" l="1"/>
  <c r="CK163" i="15"/>
  <c r="CM163" i="15"/>
  <c r="CL163" i="15"/>
  <c r="BX164" i="15"/>
  <c r="CL164" i="15" l="1"/>
  <c r="CM164" i="15"/>
  <c r="CK164" i="15"/>
  <c r="CF164" i="15"/>
  <c r="BX165" i="15"/>
  <c r="CK165" i="15" l="1"/>
  <c r="CM165" i="15"/>
  <c r="CF165" i="15"/>
  <c r="CL165" i="15"/>
  <c r="BX166" i="15"/>
  <c r="CM166" i="15" l="1"/>
  <c r="CL166" i="15"/>
  <c r="CF166" i="15"/>
  <c r="CK166" i="15"/>
  <c r="BX167" i="15"/>
  <c r="CL167" i="15" l="1"/>
  <c r="CF167" i="15"/>
  <c r="CM167" i="15"/>
  <c r="CK167" i="15"/>
  <c r="BX168" i="15"/>
  <c r="CM168" i="15" l="1"/>
  <c r="CL168" i="15"/>
  <c r="CK168" i="15"/>
  <c r="CF168" i="15"/>
  <c r="BX169" i="15"/>
  <c r="CF169" i="15" l="1"/>
  <c r="CL169" i="15"/>
  <c r="CM169" i="15"/>
  <c r="CK169" i="15"/>
  <c r="BX170" i="15"/>
  <c r="CK170" i="15" l="1"/>
  <c r="CL170" i="15"/>
  <c r="CF170" i="15"/>
  <c r="CM170" i="15"/>
  <c r="BX171" i="15"/>
  <c r="CK171" i="15" l="1"/>
  <c r="CF171" i="15"/>
  <c r="CM171" i="15"/>
  <c r="CL171" i="15"/>
  <c r="BX172" i="15"/>
  <c r="CM172" i="15" l="1"/>
  <c r="CK172" i="15"/>
  <c r="CF172" i="15"/>
  <c r="CL172" i="15"/>
  <c r="BX173" i="15"/>
  <c r="CL173" i="15" l="1"/>
  <c r="CF173" i="15"/>
  <c r="CK173" i="15"/>
  <c r="CM173" i="15"/>
  <c r="BX174" i="15"/>
  <c r="CK174" i="15" l="1"/>
  <c r="CF174" i="15"/>
  <c r="CL174" i="15"/>
  <c r="CM174" i="15"/>
  <c r="BX175" i="15"/>
  <c r="CM175" i="15" l="1"/>
  <c r="CK175" i="15"/>
  <c r="CL175" i="15"/>
  <c r="CF175" i="15"/>
  <c r="BX176" i="15"/>
  <c r="CL176" i="15" l="1"/>
  <c r="CM176" i="15"/>
  <c r="CF176" i="15"/>
  <c r="CK176" i="15"/>
  <c r="BX177" i="15"/>
  <c r="CL177" i="15" l="1"/>
  <c r="CF177" i="15"/>
  <c r="CK177" i="15"/>
  <c r="CM177" i="15"/>
  <c r="BX178" i="15"/>
  <c r="CK178" i="15" l="1"/>
  <c r="CM178" i="15"/>
  <c r="CF178" i="15"/>
  <c r="CL178" i="15"/>
  <c r="BX179" i="15"/>
  <c r="CF179" i="15" l="1"/>
  <c r="CK179" i="15"/>
  <c r="CM179" i="15"/>
  <c r="CL179" i="15"/>
  <c r="BX180" i="15"/>
  <c r="CL180" i="15" l="1"/>
  <c r="CM180" i="15"/>
  <c r="CF180" i="15"/>
  <c r="CK180" i="15"/>
  <c r="C28" i="13" l="1"/>
  <c r="C27" i="13" s="1"/>
  <c r="D33" i="10" s="1"/>
</calcChain>
</file>

<file path=xl/sharedStrings.xml><?xml version="1.0" encoding="utf-8"?>
<sst xmlns="http://schemas.openxmlformats.org/spreadsheetml/2006/main" count="4778" uniqueCount="1966">
  <si>
    <t>Question Sets</t>
  </si>
  <si>
    <t>Property</t>
  </si>
  <si>
    <t>Header</t>
  </si>
  <si>
    <t>Type</t>
  </si>
  <si>
    <t>Key</t>
  </si>
  <si>
    <t>Field Code</t>
  </si>
  <si>
    <t>Value</t>
  </si>
  <si>
    <t>Data Type</t>
  </si>
  <si>
    <t>Field Type</t>
  </si>
  <si>
    <t>Option Set</t>
  </si>
  <si>
    <t>Required</t>
  </si>
  <si>
    <t>Min Qty</t>
  </si>
  <si>
    <t>Max Qty</t>
  </si>
  <si>
    <t>Row</t>
  </si>
  <si>
    <t>X</t>
  </si>
  <si>
    <t>S</t>
  </si>
  <si>
    <t>M</t>
  </si>
  <si>
    <t>L</t>
  </si>
  <si>
    <t>Label</t>
  </si>
  <si>
    <t>Question</t>
  </si>
  <si>
    <t>Hide Condition</t>
  </si>
  <si>
    <t>Validation Rules</t>
  </si>
  <si>
    <t>Heading 2</t>
  </si>
  <si>
    <t>Heading 3</t>
  </si>
  <si>
    <t>Paragraph</t>
  </si>
  <si>
    <t>Placeholder</t>
  </si>
  <si>
    <t>Help Message</t>
  </si>
  <si>
    <t>Tooltip</t>
  </si>
  <si>
    <t>Default Value</t>
  </si>
  <si>
    <t>Assumed Value</t>
  </si>
  <si>
    <t>Used Value</t>
  </si>
  <si>
    <t>Invalid</t>
  </si>
  <si>
    <t>Invalid Rollup</t>
  </si>
  <si>
    <t>Disabled Condition</t>
  </si>
  <si>
    <t>Summary Label</t>
  </si>
  <si>
    <t>Affects Premium</t>
  </si>
  <si>
    <t>Affects Triggers</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</si>
  <si>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</si>
  <si>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</si>
  <si>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</si>
  <si>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</si>
  <si>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</si>
  <si>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</si>
  <si>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</si>
  <si>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</si>
  <si>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</si>
  <si>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</si>
  <si>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</si>
  <si>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</si>
  <si>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</si>
  <si>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</si>
  <si>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</si>
  <si>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Calculation Count Back</t>
  </si>
  <si>
    <t>Calculation Repeating</t>
  </si>
  <si>
    <t>Calculation</t>
  </si>
  <si>
    <t>Calculation Rollup</t>
  </si>
  <si>
    <t>Output Config</t>
  </si>
  <si>
    <t>Output Config Keys Nested</t>
  </si>
  <si>
    <t>Output Calculation</t>
  </si>
  <si>
    <t>Rating Primary</t>
  </si>
  <si>
    <t>Yes</t>
  </si>
  <si>
    <t>Mobile</t>
  </si>
  <si>
    <t>Buttons</t>
  </si>
  <si>
    <t>Rating State</t>
  </si>
  <si>
    <t>VIC</t>
  </si>
  <si>
    <t>State</t>
  </si>
  <si>
    <t>Number</t>
  </si>
  <si>
    <t>Currency</t>
  </si>
  <si>
    <t>Rating Secondary</t>
  </si>
  <si>
    <t>Yes/No</t>
  </si>
  <si>
    <t>No</t>
  </si>
  <si>
    <t>Accident Only</t>
  </si>
  <si>
    <t>Policy Start Date</t>
  </si>
  <si>
    <t>Date</t>
  </si>
  <si>
    <t>dateAsString(today())</t>
  </si>
  <si>
    <t>Contact</t>
  </si>
  <si>
    <t>Name</t>
  </si>
  <si>
    <t>Your name</t>
  </si>
  <si>
    <t>Email</t>
  </si>
  <si>
    <t>Phone</t>
  </si>
  <si>
    <t>ABN</t>
  </si>
  <si>
    <t>Text Area</t>
  </si>
  <si>
    <t>Radio</t>
  </si>
  <si>
    <t>Repeating</t>
  </si>
  <si>
    <t>List</t>
  </si>
  <si>
    <t>Address</t>
  </si>
  <si>
    <t>Town</t>
  </si>
  <si>
    <t>Select</t>
  </si>
  <si>
    <t>Postcode</t>
  </si>
  <si>
    <t>Disclosure</t>
  </si>
  <si>
    <t>History</t>
  </si>
  <si>
    <t xml:space="preserve">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t>
  </si>
  <si>
    <t>History Details</t>
  </si>
  <si>
    <t>Please provide all relevant details:</t>
  </si>
  <si>
    <t>history != 'Yes'</t>
  </si>
  <si>
    <t>Insolvency</t>
  </si>
  <si>
    <t>Are you currently or have you previously been declared bankrupt or been involved in a company or business which became insolvent or subject to any form of insolvency administration?</t>
  </si>
  <si>
    <t>Insolvency Details</t>
  </si>
  <si>
    <t>insolvency != 'Yes'</t>
  </si>
  <si>
    <t>Declaration</t>
  </si>
  <si>
    <t>Do you understand and accept your declaration?</t>
  </si>
  <si>
    <t>acceptedDeclaration()</t>
  </si>
  <si>
    <t>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t>
  </si>
  <si>
    <t>Payment Options</t>
  </si>
  <si>
    <t>Payment Option</t>
  </si>
  <si>
    <t>Payment Methods</t>
  </si>
  <si>
    <t>Payment Method</t>
  </si>
  <si>
    <t>Repeating Question Sets</t>
  </si>
  <si>
    <t>Field Key Prefix</t>
  </si>
  <si>
    <t>Field Key</t>
  </si>
  <si>
    <t>Value 1</t>
  </si>
  <si>
    <t>Value 2</t>
  </si>
  <si>
    <t>Value 3</t>
  </si>
  <si>
    <t>Value 4</t>
  </si>
  <si>
    <t>Value 5</t>
  </si>
  <si>
    <t>Value 6</t>
  </si>
  <si>
    <t>Value 7</t>
  </si>
  <si>
    <t>Value 8</t>
  </si>
  <si>
    <t>Value 9</t>
  </si>
  <si>
    <t>Value 10</t>
  </si>
  <si>
    <t>Total</t>
  </si>
  <si>
    <t>Count</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</si>
  <si>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</si>
  <si>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</si>
  <si>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</si>
  <si>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</si>
  <si>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</si>
  <si>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</si>
  <si>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</si>
  <si>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</si>
  <si>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</si>
  <si>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</si>
  <si>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</si>
  <si>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</si>
  <si>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</si>
  <si>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</si>
  <si>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</si>
  <si>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</si>
  <si>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</si>
  <si>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</si>
  <si>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</si>
  <si>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</si>
  <si>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</si>
  <si>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</si>
  <si>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</si>
  <si>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</si>
  <si>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</si>
  <si>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</si>
  <si>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</si>
  <si>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</si>
  <si>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</si>
  <si>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</si>
  <si>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Number Plate</t>
  </si>
  <si>
    <t>Height</t>
  </si>
  <si>
    <t>Repeating 5</t>
  </si>
  <si>
    <t>Question Options</t>
  </si>
  <si>
    <t>Display</t>
  </si>
  <si>
    <t>Icon</t>
  </si>
  <si>
    <t>ACT</t>
  </si>
  <si>
    <t>NSW</t>
  </si>
  <si>
    <t>NT</t>
  </si>
  <si>
    <t>QLD</t>
  </si>
  <si>
    <t>SA</t>
  </si>
  <si>
    <t>TAS</t>
  </si>
  <si>
    <t>WA</t>
  </si>
  <si>
    <t>0</t>
  </si>
  <si>
    <t>glyphicon-remove md</t>
  </si>
  <si>
    <t>Plus Illness</t>
  </si>
  <si>
    <t>Options 13</t>
  </si>
  <si>
    <t>glyphicon-ok md</t>
  </si>
  <si>
    <t>Options 14</t>
  </si>
  <si>
    <t>Options 15</t>
  </si>
  <si>
    <t>Options 16</t>
  </si>
  <si>
    <t>Options 17</t>
  </si>
  <si>
    <t>Options 18</t>
  </si>
  <si>
    <t>Options 19</t>
  </si>
  <si>
    <t>Options 20</t>
  </si>
  <si>
    <t>Options 21</t>
  </si>
  <si>
    <t>Options 22</t>
  </si>
  <si>
    <t>Options 23</t>
  </si>
  <si>
    <t>Yearly</t>
  </si>
  <si>
    <t>Monthly</t>
  </si>
  <si>
    <t>Fortnightly</t>
  </si>
  <si>
    <t>Weekly</t>
  </si>
  <si>
    <t>Direct Debit</t>
  </si>
  <si>
    <t>Visa</t>
  </si>
  <si>
    <t>Mastercard</t>
  </si>
  <si>
    <t>Option X</t>
  </si>
  <si>
    <t>Triggers</t>
  </si>
  <si>
    <t>Config</t>
  </si>
  <si>
    <t>Message</t>
  </si>
  <si>
    <t>Decline</t>
  </si>
  <si>
    <t>Error</t>
  </si>
  <si>
    <t>No Cover Selected</t>
  </si>
  <si>
    <t>Test 1</t>
  </si>
  <si>
    <t>Test 2</t>
  </si>
  <si>
    <t>Test 3</t>
  </si>
  <si>
    <t>Test 4</t>
  </si>
  <si>
    <t>Settings</t>
  </si>
  <si>
    <t>Risk Name</t>
  </si>
  <si>
    <t>Field Code Prefix</t>
  </si>
  <si>
    <t>Rating Factors</t>
  </si>
  <si>
    <t>Checks</t>
  </si>
  <si>
    <t>Include Risk</t>
  </si>
  <si>
    <t>Premium</t>
  </si>
  <si>
    <t>Other</t>
  </si>
  <si>
    <t>Statutory Rates</t>
  </si>
  <si>
    <t>Risk Type</t>
  </si>
  <si>
    <t>General</t>
  </si>
  <si>
    <t>ESL Applicability</t>
  </si>
  <si>
    <t>Applicable</t>
  </si>
  <si>
    <t>Jurisdiction</t>
  </si>
  <si>
    <t>ESL Rate</t>
  </si>
  <si>
    <t>GST Rate</t>
  </si>
  <si>
    <t>Payment</t>
  </si>
  <si>
    <t>ESL</t>
  </si>
  <si>
    <t>GST</t>
  </si>
  <si>
    <t>Public Liability</t>
  </si>
  <si>
    <t>PL</t>
  </si>
  <si>
    <t>Val</t>
  </si>
  <si>
    <t>Please note: Rate entries in each category must be entered in chronological order, i.e. from older (top) to newer (bottom)</t>
  </si>
  <si>
    <t>Effective Date</t>
  </si>
  <si>
    <t>Next Value</t>
  </si>
  <si>
    <t>Stamp Duty</t>
  </si>
  <si>
    <t>Risk Types</t>
  </si>
  <si>
    <t>Professional Indemnity</t>
  </si>
  <si>
    <t>Motor</t>
  </si>
  <si>
    <t>Farm</t>
  </si>
  <si>
    <t>ESL Eligibility</t>
  </si>
  <si>
    <t>Not Applicable</t>
  </si>
  <si>
    <t>Payments</t>
  </si>
  <si>
    <t>Item</t>
  </si>
  <si>
    <t>Direct</t>
  </si>
  <si>
    <t>Default</t>
  </si>
  <si>
    <t>Number Of Instalments</t>
  </si>
  <si>
    <t>Once Off Fee</t>
  </si>
  <si>
    <t>Per Instalment Fee</t>
  </si>
  <si>
    <t>Interest Rate</t>
  </si>
  <si>
    <t>Funded</t>
  </si>
  <si>
    <t>Enabled</t>
  </si>
  <si>
    <t>Transaction Fee</t>
  </si>
  <si>
    <t>Merchant Fee</t>
  </si>
  <si>
    <t>Totals</t>
  </si>
  <si>
    <t>Cost Breakdown</t>
  </si>
  <si>
    <t>Service Fees</t>
  </si>
  <si>
    <t>Sub Total 1</t>
  </si>
  <si>
    <t>Interest</t>
  </si>
  <si>
    <t>Sub Total 2</t>
  </si>
  <si>
    <t>Merchant Fees</t>
  </si>
  <si>
    <t>Transaction Costs</t>
  </si>
  <si>
    <t>Insurance Policy</t>
  </si>
  <si>
    <t>Other Charges</t>
  </si>
  <si>
    <t>Instalments</t>
  </si>
  <si>
    <t>Annual Instalments</t>
  </si>
  <si>
    <t>Instalment Amount</t>
  </si>
  <si>
    <t>Revenue</t>
  </si>
  <si>
    <t>Amount</t>
  </si>
  <si>
    <t>Commission</t>
  </si>
  <si>
    <t>Service Fee</t>
  </si>
  <si>
    <t>Config Min</t>
  </si>
  <si>
    <t>Permissions</t>
  </si>
  <si>
    <t>Production Domains</t>
  </si>
  <si>
    <t>www.website.com</t>
  </si>
  <si>
    <t>Staging Domains</t>
  </si>
  <si>
    <t>staging.website.com</t>
  </si>
  <si>
    <t>Development Domains</t>
  </si>
  <si>
    <t>dev.website.com</t>
  </si>
  <si>
    <t>Financial</t>
  </si>
  <si>
    <t>Commission Rate</t>
  </si>
  <si>
    <t>Styling</t>
  </si>
  <si>
    <t>Google Fonts</t>
  </si>
  <si>
    <t>Headings</t>
  </si>
  <si>
    <t>Body Text</t>
  </si>
  <si>
    <t xml:space="preserve">Labels </t>
  </si>
  <si>
    <t>Font Weight</t>
  </si>
  <si>
    <t>Primary Colours</t>
  </si>
  <si>
    <t>Background 1</t>
  </si>
  <si>
    <t>#FFFFFF</t>
  </si>
  <si>
    <t>Background 2</t>
  </si>
  <si>
    <t>Background 3</t>
  </si>
  <si>
    <t>Foreground 1</t>
  </si>
  <si>
    <t>Foreground 2</t>
  </si>
  <si>
    <t>Accent 1</t>
  </si>
  <si>
    <t>Accent 2</t>
  </si>
  <si>
    <t>Borders</t>
  </si>
  <si>
    <t>Tooltip Icon</t>
  </si>
  <si>
    <t>fa-question-circle</t>
  </si>
  <si>
    <t>Default Border Radius</t>
  </si>
  <si>
    <t>Scroll Duration Multiplier</t>
  </si>
  <si>
    <t>Sidebar Width</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</si>
  <si>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</si>
  <si>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</si>
  <si>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</si>
  <si>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</si>
  <si>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</si>
  <si>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</si>
  <si>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</si>
  <si>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</si>
  <si>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</si>
  <si>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</si>
  <si>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</si>
  <si>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</si>
  <si>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</si>
  <si>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</si>
  <si>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</si>
  <si>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</si>
  <si>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</si>
  <si>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</si>
  <si>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</si>
  <si>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</si>
  <si>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</si>
  <si>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</si>
  <si>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</si>
  <si>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</si>
  <si>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</si>
  <si>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</si>
  <si>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</si>
  <si>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</si>
  <si>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</si>
  <si>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</si>
  <si>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</si>
  <si>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</si>
  <si>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</si>
  <si>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</si>
  <si>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</si>
  <si>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</si>
  <si>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</si>
  <si>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</si>
  <si>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</si>
  <si>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</si>
  <si>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</si>
  <si>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</si>
  <si>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</si>
  <si>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</si>
  <si>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</si>
  <si>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</si>
  <si>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</si>
  <si>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</si>
  <si>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</si>
  <si>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</si>
  <si>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 Default</t>
  </si>
  <si>
    <t>PL Used</t>
  </si>
  <si>
    <t>BT</t>
  </si>
  <si>
    <t>BT Default</t>
  </si>
  <si>
    <t>BT Used</t>
  </si>
  <si>
    <t>BR</t>
  </si>
  <si>
    <t>BR Default</t>
  </si>
  <si>
    <t>BR Used</t>
  </si>
  <si>
    <t>BB</t>
  </si>
  <si>
    <t>BB Default</t>
  </si>
  <si>
    <t>BB Used</t>
  </si>
  <si>
    <t>BL</t>
  </si>
  <si>
    <t>BL Default</t>
  </si>
  <si>
    <t>BL Used</t>
  </si>
  <si>
    <t>Width</t>
  </si>
  <si>
    <t>Width Default</t>
  </si>
  <si>
    <t>Width Used</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</si>
  <si>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</si>
  <si>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</si>
  <si>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</si>
  <si>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</si>
  <si>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</si>
  <si>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</si>
  <si>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</si>
  <si>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</si>
  <si>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</si>
  <si>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</si>
  <si>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</si>
  <si>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</si>
  <si>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</si>
  <si>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</si>
  <si>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</si>
  <si>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</si>
  <si>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</si>
  <si>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</si>
  <si>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</si>
  <si>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</si>
  <si>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</si>
  <si>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</si>
  <si>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15px</t>
  </si>
  <si>
    <t>30px</t>
  </si>
  <si>
    <t>Progress</t>
  </si>
  <si>
    <t>nav#progress-bar</t>
  </si>
  <si>
    <t>Heading</t>
  </si>
  <si>
    <t>h1</t>
  </si>
  <si>
    <t>45px</t>
  </si>
  <si>
    <t>40px</t>
  </si>
  <si>
    <t>Sidebar</t>
  </si>
  <si>
    <t>aside#sidebar</t>
  </si>
  <si>
    <t>Section</t>
  </si>
  <si>
    <t>section</t>
  </si>
  <si>
    <t>Article</t>
  </si>
  <si>
    <t>article</t>
  </si>
  <si>
    <t>20px</t>
  </si>
  <si>
    <t>Actions</t>
  </si>
  <si>
    <t>nav#footer-actions</t>
  </si>
  <si>
    <t>Section Text</t>
  </si>
  <si>
    <t>section h2</t>
  </si>
  <si>
    <t>10px</t>
  </si>
  <si>
    <t>section h3</t>
  </si>
  <si>
    <t>24px</t>
  </si>
  <si>
    <t>Heading 4</t>
  </si>
  <si>
    <t>section h4</t>
  </si>
  <si>
    <t>section p</t>
  </si>
  <si>
    <t>5px</t>
  </si>
  <si>
    <t>Form Fields</t>
  </si>
  <si>
    <t>Field Wrapper</t>
  </si>
  <si>
    <t>formly-field .form-group</t>
  </si>
  <si>
    <t>formly-field label</t>
  </si>
  <si>
    <t>14px</t>
  </si>
  <si>
    <t>Help Text</t>
  </si>
  <si>
    <t>formly-field small.text-muted</t>
  </si>
  <si>
    <t>13px</t>
  </si>
  <si>
    <t>Form Control</t>
  </si>
  <si>
    <t>none</t>
  </si>
  <si>
    <t>12px</t>
  </si>
  <si>
    <t>Form Control Addon</t>
  </si>
  <si>
    <t>formly-field span.input-group-addon</t>
  </si>
  <si>
    <t>Form Control Active</t>
  </si>
  <si>
    <t>Form Control Valid</t>
  </si>
  <si>
    <t>Form Control Invalid</t>
  </si>
  <si>
    <t>Form Control Pending</t>
  </si>
  <si>
    <t>Validation Message</t>
  </si>
  <si>
    <t>formly-field formly-validation-message</t>
  </si>
  <si>
    <t>formly-field textarea</t>
  </si>
  <si>
    <t>Button Set</t>
  </si>
  <si>
    <t>Button</t>
  </si>
  <si>
    <t>formly-field label.btn, formly-field label.btn:hover, formly-field label.btn:active</t>
  </si>
  <si>
    <t>7px</t>
  </si>
  <si>
    <t>18px</t>
  </si>
  <si>
    <t>Button Selected</t>
  </si>
  <si>
    <t>formly-field label.btn.selected, formly-field label.btn.selected:hover, formly-field label.selected:active</t>
  </si>
  <si>
    <t>Button Icon</t>
  </si>
  <si>
    <t>formly-field label .btn-icon</t>
  </si>
  <si>
    <t>25px</t>
  </si>
  <si>
    <t>3px</t>
  </si>
  <si>
    <t>Icon Small</t>
  </si>
  <si>
    <t>formly-field label .btn-icon .sm</t>
  </si>
  <si>
    <t>-4px</t>
  </si>
  <si>
    <t>Icon Medium</t>
  </si>
  <si>
    <t>formly-field label .btn-icon .md</t>
  </si>
  <si>
    <t>-2px</t>
  </si>
  <si>
    <t>Icon Large</t>
  </si>
  <si>
    <t>formly-field label .btn-icon .lg</t>
  </si>
  <si>
    <t>Repeating Question Set</t>
  </si>
  <si>
    <t>formly-field .repeating-question-set</t>
  </si>
  <si>
    <t>Repeating Button Default</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</si>
  <si>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</si>
  <si>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</si>
  <si>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</si>
  <si>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</si>
  <si>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</si>
  <si>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</si>
  <si>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</si>
  <si>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</si>
  <si>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</si>
  <si>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</si>
  <si>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</si>
  <si>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</si>
  <si>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</si>
  <si>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</si>
  <si>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</si>
  <si>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</si>
  <si>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</si>
  <si>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</si>
  <si>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16px</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</si>
  <si>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</si>
  <si>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</si>
  <si>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</si>
  <si>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</si>
  <si>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</si>
  <si>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</si>
  <si>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</si>
  <si>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</si>
  <si>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</si>
  <si>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</si>
  <si>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</si>
  <si>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</si>
  <si>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</si>
  <si>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</si>
  <si>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</si>
  <si>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</si>
  <si>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</si>
  <si>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</si>
  <si>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</si>
  <si>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</si>
  <si>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</si>
  <si>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100%</t>
  </si>
  <si>
    <t>formly-field .radio input[type=radio]:checked ~ .check .inside</t>
  </si>
  <si>
    <t>8px</t>
  </si>
  <si>
    <t>Checkbox</t>
  </si>
  <si>
    <t>formly-field checkbox-field</t>
  </si>
  <si>
    <t>formly-field .checkbox label</t>
  </si>
  <si>
    <t>formly-field .checkbox input[type=checkbox] ~ .check</t>
  </si>
  <si>
    <t>.tooltip-icon</t>
  </si>
  <si>
    <t>.popover</t>
  </si>
  <si>
    <t>6px</t>
  </si>
  <si>
    <t>.popover-title</t>
  </si>
  <si>
    <t>.popover-content</t>
  </si>
  <si>
    <t>Action Icon</t>
  </si>
  <si>
    <t>nav .btn-icon</t>
  </si>
  <si>
    <t>Action Default</t>
  </si>
  <si>
    <t>nav .btn</t>
  </si>
  <si>
    <t>Action Primary</t>
  </si>
  <si>
    <t>nav .btn.btn-primary</t>
  </si>
  <si>
    <t>Action Primary Hover</t>
  </si>
  <si>
    <t>nav .btn.btn-primary:hover</t>
  </si>
  <si>
    <t>Action Primary Active</t>
  </si>
  <si>
    <t>nav .btn.btn-primary:active</t>
  </si>
  <si>
    <t>Action Secondary</t>
  </si>
  <si>
    <t>nav .btn.btn-secondary</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</si>
  <si>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</si>
  <si>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</si>
  <si>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</si>
  <si>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</si>
  <si>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</si>
  <si>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</si>
  <si>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</si>
  <si>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</si>
  <si>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</si>
  <si>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</si>
  <si>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</si>
  <si>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#d6dce0</t>
  </si>
  <si>
    <t>4px solid #e4eaee</t>
  </si>
  <si>
    <t>#sidebar .body</t>
  </si>
  <si>
    <t>#sidebar .body h3</t>
  </si>
  <si>
    <t>Price</t>
  </si>
  <si>
    <t>#sidebar .body .price</t>
  </si>
  <si>
    <t>62px</t>
  </si>
  <si>
    <t>Price Dollars</t>
  </si>
  <si>
    <t>#sidebar .body .price .dollars</t>
  </si>
  <si>
    <t>Price Cents</t>
  </si>
  <si>
    <t>#sidebar .body .price .cents</t>
  </si>
  <si>
    <t>Price Loader</t>
  </si>
  <si>
    <t>#sidebar .loader</t>
  </si>
  <si>
    <t>Payment Option Button</t>
  </si>
  <si>
    <t>Payment Option Button Selected</t>
  </si>
  <si>
    <t>#sidebar buttons-field label.btn.selected</t>
  </si>
  <si>
    <t>Summary</t>
  </si>
  <si>
    <t>Summary Panel</t>
  </si>
  <si>
    <t>#sidebar .body .summary</t>
  </si>
  <si>
    <t>#sidebar .body .summary h4</t>
  </si>
  <si>
    <t>Summary Key</t>
  </si>
  <si>
    <t>#sidebar .body .summary .key</t>
  </si>
  <si>
    <t>Summary Value</t>
  </si>
  <si>
    <t>#sidebar .body .summary .value</t>
  </si>
  <si>
    <t>Body Actions</t>
  </si>
  <si>
    <t>Action Panel</t>
  </si>
  <si>
    <t>#sidebar .body nav</t>
  </si>
  <si>
    <t>#sidebar .body nav .btn-icon</t>
  </si>
  <si>
    <t>#sidebar .body nav .btn</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</si>
  <si>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</si>
  <si>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</si>
  <si>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</si>
  <si>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</si>
  <si>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</si>
  <si>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</si>
  <si>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</si>
  <si>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</si>
  <si>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</si>
  <si>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</si>
  <si>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</si>
  <si>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</si>
  <si>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</si>
  <si>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</si>
  <si>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</si>
  <si>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</si>
  <si>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Footer</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</si>
  <si>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</si>
  <si>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</si>
  <si>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</si>
  <si>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</si>
  <si>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</si>
  <si>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</si>
  <si>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</si>
  <si>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</si>
  <si>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Quote</t>
  </si>
  <si>
    <t>Quote Min</t>
  </si>
  <si>
    <t>Organisation</t>
  </si>
  <si>
    <t>AFSL</t>
  </si>
  <si>
    <t>Website</t>
  </si>
  <si>
    <t>Product</t>
  </si>
  <si>
    <t>Title</t>
  </si>
  <si>
    <t>Description</t>
  </si>
  <si>
    <t>Incomplete Header</t>
  </si>
  <si>
    <t>Answer a few simple questions to get an instant quote online.</t>
  </si>
  <si>
    <t>Incomplete Label</t>
  </si>
  <si>
    <t>Need Assistance?</t>
  </si>
  <si>
    <t>Incomplete Message</t>
  </si>
  <si>
    <t>We have calculated an estimated premium based on the information provided so far.</t>
  </si>
  <si>
    <t>Your Premium</t>
  </si>
  <si>
    <t>To finalise your quote please complete the remaining questions and follow the prompts.</t>
  </si>
  <si>
    <t>We have finalised your quote using the information provided.</t>
  </si>
  <si>
    <t>Your Quote</t>
  </si>
  <si>
    <t>Quote Referral</t>
  </si>
  <si>
    <t>However, if you enter your contact details one of our qualified insurance experts will assist you in completing your purchase offline.</t>
  </si>
  <si>
    <t>We cannot generate your quote online.</t>
  </si>
  <si>
    <t>Unfortunately our online channel cannot provide you with a quote based of your selections.</t>
  </si>
  <si>
    <t>We cannot generate your quote.</t>
  </si>
  <si>
    <t>Quote Declined</t>
  </si>
  <si>
    <t>Unfortunately you are ineligible to purchase this insurance product based on your selections.</t>
  </si>
  <si>
    <t>However, if you enter your contact details one of our qualified insurance experts will assist you in exploring alternative insurance products that may suit your situation.</t>
  </si>
  <si>
    <t>Calculation Error</t>
  </si>
  <si>
    <t>Quote Summary</t>
  </si>
  <si>
    <t>Form Elements</t>
  </si>
  <si>
    <t>Help Message Label</t>
  </si>
  <si>
    <t>What doest this mean and why is it important?</t>
  </si>
  <si>
    <t>Repeating Add Item Button</t>
  </si>
  <si>
    <t>glyphicon-plus</t>
  </si>
  <si>
    <t>Add</t>
  </si>
  <si>
    <t>Repeating Remove Item Button</t>
  </si>
  <si>
    <t>glyphicon-remove</t>
  </si>
  <si>
    <t>Remove</t>
  </si>
  <si>
    <t>Workflow</t>
  </si>
  <si>
    <t>Tab Label</t>
  </si>
  <si>
    <t>Top Heading</t>
  </si>
  <si>
    <t>Rating Heading</t>
  </si>
  <si>
    <t>Rating Text</t>
  </si>
  <si>
    <t>Contact Heading</t>
  </si>
  <si>
    <t>Contact Details</t>
  </si>
  <si>
    <t>Contact Text</t>
  </si>
  <si>
    <t>Next Button</t>
  </si>
  <si>
    <t>Enquiry Button</t>
  </si>
  <si>
    <t xml:space="preserve"> </t>
  </si>
  <si>
    <t>Duty of Disclosure</t>
  </si>
  <si>
    <t>Back Button</t>
  </si>
  <si>
    <t>Drop Downs</t>
  </si>
  <si>
    <t>Boolean</t>
  </si>
  <si>
    <t>URL</t>
  </si>
  <si>
    <t>None</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</si>
  <si>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</si>
  <si>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</si>
  <si>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</si>
  <si>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</si>
  <si>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</si>
  <si>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</si>
  <si>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</si>
  <si>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</si>
  <si>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</si>
  <si>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</si>
  <si>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</si>
  <si>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</si>
  <si>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</si>
  <si>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</si>
  <si>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</si>
  <si>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</si>
  <si>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</si>
  <si>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</si>
  <si>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</si>
  <si>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</si>
  <si>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</si>
  <si>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</si>
  <si>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</si>
  <si>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</si>
  <si>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</si>
  <si>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</si>
  <si>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</si>
  <si>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</si>
  <si>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</si>
  <si>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</si>
  <si>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</si>
  <si>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</si>
  <si>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</si>
  <si>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</si>
  <si>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</si>
  <si>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</si>
  <si>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</si>
  <si>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</si>
  <si>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</si>
  <si>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</si>
  <si>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</si>
  <si>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</si>
  <si>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</si>
  <si>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</si>
  <si>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</si>
  <si>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</si>
  <si>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</si>
  <si>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</si>
  <si>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</si>
  <si>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</si>
  <si>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</si>
  <si>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</si>
  <si>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</si>
  <si>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</si>
  <si>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</si>
  <si>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</si>
  <si>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</si>
  <si>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</si>
  <si>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</si>
  <si>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</si>
  <si>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</si>
  <si>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</si>
  <si>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</si>
  <si>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</si>
  <si>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"triggers":{</t>
  </si>
  <si>
    <t>Text Elements</t>
  </si>
  <si>
    <t>"textElements":{</t>
  </si>
  <si>
    <t>"settings":{</t>
  </si>
  <si>
    <t>"styles":{</t>
  </si>
  <si>
    <t>"questionSets":{</t>
  </si>
  <si>
    <t>"repeatingQuestionSets":{</t>
  </si>
  <si>
    <t>}}</t>
  </si>
  <si>
    <t>{"state":</t>
  </si>
  <si>
    <t>,</t>
  </si>
  <si>
    <t>Questions</t>
  </si>
  <si>
    <t>"questions":{</t>
  </si>
  <si>
    <t>Risk 1</t>
  </si>
  <si>
    <t>"risk1":{</t>
  </si>
  <si>
    <t>Risk 2</t>
  </si>
  <si>
    <t>"risk2":{</t>
  </si>
  <si>
    <t>"payment":{</t>
  </si>
  <si>
    <t>Public &amp; Product Liability</t>
  </si>
  <si>
    <t>Sum Insured</t>
  </si>
  <si>
    <t>Base Premium</t>
  </si>
  <si>
    <t>Additional Employees</t>
  </si>
  <si>
    <t>Additional Sub-Contractors</t>
  </si>
  <si>
    <t>Accident &amp; Personal Illness</t>
  </si>
  <si>
    <t>Weekly Amount</t>
  </si>
  <si>
    <t>Other Rating Factors</t>
  </si>
  <si>
    <t>Staff covered under PL base premium</t>
  </si>
  <si>
    <t>Animals in transit premium</t>
  </si>
  <si>
    <t>Trailers premium</t>
  </si>
  <si>
    <t>Tools of trade premium</t>
  </si>
  <si>
    <t>Trailers sum insured</t>
  </si>
  <si>
    <t>Tools of trade sum insured</t>
  </si>
  <si>
    <t>Heading 1</t>
  </si>
  <si>
    <t>Workflow Role</t>
  </si>
  <si>
    <t>Config Workflow Roles</t>
  </si>
  <si>
    <t>formly-field .question</t>
  </si>
  <si>
    <t>formly-field .content-field</t>
  </si>
  <si>
    <t>-15px</t>
  </si>
  <si>
    <t>Field Content</t>
  </si>
  <si>
    <t>formly-field .field-content</t>
  </si>
  <si>
    <t>Workflow Roles</t>
  </si>
  <si>
    <t>"workflowRoles":{</t>
  </si>
  <si>
    <t>12</t>
  </si>
  <si>
    <t>Terms</t>
  </si>
  <si>
    <t>Terms And Conditions</t>
  </si>
  <si>
    <t>formly-field div.terms-and-conditions</t>
  </si>
  <si>
    <t>300px</t>
  </si>
  <si>
    <t>Terms And Conditions List</t>
  </si>
  <si>
    <t>Terms And Conditions Item</t>
  </si>
  <si>
    <t>formly-field div.terms-and-conditions ol</t>
  </si>
  <si>
    <t>formly-field div.terms-and-conditions li</t>
  </si>
  <si>
    <t>Terms And Conditions Paragraph</t>
  </si>
  <si>
    <t>formly-field div.terms-and-conditions p</t>
  </si>
  <si>
    <t>fa-check</t>
  </si>
  <si>
    <t>6</t>
  </si>
  <si>
    <t>Next</t>
  </si>
  <si>
    <t>Call 13 13 13 (Weekdays 8:30am-5:30pm)</t>
  </si>
  <si>
    <t>Travel Cover</t>
  </si>
  <si>
    <t>Residential Address</t>
  </si>
  <si>
    <t>Your state</t>
  </si>
  <si>
    <t>Repeating 2</t>
  </si>
  <si>
    <t>Repeating 3</t>
  </si>
  <si>
    <t>Repeating 4</t>
  </si>
  <si>
    <t>Back</t>
  </si>
  <si>
    <t>N/A</t>
  </si>
  <si>
    <t>Sidebar Payment Options</t>
  </si>
  <si>
    <t>#00a0c6</t>
  </si>
  <si>
    <t>Premium Estimate Header</t>
  </si>
  <si>
    <t>Premium Estimate Label</t>
  </si>
  <si>
    <t>Premium Estimate Message</t>
  </si>
  <si>
    <t>Premium Complete Header</t>
  </si>
  <si>
    <t>Premium Complete Label</t>
  </si>
  <si>
    <t>Premium Complete Message</t>
  </si>
  <si>
    <t>Binding Quote Header</t>
  </si>
  <si>
    <t>Binding Quote Label</t>
  </si>
  <si>
    <t>Binding Quote Message</t>
  </si>
  <si>
    <t>Payment Details Complete Header</t>
  </si>
  <si>
    <t>Payment Details Complete Label</t>
  </si>
  <si>
    <t>Payment Details Complete Message</t>
  </si>
  <si>
    <t>Legal Terms Accepted Header</t>
  </si>
  <si>
    <t>Legal Terms Accepted Label</t>
  </si>
  <si>
    <t>Legal Terms Accepted Message</t>
  </si>
  <si>
    <t>Your Estimate</t>
  </si>
  <si>
    <t>To calculate your final premium please complete the remaining questions.</t>
  </si>
  <si>
    <t>We have calculated a premium based on the information you have provided.</t>
  </si>
  <si>
    <t>To proceed with your quote please enter your payment details and follow the prompts.</t>
  </si>
  <si>
    <t>To complete your purchase please read and agree to our terms and conditions.</t>
  </si>
  <si>
    <t>To complete your purchase please follow the prompts.</t>
  </si>
  <si>
    <t>Custom Invalid</t>
  </si>
  <si>
    <t>Percent</t>
  </si>
  <si>
    <t>Calculated Value</t>
  </si>
  <si>
    <t>Container Class</t>
  </si>
  <si>
    <t>Container Style</t>
  </si>
  <si>
    <t>Form Control Disabled</t>
  </si>
  <si>
    <t>formly-field div.btn-group</t>
  </si>
  <si>
    <t>Policy End Date</t>
  </si>
  <si>
    <t>Hidden</t>
  </si>
  <si>
    <t>Insured Full Name</t>
  </si>
  <si>
    <t>Full name of the insured</t>
  </si>
  <si>
    <t>Carrier</t>
  </si>
  <si>
    <t>TBA</t>
  </si>
  <si>
    <t>Contact Name</t>
  </si>
  <si>
    <t>Contact Email</t>
  </si>
  <si>
    <t>Contact Phone</t>
  </si>
  <si>
    <t>Contact Mobile</t>
  </si>
  <si>
    <t>ratingState</t>
  </si>
  <si>
    <t>Toggle</t>
  </si>
  <si>
    <t>Something</t>
  </si>
  <si>
    <t>Street address</t>
  </si>
  <si>
    <t>Suburb</t>
  </si>
  <si>
    <t>#sidebar aside</t>
  </si>
  <si>
    <t>#sidebar .footer</t>
  </si>
  <si>
    <t>Sidebar Panels</t>
  </si>
  <si>
    <t>Test 1 Header</t>
  </si>
  <si>
    <t>Header 1</t>
  </si>
  <si>
    <t>Test 1 Body</t>
  </si>
  <si>
    <t>&lt;p&gt;Some HTML content&lt;/p&gt;</t>
  </si>
  <si>
    <t>Test 1 Footer</t>
  </si>
  <si>
    <t>Footer 1</t>
  </si>
  <si>
    <t>How would you like to pay?</t>
  </si>
  <si>
    <t>Credit Card Number</t>
  </si>
  <si>
    <t>Credit Card Name</t>
  </si>
  <si>
    <t>Credit Card Expiry Date</t>
  </si>
  <si>
    <t>Credit Card CCV</t>
  </si>
  <si>
    <t>Card number</t>
  </si>
  <si>
    <t>Name on card</t>
  </si>
  <si>
    <t>3</t>
  </si>
  <si>
    <t>Expiry date</t>
  </si>
  <si>
    <t>CCV</t>
  </si>
  <si>
    <t>Payment Method Select</t>
  </si>
  <si>
    <t>Credit Card Payment</t>
  </si>
  <si>
    <t>isName()</t>
  </si>
  <si>
    <t>isExpiryDate()</t>
  </si>
  <si>
    <t>isCCV()</t>
  </si>
  <si>
    <t>_ _ _ _   _ _ _ _   _ _ _ _   _ _ _ _</t>
  </si>
  <si>
    <t>_ _ / _ _</t>
  </si>
  <si>
    <t>Selector 2</t>
  </si>
  <si>
    <t>.class-2</t>
  </si>
  <si>
    <t>Selector 3</t>
  </si>
  <si>
    <t>.class-3</t>
  </si>
  <si>
    <t>Company Co Pty Ltd</t>
  </si>
  <si>
    <t>123 Spring Street</t>
  </si>
  <si>
    <t>Melbourne</t>
  </si>
  <si>
    <t>12 456 789 456</t>
  </si>
  <si>
    <t>www.company.com.au</t>
  </si>
  <si>
    <t>Select payment option</t>
  </si>
  <si>
    <t>HTML</t>
  </si>
  <si>
    <t>#e4970a</t>
  </si>
  <si>
    <t>#e40a20</t>
  </si>
  <si>
    <t>Iframe</t>
  </si>
  <si>
    <t>Password</t>
  </si>
  <si>
    <t>Field Types</t>
  </si>
  <si>
    <t>Repeating Types</t>
  </si>
  <si>
    <t>Field 1</t>
  </si>
  <si>
    <t>Field 2</t>
  </si>
  <si>
    <t>Field 3</t>
  </si>
  <si>
    <t>Field 4</t>
  </si>
  <si>
    <t>Field 5</t>
  </si>
  <si>
    <t>Field 6</t>
  </si>
  <si>
    <t>Field 7</t>
  </si>
  <si>
    <t>Time</t>
  </si>
  <si>
    <t>Attachment</t>
  </si>
  <si>
    <t>Webhook</t>
  </si>
  <si>
    <t>customerName</t>
  </si>
  <si>
    <t>customerEmail</t>
  </si>
  <si>
    <t>customerPhone</t>
  </si>
  <si>
    <t>customerMobile</t>
  </si>
  <si>
    <t>File Upload</t>
  </si>
  <si>
    <t>formly-field .file-upload</t>
  </si>
  <si>
    <t>formly-field .file-upload button</t>
  </si>
  <si>
    <t>-5px</t>
  </si>
  <si>
    <t>File Name</t>
  </si>
  <si>
    <t>formly-field .file-upload .file-name</t>
  </si>
  <si>
    <t>formly-field .repeating .btn.btn-repeating</t>
  </si>
  <si>
    <t>Private</t>
  </si>
  <si>
    <t>Config Private Fields</t>
  </si>
  <si>
    <t>Private Fields</t>
  </si>
  <si>
    <t>"privateFields":[</t>
  </si>
  <si>
    <t>policyInceptionDate</t>
  </si>
  <si>
    <t>policyExpiryDate</t>
  </si>
  <si>
    <t>Calculated Trigger</t>
  </si>
  <si>
    <t>Calculated Condition</t>
  </si>
  <si>
    <t>Policy Adjustment Date</t>
  </si>
  <si>
    <t>policyAdjustmentDate</t>
  </si>
  <si>
    <t>Broker Fee Once Off</t>
  </si>
  <si>
    <t>Broker Fee Premium Percent</t>
  </si>
  <si>
    <t>Underwriter Fee Once Off</t>
  </si>
  <si>
    <t>Underwriter Fee Premium Percent</t>
  </si>
  <si>
    <t>Direct Payment Costs</t>
  </si>
  <si>
    <t>Funded Payment Costs</t>
  </si>
  <si>
    <t>Underwriter Fee</t>
  </si>
  <si>
    <t>Broker Fee</t>
  </si>
  <si>
    <t>SD ACT</t>
  </si>
  <si>
    <t>SD NSW</t>
  </si>
  <si>
    <t>SD NT</t>
  </si>
  <si>
    <t>SD QLD</t>
  </si>
  <si>
    <t>SD SA</t>
  </si>
  <si>
    <t>SD TAS</t>
  </si>
  <si>
    <t>SD VIC</t>
  </si>
  <si>
    <t>SD WA</t>
  </si>
  <si>
    <t>SD Total</t>
  </si>
  <si>
    <t>Diners Club</t>
  </si>
  <si>
    <t>SD Rate ACT</t>
  </si>
  <si>
    <t>SD Rate NSW</t>
  </si>
  <si>
    <t>SD Rate NT</t>
  </si>
  <si>
    <t>SD Rate QLD</t>
  </si>
  <si>
    <t>SD Rate SA</t>
  </si>
  <si>
    <t>SD Rate VIC</t>
  </si>
  <si>
    <t>SD Rate WA</t>
  </si>
  <si>
    <t>SD Rate TAS</t>
  </si>
  <si>
    <t>Property Cover</t>
  </si>
  <si>
    <t>Premium Percent ACT</t>
  </si>
  <si>
    <t>Premium Percent NSW</t>
  </si>
  <si>
    <t>Premium Percent NT</t>
  </si>
  <si>
    <t>Premium Percent QLD</t>
  </si>
  <si>
    <t>Premium Percent SA</t>
  </si>
  <si>
    <t>Premium Percent TAS</t>
  </si>
  <si>
    <t>Premium Percent VIC</t>
  </si>
  <si>
    <t>Premium Percent WA</t>
  </si>
  <si>
    <t>Else</t>
  </si>
  <si>
    <t>E</t>
  </si>
  <si>
    <t>Review</t>
  </si>
  <si>
    <t xml:space="preserve">Review </t>
  </si>
  <si>
    <t>Review Message</t>
  </si>
  <si>
    <t>Endorsement</t>
  </si>
  <si>
    <t>Endorsement Message</t>
  </si>
  <si>
    <t>Purchase Quote</t>
  </si>
  <si>
    <t>Purchase Payment</t>
  </si>
  <si>
    <t>Purchase Disclosure</t>
  </si>
  <si>
    <t>Purchase Summary</t>
  </si>
  <si>
    <t>Purchase Completed</t>
  </si>
  <si>
    <t>Purchase Declined</t>
  </si>
  <si>
    <t>Enquiry Sent</t>
  </si>
  <si>
    <t>Edit Button</t>
  </si>
  <si>
    <t>Proceed</t>
  </si>
  <si>
    <t>Purchase Details</t>
  </si>
  <si>
    <t>Your Details</t>
  </si>
  <si>
    <t>Details</t>
  </si>
  <si>
    <t>Review Customer Triggered</t>
  </si>
  <si>
    <t>Review Customer Active</t>
  </si>
  <si>
    <t>Review Customer Approved</t>
  </si>
  <si>
    <t>Review Customer Returned</t>
  </si>
  <si>
    <t>Review Customer Declined</t>
  </si>
  <si>
    <t>Review Reviewer Perform</t>
  </si>
  <si>
    <t>Review Reviewer Approved</t>
  </si>
  <si>
    <t>Review Reviewer Returned</t>
  </si>
  <si>
    <t>Review Reviewer Declined</t>
  </si>
  <si>
    <t>Approve Button</t>
  </si>
  <si>
    <t>Return Button</t>
  </si>
  <si>
    <t>Decline Button</t>
  </si>
  <si>
    <t>Approve</t>
  </si>
  <si>
    <t>Return</t>
  </si>
  <si>
    <t>Endorsement Customer Triggered</t>
  </si>
  <si>
    <t>Endorsement Customer Active</t>
  </si>
  <si>
    <t>Endorsement Customer Approved</t>
  </si>
  <si>
    <t>Endorsement Customer Returned</t>
  </si>
  <si>
    <t>Endorsement Customer Declined</t>
  </si>
  <si>
    <t>Endorsement Underwriter Perform</t>
  </si>
  <si>
    <t>Endorsement Underwriter Declined</t>
  </si>
  <si>
    <t>Endorsement Underwriter Returned</t>
  </si>
  <si>
    <t>Endorsement Underwriter Approved</t>
  </si>
  <si>
    <t>Next Review Button</t>
  </si>
  <si>
    <t>Next Endorsement Button</t>
  </si>
  <si>
    <t>This quote has been declined. The customer may choose to edit their quote, and this may result in another referral depending on which questions are answered differently.</t>
  </si>
  <si>
    <t>This quote has been returned to the customer with your comments. Another referral may be triggered before they can complete the purchase of their policy, depending on how they respond to your comments.</t>
  </si>
  <si>
    <t>This quote had been endorsed and released to the customer, who can now complete the purchase of their policy.</t>
  </si>
  <si>
    <t>Quote Returned</t>
  </si>
  <si>
    <t>This quote has been referred to an underwriter for endorsement. You may review the answers that have triggered the referral, and either adjust the relevant loading factors and endorse the quote, return the quote to the customer with comments, or decline the quote.</t>
  </si>
  <si>
    <t>Perform Endorsement</t>
  </si>
  <si>
    <t>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t>
  </si>
  <si>
    <t>We need more information</t>
  </si>
  <si>
    <t>Your quote has been assessed by an underwriter, however we require some more information from you before we can proceed.</t>
  </si>
  <si>
    <t>Quote Approved</t>
  </si>
  <si>
    <t>Quote Referred</t>
  </si>
  <si>
    <t>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t>
  </si>
  <si>
    <t>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t>
  </si>
  <si>
    <t>This quote has been declined. The customer may choose to edit their quote, and this may result in another review depending on which questions are answered differently.</t>
  </si>
  <si>
    <t>This quote has been returned to the customer with your comments. Another review may be triggered before they can complete the purchase of their policy, depending on how they respond to your comments.</t>
  </si>
  <si>
    <t>This quote had been approved and released to the customer, who can now complete the purchase of their policy.</t>
  </si>
  <si>
    <t>Perform Review</t>
  </si>
  <si>
    <t>This quote has been submitted for review. After performing the review, you may either approve the quote, return the quote to the customer with comments, or decline the quote.</t>
  </si>
  <si>
    <t>Your quote has been reviewed by one of our representatived, however we require some more information from you before we can proceed.</t>
  </si>
  <si>
    <t>Quote in Review</t>
  </si>
  <si>
    <t>Your details have been passed on to one of our qualified insurance specialists, who will contact you shortly and provide assistance.</t>
  </si>
  <si>
    <t>If there is anything else we can help you with, please request a call-back and one of our representatives will contact you within one business day.</t>
  </si>
  <si>
    <t>Occupation</t>
  </si>
  <si>
    <t>Liability Limit</t>
  </si>
  <si>
    <t>Tools</t>
  </si>
  <si>
    <t>Turnover</t>
  </si>
  <si>
    <t>Employees</t>
  </si>
  <si>
    <t>Garage Door Installation</t>
  </si>
  <si>
    <t>Occupations</t>
  </si>
  <si>
    <t>What level of public and product liability cover do you want?</t>
  </si>
  <si>
    <t>Tools Limit</t>
  </si>
  <si>
    <t>How much would you like to insure your tools for?</t>
  </si>
  <si>
    <t>150k</t>
  </si>
  <si>
    <t>5</t>
  </si>
  <si>
    <t>Number of employees</t>
  </si>
  <si>
    <t>Please select your occupation</t>
  </si>
  <si>
    <t>Loading Factor</t>
  </si>
  <si>
    <t>Additional Premium</t>
  </si>
  <si>
    <t>If you would like to load the base premium on this quote, please enter a loading ratio, e.g. 1.3.</t>
  </si>
  <si>
    <t>If you would like to add a specific amount to the base premium please enter that amount here</t>
  </si>
  <si>
    <t>Please enter any additional information you would like included in the endorsements section of the quote and policy schedules for this quote.</t>
  </si>
  <si>
    <t>If you would like to leave a message for the customer or agent, e.g. if you are returning the quote and would like to request more information, please enter that message here.</t>
  </si>
  <si>
    <t>Display Endorsement Message</t>
  </si>
  <si>
    <t>When assessing your quote, the underwriter recorded the following message for the customer:</t>
  </si>
  <si>
    <t>Special Conditions</t>
  </si>
  <si>
    <t>Underwriter Message</t>
  </si>
  <si>
    <t>Based on the assessment, the underwriter has imposed the following conditions on your policy. Please be adviced that they will be included in your policy schedule if you proceed with your policy purchase.</t>
  </si>
  <si>
    <t>Display Review Message</t>
  </si>
  <si>
    <t>Reviewer Message</t>
  </si>
  <si>
    <t>Review Triggers List</t>
  </si>
  <si>
    <t>Summary Table</t>
  </si>
  <si>
    <t>Next Summary Button</t>
  </si>
  <si>
    <t>Next Declined Button</t>
  </si>
  <si>
    <t>1</t>
  </si>
  <si>
    <t>Air Conditioning Service Trade</t>
  </si>
  <si>
    <t>Alarm Installer</t>
  </si>
  <si>
    <t>Antenna Installers</t>
  </si>
  <si>
    <t>Arborist/Tree Surgeon Trade</t>
  </si>
  <si>
    <t>Auto Audio Sales/Installation</t>
  </si>
  <si>
    <t>Auto Electrician</t>
  </si>
  <si>
    <t>Auto Engine Reconditioning</t>
  </si>
  <si>
    <t>Blind Installer</t>
  </si>
  <si>
    <t>Bricklayers Trade</t>
  </si>
  <si>
    <t>Car detailing</t>
  </si>
  <si>
    <t>Car Wash - No Repair/Servicing</t>
  </si>
  <si>
    <t>Carpenter Trade</t>
  </si>
  <si>
    <t>Carpet Cleaners</t>
  </si>
  <si>
    <t>Carpet Layers</t>
  </si>
  <si>
    <t>Cleaners - Internal Only</t>
  </si>
  <si>
    <t>Concreters Trade</t>
  </si>
  <si>
    <t>Data/Cabling Installation Trade</t>
  </si>
  <si>
    <t>Earthmoving Trade</t>
  </si>
  <si>
    <t>Electrical Goods Installation and/or Repair</t>
  </si>
  <si>
    <t>Electricians Trade - Excluding any work in QLD</t>
  </si>
  <si>
    <t>Elevators/Escalators/Hoists Installation and Service</t>
  </si>
  <si>
    <t>Fencing Contractor (excl Farming/Rural)</t>
  </si>
  <si>
    <t>Floor Sander</t>
  </si>
  <si>
    <t>Flooring Contractor</t>
  </si>
  <si>
    <t>Glazier including Workrooms</t>
  </si>
  <si>
    <t>Graffiti Removal</t>
  </si>
  <si>
    <t>Handyman</t>
  </si>
  <si>
    <t>Kitchen Installer</t>
  </si>
  <si>
    <t>Land Clearing</t>
  </si>
  <si>
    <t>Landscapers Trade</t>
  </si>
  <si>
    <t>Lawn Mowing</t>
  </si>
  <si>
    <t>Locksmith</t>
  </si>
  <si>
    <t>Mobile Auto Electrician</t>
  </si>
  <si>
    <t>Painter / Decorator Trade</t>
  </si>
  <si>
    <t>Paving Contractors Trade</t>
  </si>
  <si>
    <t>Pet Washing</t>
  </si>
  <si>
    <t>Petrol Pump Installation &amp; Repair</t>
  </si>
  <si>
    <t>Plasterer Trade</t>
  </si>
  <si>
    <t>Plumber Trade - Excluding any work in VIC</t>
  </si>
  <si>
    <t>Pump-Non Fuel Installation &amp; Repair</t>
  </si>
  <si>
    <t>Refrigeration Service Trade</t>
  </si>
  <si>
    <t>Roofing Contractors Trade</t>
  </si>
  <si>
    <t>Shed Erection Trade</t>
  </si>
  <si>
    <t>Solar Panel Installation</t>
  </si>
  <si>
    <t>Swimming Pool Service &amp; Cleaning</t>
  </si>
  <si>
    <t>Tiling Contractors</t>
  </si>
  <si>
    <t>Water Tank Installation</t>
  </si>
  <si>
    <t>Waterproofing Trade</t>
  </si>
  <si>
    <t>Weed Controllers - No Aerial Spraying</t>
  </si>
  <si>
    <t>Window Tinting (Internal Only)</t>
  </si>
  <si>
    <t>$2 million</t>
  </si>
  <si>
    <t>$5 million</t>
  </si>
  <si>
    <t>$10 million</t>
  </si>
  <si>
    <t>No Cover</t>
  </si>
  <si>
    <t>$1k</t>
  </si>
  <si>
    <t>$5k</t>
  </si>
  <si>
    <t>$8k</t>
  </si>
  <si>
    <t>$12k</t>
  </si>
  <si>
    <t>4</t>
  </si>
  <si>
    <t>6+</t>
  </si>
  <si>
    <t>$150k</t>
  </si>
  <si>
    <t>150k-300k</t>
  </si>
  <si>
    <t>$150k - $300k</t>
  </si>
  <si>
    <t>300k-600k</t>
  </si>
  <si>
    <t>$300k - $600k</t>
  </si>
  <si>
    <t>Review Header</t>
  </si>
  <si>
    <t>Review Label</t>
  </si>
  <si>
    <t>Your quote needs to be reviewed by one of our representatives.</t>
  </si>
  <si>
    <t>Quote Needs Review</t>
  </si>
  <si>
    <t>Based on your selections your quote needs to be reviewed before you can complete your purchase.</t>
  </si>
  <si>
    <t>Based on your selections your quote needs to be endorsed by an underwriter before you can complete your purchase.</t>
  </si>
  <si>
    <t>If you would like to discuss your quote with one of our representatives please request a call-back.</t>
  </si>
  <si>
    <t>Tools Cover 8k</t>
  </si>
  <si>
    <t>Turnover 150k</t>
  </si>
  <si>
    <t>150k = Decline</t>
  </si>
  <si>
    <t>true</t>
  </si>
  <si>
    <t>Membership Number</t>
  </si>
  <si>
    <t>Please enter your association membership number.</t>
  </si>
  <si>
    <t>&lt;p&gt;The membership details entered by the applicant are:&lt;/p&gt;&lt;ul&gt;&lt;li&gt;&lt;strong&gt;Name:&lt;/strong&gt; %{ contactName }%&lt;/li&gt;&lt;li&gt;&lt;strong&gt;Membership No:&lt;/strong&gt; %{ membershipNumber }%&lt;/li&gt;&lt;/ul&gt;</t>
  </si>
  <si>
    <t>Tools Cover 12k</t>
  </si>
  <si>
    <t>Tools Cover 5k</t>
  </si>
  <si>
    <t>Review Reviewer Referred</t>
  </si>
  <si>
    <t>You have reviewed and approved this quote. However, based on the answers the quote has been referred to an underwriter for endorsement. The customer will be notified of the outcome of the endorsement process once it has been completed.</t>
  </si>
  <si>
    <t>Approve Refer Button</t>
  </si>
  <si>
    <t>Approve Endorsement Button</t>
  </si>
  <si>
    <t>Close Button Label</t>
  </si>
  <si>
    <t>Cancel</t>
  </si>
  <si>
    <t>Cover Summary</t>
  </si>
  <si>
    <t>Cover</t>
  </si>
  <si>
    <t>Details Summary</t>
  </si>
  <si>
    <t>Credit Cards</t>
  </si>
  <si>
    <t>Pay now with credit card</t>
  </si>
  <si>
    <t>Pay monthly with premium finance</t>
  </si>
  <si>
    <t>Send me an invoice with 30 day terms</t>
  </si>
  <si>
    <t>Credit Card Select</t>
  </si>
  <si>
    <t>Principal Finance</t>
  </si>
  <si>
    <t>Invoice</t>
  </si>
  <si>
    <t>IQumulate</t>
  </si>
  <si>
    <t>Premium Funding</t>
  </si>
  <si>
    <t>Premium Finance</t>
  </si>
  <si>
    <t>paymentMethodSelect</t>
  </si>
  <si>
    <t>Credit Card</t>
  </si>
  <si>
    <t>Display Price</t>
  </si>
  <si>
    <t>You have the option to pay for your policy online today using credit card, or we can send you an invoice with other payment options (including cheque and EFT) that you can pay within 30 days.&lt;br/&gt;&lt;br/&gt;You also have the option to pay for your policy monthly using premium finance.</t>
  </si>
  <si>
    <t>paymentMethodSelect == 'Premium Finance' ? 'Monthly' : 'Yearly'</t>
  </si>
  <si>
    <t>.summary-table</t>
  </si>
  <si>
    <t>.summary-name</t>
  </si>
  <si>
    <t>.summary-value</t>
  </si>
  <si>
    <t>.summary-total</t>
  </si>
  <si>
    <t>Summary Name</t>
  </si>
  <si>
    <t>Summary Total</t>
  </si>
  <si>
    <t>5k = Review, 8k = Endorsement, 12k = Review and Endorse</t>
  </si>
  <si>
    <t>Roboto</t>
  </si>
  <si>
    <t>#2c6ec3</t>
  </si>
  <si>
    <t>#737373</t>
  </si>
  <si>
    <t>Radio Checked</t>
  </si>
  <si>
    <t>Radio Checked Fill</t>
  </si>
  <si>
    <t>formly-field .radio input[type=radio]:checked ~ .check</t>
  </si>
  <si>
    <t>#f5f5f5</t>
  </si>
  <si>
    <t>paymentMethod</t>
  </si>
  <si>
    <t>creditCardNumber</t>
  </si>
  <si>
    <t>creditCardExpiry</t>
  </si>
  <si>
    <t>creditCardCCV</t>
  </si>
  <si>
    <t>9.5px</t>
  </si>
  <si>
    <t>position: absolute; z-index: 100;</t>
  </si>
  <si>
    <t>border-top-left-radius: 5px; border-top-right-radius: 5px;</t>
  </si>
  <si>
    <t>Form Control Addon Left</t>
  </si>
  <si>
    <t>Form Control Addon Right</t>
  </si>
  <si>
    <t>35px</t>
  </si>
  <si>
    <t>formly-field .input-group-addon:first-child ~ * .form-control</t>
  </si>
  <si>
    <t>Form Control With Left Addon</t>
  </si>
  <si>
    <t>Form Control With Right Addon</t>
  </si>
  <si>
    <t>formly-field .input-group-addon:last-child ~ * .form-control</t>
  </si>
  <si>
    <t>2px solid #b00020</t>
  </si>
  <si>
    <t>1px solid #727272</t>
  </si>
  <si>
    <t>Form Control Hover</t>
  </si>
  <si>
    <t>#ececec</t>
  </si>
  <si>
    <t>11px</t>
  </si>
  <si>
    <t>#dcdcdc</t>
  </si>
  <si>
    <t>#2a2a2a</t>
  </si>
  <si>
    <t>#666666</t>
  </si>
  <si>
    <t>#b00020</t>
  </si>
  <si>
    <t>formly-field span.input-group-addon:last-child</t>
  </si>
  <si>
    <t>formly-field span.input-group-addon:first-child</t>
  </si>
  <si>
    <t>box-shadow: 0 1px 3px rgba(0,0,0,0.12), 0 1px 2px rgba(0,0,0,0.24);</t>
  </si>
  <si>
    <t>#e0e0e0</t>
  </si>
  <si>
    <t>1px solid #c4c4c4;</t>
  </si>
  <si>
    <t>#000000</t>
  </si>
  <si>
    <t>-1px</t>
  </si>
  <si>
    <t>0 !important</t>
  </si>
  <si>
    <t>display: block; z-index: 1; float:left;</t>
  </si>
  <si>
    <t>z-index: 2; position: relative;</t>
  </si>
  <si>
    <t>Button First</t>
  </si>
  <si>
    <t>Button Last</t>
  </si>
  <si>
    <t>formly-field label.btn:first-child</t>
  </si>
  <si>
    <t>formly-field label.btn:last-child</t>
  </si>
  <si>
    <t>buttons-field ~ *</t>
  </si>
  <si>
    <t>Button Set Clear Float</t>
  </si>
  <si>
    <t>clear: both;</t>
  </si>
  <si>
    <t>glyphicon-ok sm</t>
  </si>
  <si>
    <t>glyphicon-remove sm</t>
  </si>
  <si>
    <t>Checkbox Checked</t>
  </si>
  <si>
    <t>Checkbox Checked Fill</t>
  </si>
  <si>
    <t>formly-field .checkbox input[type=checkbox]:checked ~ .check</t>
  </si>
  <si>
    <t>formly-field .checkbox input[type=checkbox]:checked ~ .check .inside</t>
  </si>
  <si>
    <t>#8a8a8a</t>
  </si>
  <si>
    <t>border-top-left-radius: 4px !important; border-top-right-radius: 4px !important; border-bottom-left-radius: 0 !important; border-bottom-right-radius: 0 !important; outline: none; box-shadow: none !important;</t>
  </si>
  <si>
    <t>border-top-left-radius: 4px !important; border-bottom-left-radius: 4px !important;</t>
  </si>
  <si>
    <t xml:space="preserve">border-top-right-radius: 4px !important; border-bottom-right-radius: 4px !important; </t>
  </si>
  <si>
    <t>text-transform: uppercase;</t>
  </si>
  <si>
    <t>500</t>
  </si>
  <si>
    <t>9px</t>
  </si>
  <si>
    <t>text-transform: uppercase; box-shadow: 0 1px 3px rgba(0,0,0,0.12), 0 1px 2px rgba(0,0,0,0.24);</t>
  </si>
  <si>
    <t>-6px</t>
  </si>
  <si>
    <t>50px</t>
  </si>
  <si>
    <t>border-radius: 50px !important;</t>
  </si>
  <si>
    <t>letter-spacing: -0.03em;</t>
  </si>
  <si>
    <t>-10px</t>
  </si>
  <si>
    <t>display: block; line-height: 1.2;</t>
  </si>
  <si>
    <t>Include all sub-contractors</t>
  </si>
  <si>
    <t>formly-field .toggle .btn</t>
  </si>
  <si>
    <t>formly-field .toggle</t>
  </si>
  <si>
    <t>formly-field .toggle .btn.selected</t>
  </si>
  <si>
    <t>Toggle Button</t>
  </si>
  <si>
    <t>Toggle Button Selected</t>
  </si>
  <si>
    <t>formly-field .toggle .btn-icon</t>
  </si>
  <si>
    <t>formly-field .toggle .btn-icon .sm</t>
  </si>
  <si>
    <t>formly-field .toggle .btn-icon .md</t>
  </si>
  <si>
    <t>formly-field .toggle .btn-icon .lg</t>
  </si>
  <si>
    <t>Toggle Icon</t>
  </si>
  <si>
    <t>21px</t>
  </si>
  <si>
    <t>-16px</t>
  </si>
  <si>
    <t>position: relative;</t>
  </si>
  <si>
    <t>First Name</t>
  </si>
  <si>
    <t>Last Name</t>
  </si>
  <si>
    <t>Person</t>
  </si>
  <si>
    <t>First name</t>
  </si>
  <si>
    <t>Last name</t>
  </si>
  <si>
    <t>Test Repeating</t>
  </si>
  <si>
    <t>.summary-table tr</t>
  </si>
  <si>
    <t>Summary Row</t>
  </si>
  <si>
    <t>Summary Header</t>
  </si>
  <si>
    <t>Summary Cell</t>
  </si>
  <si>
    <t>.summary-table th</t>
  </si>
  <si>
    <t>.summary-table td</t>
  </si>
  <si>
    <t>vertical-align: top;</t>
  </si>
  <si>
    <t>50%</t>
  </si>
  <si>
    <t>Panel Mobile</t>
  </si>
  <si>
    <t>} #sidebar .header</t>
  </si>
  <si>
    <t>@media (max-width: 768px) { #sidebar aside</t>
  </si>
  <si>
    <t>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t>
  </si>
  <si>
    <t>Endorsement Triggers List</t>
  </si>
  <si>
    <t>Endorsement Header</t>
  </si>
  <si>
    <t>Endorsement Label</t>
  </si>
  <si>
    <t>Card</t>
  </si>
  <si>
    <t>Card Panel</t>
  </si>
  <si>
    <t>Card Heading</t>
  </si>
  <si>
    <t>Card Text</t>
  </si>
  <si>
    <t>.card</t>
  </si>
  <si>
    <t>.card h3</t>
  </si>
  <si>
    <t>.card p, .card li</t>
  </si>
  <si>
    <t>&lt;div class='card'&gt;%{endorsementMessage}%&lt;/div&gt;</t>
  </si>
  <si>
    <t>When reviewing this quote, the reviewer recorded the following message for the customer:</t>
  </si>
  <si>
    <t>&lt;div class='card'&gt;%{reviewMessage}%&lt;/div&gt;</t>
  </si>
  <si>
    <t>Please review the following details of your quote and confirm that all your selections and details are accurate before proceeding.</t>
  </si>
  <si>
    <t>Cover Heading</t>
  </si>
  <si>
    <t>Display Special Conditions</t>
  </si>
  <si>
    <t>Message to customer</t>
  </si>
  <si>
    <t>Special conditions</t>
  </si>
  <si>
    <t>Additional premium amount</t>
  </si>
  <si>
    <t>Premium loading ratio</t>
  </si>
  <si>
    <t>Endorsement Cover Summary</t>
  </si>
  <si>
    <t>Summary of cover</t>
  </si>
  <si>
    <t>In performing your assessment, please consider the answers provided to the following questions:</t>
  </si>
  <si>
    <t>Membership details</t>
  </si>
  <si>
    <t>What triggered this referral?</t>
  </si>
  <si>
    <t>What triggered this review?</t>
  </si>
  <si>
    <t>&lt;table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t>
  </si>
  <si>
    <t>&lt;div class='card'&gt;%{specialConditions}%&lt;/div&gt;</t>
  </si>
  <si>
    <t>Approved Header</t>
  </si>
  <si>
    <t>Approved Label</t>
  </si>
  <si>
    <t>Approved Message</t>
  </si>
  <si>
    <t>Your quote has been approved and is ready for you to review and purchase.</t>
  </si>
  <si>
    <t>We have approved your quote based on the information provided.</t>
  </si>
  <si>
    <t>Please add some people to this list.</t>
  </si>
  <si>
    <t xml:space="preserve">text-transform: uppercase; </t>
  </si>
  <si>
    <t>-3px</t>
  </si>
  <si>
    <t>Repeating Remove Button Container</t>
  </si>
  <si>
    <t>text-align: right;</t>
  </si>
  <si>
    <t>formly-field .repeating-question-set &gt; div:last-child</t>
  </si>
  <si>
    <t>Repeating Heading 4</t>
  </si>
  <si>
    <t>Repeating Heading 3</t>
  </si>
  <si>
    <t>Repeating Heading 2</t>
  </si>
  <si>
    <t>formly-field .repeating-question-set h2</t>
  </si>
  <si>
    <t>formly-field .repeating-question-set h3</t>
  </si>
  <si>
    <t>formly-field .repeating-question-set h4</t>
  </si>
  <si>
    <t>Direct Debit Heading</t>
  </si>
  <si>
    <t>Direct Debit Account Name</t>
  </si>
  <si>
    <t>Direct Debit BSB</t>
  </si>
  <si>
    <t>Direct Debit Account Number</t>
  </si>
  <si>
    <t>Debit Options</t>
  </si>
  <si>
    <t>bankAccountName</t>
  </si>
  <si>
    <t>bankAccountBSB</t>
  </si>
  <si>
    <t>bankAccountNumber</t>
  </si>
  <si>
    <t>_ _ _ - _ _ _</t>
  </si>
  <si>
    <t>BSB</t>
  </si>
  <si>
    <t>8</t>
  </si>
  <si>
    <t>!(paymentMethodSelect == 'Credit Card' || (paymentMethodSelect == 'Premium Finance' &amp;&amp; debitOption == 'Credit Card'))</t>
  </si>
  <si>
    <t>Debit Option</t>
  </si>
  <si>
    <t>!(paymentMethodSelect == 'Premium Finance' &amp;&amp; debitOption == 'Direct Debit')</t>
  </si>
  <si>
    <t xml:space="preserve">paymentMethod != 'Premium Funding' </t>
  </si>
  <si>
    <t>Credit Card Debit Heading</t>
  </si>
  <si>
    <t>Credit Card Payment Heading</t>
  </si>
  <si>
    <t>isBSB()</t>
  </si>
  <si>
    <t>!(paymentMethodSelect == 'Credit Card')</t>
  </si>
  <si>
    <t>!(paymentMethodSelect == 'Premium Finance' &amp;&amp; debitOption == 'Credit Card')</t>
  </si>
  <si>
    <t>Please enter the details of your bank account to complete your purchase.</t>
  </si>
  <si>
    <t>Please enter the details of your credit card to complete your purchase.</t>
  </si>
  <si>
    <t>We offer a credit card payment option through our partnets Macquarie DEFT. Please enter the details of your credit card to complete your purchase.</t>
  </si>
  <si>
    <t>How would you like to make your recurring payments?</t>
  </si>
  <si>
    <t>Bank account details</t>
  </si>
  <si>
    <t>Credit card details</t>
  </si>
  <si>
    <t>First Instalment Label</t>
  </si>
  <si>
    <t>First Instalment Value</t>
  </si>
  <si>
    <t>Quote Released</t>
  </si>
  <si>
    <t>creditCardName</t>
  </si>
  <si>
    <t>#sidebar .instalment .value</t>
  </si>
  <si>
    <t>Sidebar Title</t>
  </si>
  <si>
    <t>Sidebar Header</t>
  </si>
  <si>
    <t>Sidebar Message</t>
  </si>
  <si>
    <t>Quote Saved</t>
  </si>
  <si>
    <t>An email has been sent to you with a copy of your quote, as well as a link that you can use to open and complete your quote in the future.</t>
  </si>
  <si>
    <t>Displayable</t>
  </si>
  <si>
    <t>Config Displayable Fields</t>
  </si>
  <si>
    <t>Displayable Fields</t>
  </si>
  <si>
    <t>"displayableFields":[</t>
  </si>
  <si>
    <t>Repeating Question Displayable Fields</t>
  </si>
  <si>
    <t>"repeatingQuestiondisplayableFields":[</t>
  </si>
  <si>
    <t>Save Button</t>
  </si>
  <si>
    <t>Save</t>
  </si>
  <si>
    <t>Insured Address</t>
  </si>
  <si>
    <t>Insured Heading</t>
  </si>
  <si>
    <t>Insured Town</t>
  </si>
  <si>
    <t>Insured State</t>
  </si>
  <si>
    <t>Insured Postcode</t>
  </si>
  <si>
    <t>&lt;table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t>
  </si>
  <si>
    <t>First Instalment</t>
  </si>
  <si>
    <t>#sidebar .instalment</t>
  </si>
  <si>
    <t>Payment Option Calculated Value</t>
  </si>
  <si>
    <t>display: none;</t>
  </si>
  <si>
    <t>Debit Option Heading</t>
  </si>
  <si>
    <t>Close</t>
  </si>
  <si>
    <t>getApplicationMode()</t>
  </si>
  <si>
    <t>getQuoteState()</t>
  </si>
  <si>
    <t>getCurrentWorkflowStep()</t>
  </si>
  <si>
    <t>Status Variables</t>
  </si>
  <si>
    <t>Applicable Loading Factor</t>
  </si>
  <si>
    <t>Applicable Additional Premium</t>
  </si>
  <si>
    <t>Loaded Premium</t>
  </si>
  <si>
    <t>Has Active Endorsement Trigger</t>
  </si>
  <si>
    <t>reviewMessage == null || reviewMessage == ''</t>
  </si>
  <si>
    <t>endorsementMessage == null || endorsementMessage == ''</t>
  </si>
  <si>
    <t>specialConditions == null || specialConditions == '' || getQuoteState() != 'approved'</t>
  </si>
  <si>
    <t>Review Triggered Header</t>
  </si>
  <si>
    <t>Review Triggered Label</t>
  </si>
  <si>
    <t>Review Triggered Message Default</t>
  </si>
  <si>
    <t>Review Triggered Message Appendix</t>
  </si>
  <si>
    <t>Endorsement Triggered Header</t>
  </si>
  <si>
    <t>Endorsement Triggered Label</t>
  </si>
  <si>
    <t>Endorsement Triggered Message Default</t>
  </si>
  <si>
    <t>Endorsement Triggered Message Appendix</t>
  </si>
  <si>
    <t>Decline Triggered Header</t>
  </si>
  <si>
    <t>Decline Triggered Label</t>
  </si>
  <si>
    <t>Decline Triggered Message Default</t>
  </si>
  <si>
    <t>Decline Triggered Message Appendix</t>
  </si>
  <si>
    <t>Error Triggered Header</t>
  </si>
  <si>
    <t>Error Triggered Label</t>
  </si>
  <si>
    <t>Error Triggered Message Default</t>
  </si>
  <si>
    <t>Error Triggered Message Appendix</t>
  </si>
  <si>
    <t>Please review the details of this application.</t>
  </si>
  <si>
    <t>Calculated Premium</t>
  </si>
  <si>
    <t>Quote refered for endorsement.</t>
  </si>
  <si>
    <t>Please review the application details, then adjust loading factors and conditions. When ready, please approve, decline, or return the quote to the customer to request more information.</t>
  </si>
  <si>
    <t>Please review the details of this application. When ready, please approve, decline, or return the quote to the customer to request more information.</t>
  </si>
  <si>
    <t>glyphicon-ok lg</t>
  </si>
  <si>
    <t>glyphicon-remove lg</t>
  </si>
  <si>
    <t>Icons</t>
  </si>
  <si>
    <t>@font-face</t>
  </si>
  <si>
    <t>.icon-1million:before</t>
  </si>
  <si>
    <t>.icon-2million:before</t>
  </si>
  <si>
    <t>.icon-5million:before</t>
  </si>
  <si>
    <t>.icon-10million:before</t>
  </si>
  <si>
    <t>icons</t>
  </si>
  <si>
    <t>200</t>
  </si>
  <si>
    <t>Icon One Million</t>
  </si>
  <si>
    <t>Icon Two Million</t>
  </si>
  <si>
    <t>Icon Five Million</t>
  </si>
  <si>
    <t>Icon Ten Million</t>
  </si>
  <si>
    <t>icon-2million</t>
  </si>
  <si>
    <t>icon-5million</t>
  </si>
  <si>
    <t>icon-10million</t>
  </si>
  <si>
    <t>Sample Icon Font Pack</t>
  </si>
  <si>
    <t>content: '\\e804'; position: relative; top: -6px;</t>
  </si>
  <si>
    <t>content: '\\e80f'; position: relative; top: -5px;</t>
  </si>
  <si>
    <t>content: '\\e806'; position: relative; top: -8px;</t>
  </si>
  <si>
    <t>content: '\\e803'; position: relative; top: -10px;</t>
  </si>
  <si>
    <t>Your quote needs to be reviewed and endorsed by an underwriter.</t>
  </si>
  <si>
    <t>Quote Sent</t>
  </si>
  <si>
    <t>Quote Sent to Customer</t>
  </si>
  <si>
    <t>An email has been sent to the customer with a copy of the quote, as well as a link that they can use to open and complete the quote if they choose to.</t>
  </si>
  <si>
    <t>getUserType()</t>
  </si>
  <si>
    <t>getQuoteType()</t>
  </si>
  <si>
    <t>Variable Product Environment</t>
  </si>
  <si>
    <t>Variable Current Workflow Step</t>
  </si>
  <si>
    <t>Variable Application Mode</t>
  </si>
  <si>
    <t>Variable Quote State</t>
  </si>
  <si>
    <t>Variable Quote Type</t>
  </si>
  <si>
    <t>Variable User Type</t>
  </si>
  <si>
    <t>getProductEnvironment()</t>
  </si>
  <si>
    <t>Send Button</t>
  </si>
  <si>
    <t>Agent Details</t>
  </si>
  <si>
    <t>Agent Name</t>
  </si>
  <si>
    <t>Agent Email</t>
  </si>
  <si>
    <t>Agent Phone</t>
  </si>
  <si>
    <t>7</t>
  </si>
  <si>
    <t>Send Quote</t>
  </si>
  <si>
    <t>Send Quote to Customer</t>
  </si>
  <si>
    <t>If you would like to send a copy of the current quote to the customer, including a link to complete the quote, then please enter your own details below to proceed.</t>
  </si>
  <si>
    <t>VISA</t>
  </si>
  <si>
    <t>AMEX</t>
  </si>
  <si>
    <t>Display Membership Details</t>
  </si>
  <si>
    <t>When would you like the changes to your policy to take effect?</t>
  </si>
  <si>
    <t>When would you like your new policy to start?</t>
  </si>
  <si>
    <t>policyStartDate</t>
  </si>
  <si>
    <t>Policy Start Date Input</t>
  </si>
  <si>
    <t>policyStartDate != policyStartDateInput</t>
  </si>
  <si>
    <t>Agent Message</t>
  </si>
  <si>
    <t>Account name</t>
  </si>
  <si>
    <t>Account number</t>
  </si>
  <si>
    <t>Agent name</t>
  </si>
  <si>
    <t>Agent phone</t>
  </si>
  <si>
    <t>Agent email</t>
  </si>
  <si>
    <t>Enquiry</t>
  </si>
  <si>
    <t>Enquiry Name</t>
  </si>
  <si>
    <t>Enquiry Email</t>
  </si>
  <si>
    <t>Enquiry Phone</t>
  </si>
  <si>
    <t>Enquiry Mobile</t>
  </si>
  <si>
    <t>Contact Method</t>
  </si>
  <si>
    <t>Enquiry Message</t>
  </si>
  <si>
    <t>Contact Time Exact</t>
  </si>
  <si>
    <t>Contact Time Option</t>
  </si>
  <si>
    <t>Optional message</t>
  </si>
  <si>
    <t>Enquiry Heading</t>
  </si>
  <si>
    <t>Your contact details</t>
  </si>
  <si>
    <t>Preferred contact method</t>
  </si>
  <si>
    <t>When is the best time to call you?</t>
  </si>
  <si>
    <t>Specific time</t>
  </si>
  <si>
    <t>Would you like to include any other information in your enquiry?</t>
  </si>
  <si>
    <t>Send Enquiry</t>
  </si>
  <si>
    <t>Thank you for your interest in our insurance solutions. Please complete this enquiry form, and one of our representatives will get back to you as soon as we can.</t>
  </si>
  <si>
    <t>Enquire</t>
  </si>
  <si>
    <t>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Enquire, and one of our representatives will contact you within one business day.</t>
  </si>
  <si>
    <t>Please enter or confirm your contact details.</t>
  </si>
  <si>
    <t>contactName</t>
  </si>
  <si>
    <t>contactEmail</t>
  </si>
  <si>
    <t>contactPhone</t>
  </si>
  <si>
    <t>contactMobile</t>
  </si>
  <si>
    <t>contactMethod != 'Phone'</t>
  </si>
  <si>
    <t>During business hours</t>
  </si>
  <si>
    <t>After hours</t>
  </si>
  <si>
    <t>A different time</t>
  </si>
  <si>
    <t>contactMethod != 'Phone' || contactTimeOption != 'A different time'</t>
  </si>
  <si>
    <t>glyphicon-envelope md</t>
  </si>
  <si>
    <t>glyphicon-earphone md</t>
  </si>
  <si>
    <t>Create Account</t>
  </si>
  <si>
    <t>Account Created</t>
  </si>
  <si>
    <t>Create Button</t>
  </si>
  <si>
    <t>Please confirm your personal details below before proceeding to create your account.</t>
  </si>
  <si>
    <t>Your user account has been created. To make sure that your information is protected an email has been sent to you with a link to create a password and activate your account.</t>
  </si>
  <si>
    <t>Account Button</t>
  </si>
  <si>
    <t>isCreditCardNumber(); customExpression('creditCardSelect == \'\' || creditCardType(fieldValue) == creditCardSelect', 'The card number does not match the card type selected')</t>
  </si>
  <si>
    <t>Agent Subject</t>
  </si>
  <si>
    <t>Agent Heading</t>
  </si>
  <si>
    <t>If you would like the email to include a custom message for the customer, please enter that message here.</t>
  </si>
  <si>
    <t>Email to customer</t>
  </si>
  <si>
    <t>Subject line</t>
  </si>
  <si>
    <t>'Your insurance quote'</t>
  </si>
  <si>
    <t>Contact time</t>
  </si>
  <si>
    <t>How would you like us to contact you?&lt;br/&gt;&amp;nbsp;</t>
  </si>
  <si>
    <t>Payment Method calculated</t>
  </si>
  <si>
    <t>paymentOption</t>
  </si>
  <si>
    <t>paymentOption == 'Yearly' ? 'Credit Card' : 'Premium Finance'</t>
  </si>
  <si>
    <t xml:space="preserve">paymentOption == 'Monthly' ? 'Premium Funding' : (paymentMethodSelect == 'Invoice' ? 'Invoice' : (creditCardSelect == null || creditCardSelect =='' ? 'VISA' : creditCardSelect)) </t>
  </si>
  <si>
    <t>#sidebar input#paymentMethod</t>
  </si>
  <si>
    <t>Membership Number Old</t>
  </si>
  <si>
    <t>membershipNumber</t>
  </si>
  <si>
    <t>getQuoteType() == 'renewal' &amp;&amp; membershipNumberOld == ''</t>
  </si>
  <si>
    <t>Membership Number Changed</t>
  </si>
  <si>
    <t>Because your membership number has changed your quote needs to be reviewed before you can complete your purchase.</t>
  </si>
  <si>
    <t>Because you have selected $5,000 tools cover your quote needs to be reviewed before you can complete your purchase.</t>
  </si>
  <si>
    <t>Because you have selected $12,000 tools cover your quote needs to be reviewed before you can complete your purchase.</t>
  </si>
  <si>
    <t>Because you have selected $8,000 tools cover your quote needs to be endorsed by an underwriter before you can complete your purchase.</t>
  </si>
  <si>
    <t>Because you have selected $12,000 tools cover your quote needs to be endorsed by an underwriter before you can complete your purchase.</t>
  </si>
  <si>
    <t>The details you provide about your history will need to be reviewed and endorsed by an underwriter before you can complete your purchase.</t>
  </si>
  <si>
    <t>The details you provide about your insolvency will need to be reviewed and endorsed by an underwriter before you can complete your purchase.</t>
  </si>
  <si>
    <t>Next Payment Button</t>
  </si>
  <si>
    <t>Next Renewal Button</t>
  </si>
  <si>
    <t>Next Adjustment Button</t>
  </si>
  <si>
    <t>Renewal Completed</t>
  </si>
  <si>
    <t>Adjustment Payment Completed</t>
  </si>
  <si>
    <t>Adjustment Refund Completed</t>
  </si>
  <si>
    <t>Adjustment None Completed</t>
  </si>
  <si>
    <t>Thank you for renewing your Special Insurance Policy from ABC Insurance. Your new invoice and policy documentation has been sent to your email address.&lt;br /&gt;&lt;br /&gt;Thanks for doing business with us, and if you have any questions, please don't hesitate to call us.</t>
  </si>
  <si>
    <t>Next Purchase Button</t>
  </si>
  <si>
    <t>paymentMethodSelect != null</t>
  </si>
  <si>
    <t>getQuoteType() == 'adjustment' ? 'Yearly' : 'Monthly'</t>
  </si>
  <si>
    <t>We have calculated a premium based on the information from your policy.</t>
  </si>
  <si>
    <t>To renew your policy please review or complete the remaining questions and follow the prompts.</t>
  </si>
  <si>
    <t>Your Refund</t>
  </si>
  <si>
    <t>Based on the information provided you are entitled to a refund.</t>
  </si>
  <si>
    <t>Refund Header</t>
  </si>
  <si>
    <t>Refund Message</t>
  </si>
  <si>
    <t>Refund Label</t>
  </si>
  <si>
    <t>No Payment Header</t>
  </si>
  <si>
    <t>No Payment Message</t>
  </si>
  <si>
    <t>No Payment Label</t>
  </si>
  <si>
    <t>To proceed please complete the remaining questions and follow the prompts.</t>
  </si>
  <si>
    <t>Based on the information provided there is no cost to complete your quote.</t>
  </si>
  <si>
    <t>Sidebar Purchase</t>
  </si>
  <si>
    <t>Sidebar Renewal</t>
  </si>
  <si>
    <t>Sidebar Adjustment</t>
  </si>
  <si>
    <t>src: url('/assets/carl/dev/development/sample.eot'); src: url('/assets/carl/dev/development/sample.eot#iefix') format('embedded-opentype'), url('/assets/carl/dev/development/sample.woff2') format('woff2'), url('/assets/carl/dev/development/sample.woff') format('woff'), url('/assets/carl/dev/development/sample.ttf') format('truetype'), url('/assets/carl/dev/development/sample.svg#sample') format('svg'); font-weight: normal; font-style: normal;</t>
  </si>
  <si>
    <t>Endorsement Disclosure Summary</t>
  </si>
  <si>
    <t>Disclosed details</t>
  </si>
  <si>
    <t>The customer was asked to provide all relevant details in relation to the following Duty of Disclosure questions:</t>
  </si>
  <si>
    <t>&lt;table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t>
  </si>
  <si>
    <t>Send</t>
  </si>
  <si>
    <t>Create account</t>
  </si>
  <si>
    <t>fa-user</t>
  </si>
  <si>
    <t>Send enquiry</t>
  </si>
  <si>
    <t>fa-share</t>
  </si>
  <si>
    <t>Edit</t>
  </si>
  <si>
    <t>Send quote</t>
  </si>
  <si>
    <t>fa-paper-plane</t>
  </si>
  <si>
    <t>fa-chevron-right</t>
  </si>
  <si>
    <t>Total Claims Amount-</t>
  </si>
  <si>
    <t>Last Premium-</t>
  </si>
  <si>
    <t xml:space="preserve">   Note: to inject the value of the last premium, remove the hyphen at the end of the property name</t>
  </si>
  <si>
    <t xml:space="preserve">   Note: to inject the value of the Total Claims Amount, remove the hyphen at the end of the property name</t>
  </si>
  <si>
    <t>fa-chevron-left</t>
  </si>
  <si>
    <t>fa-phone</t>
  </si>
  <si>
    <t>glyphicon-save</t>
  </si>
  <si>
    <t>glyphicon-pencil</t>
  </si>
  <si>
    <t>Variable User Has Account</t>
  </si>
  <si>
    <t>userHasAccount()</t>
  </si>
  <si>
    <t>quoteHasCustomer()</t>
  </si>
  <si>
    <t>Variable Quote Has Customer</t>
  </si>
  <si>
    <t>Next Purchase Customer Button</t>
  </si>
  <si>
    <t>Next Purchase No Customer Button</t>
  </si>
  <si>
    <t>getApplicationUrl()</t>
  </si>
  <si>
    <t>getAssetsFolderUrl()</t>
  </si>
  <si>
    <t>Variable Assets Folder URL</t>
  </si>
  <si>
    <t>Variable Application URL</t>
  </si>
  <si>
    <t>Variable Referrer URL</t>
  </si>
  <si>
    <t>getReferrerUrl()</t>
  </si>
  <si>
    <t>Variable Customer Has Account</t>
  </si>
  <si>
    <t>customerHasAccount()</t>
  </si>
  <si>
    <t>Logos Credit Cards Stripe</t>
  </si>
  <si>
    <t>Logos Credit Cards eWAY</t>
  </si>
  <si>
    <t>Logos Credit Cards DEFT</t>
  </si>
  <si>
    <t>Logos Credit Cards Premium Funding</t>
  </si>
  <si>
    <t>Logos Credit Cards Principal Finance</t>
  </si>
  <si>
    <t>Logos Credit Cards Iqumulate</t>
  </si>
  <si>
    <t>Logos Direct Debit Premium Funding</t>
  </si>
  <si>
    <t>Logos Direct Debit Principal Finance</t>
  </si>
  <si>
    <t>Logos Direct Debit Iqumulate</t>
  </si>
  <si>
    <t>} #sidebar .body .message</t>
  </si>
  <si>
    <t>Calculation Message Mobile</t>
  </si>
  <si>
    <t>@media (max-width: 768px) { #sidebar #calculation .body .instalment + .message</t>
  </si>
  <si>
    <t>First Instalment Mobile</t>
  </si>
  <si>
    <t>@media (max-width: 768px) { #sidebar .instalment</t>
  </si>
  <si>
    <t>} #sidebar .instalment .label</t>
  </si>
  <si>
    <t>@media (max-width: 768px) { #sidebar questions-widget</t>
  </si>
  <si>
    <t>} #sidebar buttons-field label.btn</t>
  </si>
  <si>
    <t>Payment Option Questions</t>
  </si>
  <si>
    <t>float: left;</t>
  </si>
  <si>
    <t>clear: both; position: relative;</t>
  </si>
  <si>
    <t>Button Field</t>
  </si>
  <si>
    <t>formly-field buttons-field</t>
  </si>
  <si>
    <t>display: block;</t>
  </si>
  <si>
    <t>&lt;img src='%{ getAssetsFolderUrl() }%/logo-eway.png' width='118' height='67' style='margin-top: 10px; margin-right: 20px'/&gt;&lt;img src='%{ getAssetsFolderUrl() }%/cards-all-2x2.png' width='84' height='60' style='margin-top: 16px'/&gt;</t>
  </si>
  <si>
    <t>&lt;img src='%{ getAssetsFolderUrl() }%/cards-all-2x2.png' width='84' height='60' style='margin-top: 12px; margin-right: 20px'/&gt;&lt;img src='%{ getAssetsFolderUrl() }%/logo-stripe.png' width='110' height='74' style='margin-top: 10px'/&gt;</t>
  </si>
  <si>
    <t>&lt;img src='%{ getAssetsFolderUrl() }%/logo-premium-funding.png' width='196' height='29' style='margin-top: 10px; margin-right: 30px'/&gt;&lt;img src='%{ getAssetsFolderUrl() }%/cards-all-4x1.png' width='196' height='30' style='margin-top: 13px'/&gt;</t>
  </si>
  <si>
    <t>&lt;img src='%{ getAssetsFolderUrl() }%/logo-principal-finance.png' width='148' height='50' style='margin-top: 10px; margin-right: 30px'/&gt;&lt;img src='%{ getAssetsFolderUrl() }%/cards-all-4x1.png' width='196' height='30' style='margin-top: 12px'/&gt;</t>
  </si>
  <si>
    <t>&lt;img src='%{ getAssetsFolderUrl() }%/logo-iqumulate.png' width='156' height='46' style='margin-top: 10px; margin-right: 30px'/&gt;&lt;img src='%{ getAssetsFolderUrl() }%/cards-all-4x1.png' width='196' height='30' style='margin-top: 17px'/&gt;</t>
  </si>
  <si>
    <t>&lt;img src='%{ getAssetsFolderUrl() }%/logo-principal-finance.png' width='148' height='50' style='margin-top: 10px; margin-right: 30px'/&gt;&lt;img src='%{ getAssetsFolderUrl() }%/logo-direct-debit.png' width='90' height='29' style='margin-top: 14px'/&gt;</t>
  </si>
  <si>
    <t>&lt;img src='%{ getAssetsFolderUrl() }%/logo-iqumulate.png' width='156' height='46' style='margin-top: 10px; margin-right: 30px'/&gt;&lt;img src='%{ getAssetsFolderUrl() }%/logo-direct-debit.png' width='90' height='29' style='margin-top: 20px'/&gt;</t>
  </si>
  <si>
    <t>250px</t>
  </si>
  <si>
    <t>&lt;img src='%{ getAssetsFolderUrl() }%/logo-premium-funding.png' width='196' height='29' style='margin-top: 10px; margin-right: 30px'/&gt;&lt;img src='%{ getAssetsFolderUrl() }%/logo-direct-debit.png' width='90' height='29' style='margin-top: 11px'/&gt;</t>
  </si>
  <si>
    <t>Complete Message</t>
  </si>
  <si>
    <t>&lt;p&gt;Thank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t>
  </si>
  <si>
    <t>getPreviousWorkflowStep(1)</t>
  </si>
  <si>
    <t>Variable Previous Workflow Step 1</t>
  </si>
  <si>
    <t>&lt;img src='%{ getAssetsFolderUrl() }%/logo-macquarie-deft.png' width='196' height='43' style='margin-top: 10px; margin-right: 30px'/&gt;&lt;img src='%{ getAssetsFolderUrl() }%/cards-all-4x1.png' width='196' height='30' style='margin-top: 8px'/&gt;</t>
  </si>
  <si>
    <t>fa-times</t>
  </si>
  <si>
    <t>fa-undo</t>
  </si>
  <si>
    <t>Manually trigger endorsement</t>
  </si>
  <si>
    <t>Manual endorsement</t>
  </si>
  <si>
    <t>Manual Endorsement</t>
  </si>
  <si>
    <t>Use this function to manually trigger an endorsement &lt;u&gt;once&lt;/u&gt; regardless of the presence of other endorsement triggers.</t>
  </si>
  <si>
    <t>Manual Endorsement Reset Timestamp</t>
  </si>
  <si>
    <t>now()</t>
  </si>
  <si>
    <t>Manual Endorsement Timestamp</t>
  </si>
  <si>
    <t>Dates</t>
  </si>
  <si>
    <t>Iqumulate</t>
  </si>
  <si>
    <t>Rates</t>
  </si>
  <si>
    <t>Price From</t>
  </si>
  <si>
    <t>Price To</t>
  </si>
  <si>
    <t>Rate</t>
  </si>
  <si>
    <t>Application Fee</t>
  </si>
  <si>
    <t>Payment Frequency</t>
  </si>
  <si>
    <t>Initial Instalment Amount</t>
  </si>
  <si>
    <t>Variable Quote Had Customer On Creation</t>
  </si>
  <si>
    <t>'' + quoteHasCustomer()</t>
  </si>
  <si>
    <t>Can Change When Approved</t>
  </si>
  <si>
    <t>border-collapse: collapse;</t>
  </si>
  <si>
    <t>vertical-align: bottom;</t>
  </si>
  <si>
    <t>Tim</t>
  </si>
  <si>
    <t>Jones</t>
  </si>
  <si>
    <t>Config Question Meta Data</t>
  </si>
  <si>
    <t>Question Meta Data</t>
  </si>
  <si>
    <t>Config Question Meta Data Rollup</t>
  </si>
  <si>
    <t>Config Question Meta Data Used</t>
  </si>
  <si>
    <t>Variable Previous Workflow Step 2</t>
  </si>
  <si>
    <t>Variable Previous Workflow Step 3</t>
  </si>
  <si>
    <t>getPreviousWorkflowStep(2)</t>
  </si>
  <si>
    <t>getPreviousWorkflowStep(3)</t>
  </si>
  <si>
    <t>display: block; overflow: hidden; height: 0; position: absolute; top: -10000px</t>
  </si>
  <si>
    <t>Reset For New Quotes</t>
  </si>
  <si>
    <t>Variable Financial Transaction Type</t>
  </si>
  <si>
    <t>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t>
  </si>
  <si>
    <t>Refund Methods</t>
  </si>
  <si>
    <t>Purchase Refund</t>
  </si>
  <si>
    <t>Refund</t>
  </si>
  <si>
    <t>Confirmation</t>
  </si>
  <si>
    <t>Refund Options</t>
  </si>
  <si>
    <t>You have the option to receive your refund electronically into your bank account, or by a cheque in the mail. Plese select your preferred refund option below to complete your transaction.</t>
  </si>
  <si>
    <t>Next Refund Button</t>
  </si>
  <si>
    <t>Next None Button</t>
  </si>
  <si>
    <t>Purchase None</t>
  </si>
  <si>
    <t>Refund Method Select</t>
  </si>
  <si>
    <t>How would you like to receive your refund?</t>
  </si>
  <si>
    <t>Cheque</t>
  </si>
  <si>
    <t>Electronic Refund Heading</t>
  </si>
  <si>
    <t>Electronic Refund Account Name</t>
  </si>
  <si>
    <t>Electronic Refund BSB</t>
  </si>
  <si>
    <t>Electronic Refund Account Number</t>
  </si>
  <si>
    <t>Cheque Refund Name</t>
  </si>
  <si>
    <t>Cheque Refund Heading</t>
  </si>
  <si>
    <t>Cheque Refund Address</t>
  </si>
  <si>
    <t>Cheque Refund Town</t>
  </si>
  <si>
    <t>Cheque Refund State</t>
  </si>
  <si>
    <t>Cheque Refund Postcode</t>
  </si>
  <si>
    <t>Direct transfer into my bank account</t>
  </si>
  <si>
    <t>Direct Transfer</t>
  </si>
  <si>
    <t>By cheque in the mail</t>
  </si>
  <si>
    <t>refundMethodSelect != 'Direct Transfer'</t>
  </si>
  <si>
    <t>Cheque details</t>
  </si>
  <si>
    <t>refundMethodSelect != 'Cheque'</t>
  </si>
  <si>
    <t>Postal address</t>
  </si>
  <si>
    <t>Who should we make the cheque out to?</t>
  </si>
  <si>
    <t>Where should we send the cheque?</t>
  </si>
  <si>
    <t>Summary Label Expression</t>
  </si>
  <si>
    <t>Summary Position Expression</t>
  </si>
  <si>
    <t>'Liability Limit'</t>
  </si>
  <si>
    <t>'Tools Cover'</t>
  </si>
  <si>
    <t>'Turnover'</t>
  </si>
  <si>
    <t>'Employees'</t>
  </si>
  <si>
    <t>'State'</t>
  </si>
  <si>
    <t>getQuoteType() != 'adjustment'</t>
  </si>
  <si>
    <t>'' + policyStartDateInput + getCurrentWorkflowStep()</t>
  </si>
  <si>
    <t>'' + policyStartDate + getCurrentWorkflowStep()</t>
  </si>
  <si>
    <t>isDate(policyStartDate)</t>
  </si>
  <si>
    <t>isDate(policyStartDate) ? dateAsString(addMonths(date(policyStartDate), 1)) : ''</t>
  </si>
  <si>
    <t>Policy Adjustment Date Input</t>
  </si>
  <si>
    <t>'' + policyAdjustmentDateInput + getCurrentWorkflowStep()</t>
  </si>
  <si>
    <t>'' + policyAdjustmentDate + getCurrentWorkflowStep()</t>
  </si>
  <si>
    <t>policyAdjustmentDate != policyAdjustmentDateInput</t>
  </si>
  <si>
    <t>getQuoteType() != 'newBusiness' || getCurrentWorkflowStep() == 'purchaseDetails' || getCurrentWorkflowStep() == 'purchaseDisclosure' || getCurrentWorkflowStep() == 'reviewReviewerPerform' || getCurrentWorkflowStep() == 'endorsementUnderwriterPerform'</t>
  </si>
  <si>
    <t>getQuoteType() != 'adjustment' || getCurrentWorkflowStep() == 'purchaseDetails' || getCurrentWorkflowStep() == 'purchaseDisclosure' || getCurrentWorkflowStep() == 'reviewReviewerPerform' || getCurrentWorkflowStep() == 'endorsementUnderwriterPerform'</t>
  </si>
  <si>
    <t>getQuoteType() == 'adjustment' &amp;&amp; (isDate(policyAdjustmentDateInput) || getCurrentWorkflowStep() == 'purchaseDetails' || getCurrentWorkflowStep() == 'purchaseDisclosure' || getCurrentWorkflowStep() == 'reviewReviewerPerform' || getCurrentWorkflowStep() == 'endorsementUnderwriterPerform')</t>
  </si>
  <si>
    <t>getQuoteType() == 'newBusiness' &amp;&amp; (isDate(policyStartDateInput) || getCurrentWorkflowStep() == 'purchaseDetails' || getCurrentWorkflowStep() == 'purchaseDisclosure' || getCurrentWorkflowStep() == 'reviewReviewerPerform' || getCurrentWorkflowStep() == 'endorsementUnderwriterPerform')</t>
  </si>
  <si>
    <t>Repeating Question Meta Data</t>
  </si>
  <si>
    <t>"questionMetaData":{"questionSets":{</t>
  </si>
  <si>
    <t>}},</t>
  </si>
  <si>
    <t>isDate(policyStartDate) &amp;&amp; date(policyStartDate) &gt;= today() ? policyStartDate : dateAsString(today())</t>
  </si>
  <si>
    <t>!isDate(policyStartDateInput) ? (isDate(policyStartDate) &amp;&amp; date(policyStartDate) &gt;= today() ? policyStartDate : dateAsString(today())) : date(policyStartDateInput) &gt;= today() ? policyStartDateInput : dateAsString(today())</t>
  </si>
  <si>
    <t>isDate(policyAdjustmentDate) &amp;&amp; date(policyAdjustmentDate) &gt;= date(policyStartDate) &amp;&amp; date(policyAdjustmentDate) &gt;=today() ? policyAdjustmentDate : (isDate(policyStartDate) &amp;&amp; date(policyStartDate) &gt;= today() ? policyStartDate : dateAsString(today()))</t>
  </si>
  <si>
    <t>customExpression('isDate(fieldValue) &amp;&amp; date(fieldValue) &gt;= today()', 'The adjustment date cannot be in the past'); customExpression('isDate(fieldValue) &amp;&amp; date(fieldValue) &gt;= date(policyStartDate)', 'The adjustment date cannot precede the policy start date'); customExpression('isDate(fieldValue) &amp;&amp; date(fieldValue) &lt; date(policyEndDate)', 'The adjustment date must precede the policy end date')</t>
  </si>
  <si>
    <t>Closed App Message</t>
  </si>
  <si>
    <t>Close Button</t>
  </si>
  <si>
    <t>The quote form has been closed. Thank you.</t>
  </si>
  <si>
    <t>getQuoteType() == 'newBusiness' ? 'Policy Start Date' : getQuoteType() == 'renewal' ? 'Renewal Date' : null</t>
  </si>
  <si>
    <t>getQuoteType() == 'adjustment' ? 'Adjustment Date' : null</t>
  </si>
  <si>
    <t>We have calculated a cost to adjust your policy based on the information provided.</t>
  </si>
  <si>
    <t>Cost to Adjust</t>
  </si>
  <si>
    <t>To adjust your policy please review or complete the remaining questions and follow the prompts.</t>
  </si>
  <si>
    <t>To Adjust your policy please review or complete the remaining questions and follow the prompts.</t>
  </si>
  <si>
    <t>Based on the information provided there is no cost to adjust your policy.</t>
  </si>
  <si>
    <t>Adjustment Completed</t>
  </si>
  <si>
    <t>Thank you for adjusting your Special Insurance Policy from ABC Insurance. Your updated policy documentation has been sent to your email address.&lt;br /&gt;&lt;br /&gt;Thanks for doing business with us, and if you have any questions, please don't hesitate to call us.</t>
  </si>
  <si>
    <t>Thank you for adjusting your Special Insurance Policy from ABC Insurance. Your updated policy documentation has been sent to your email address.&lt;br/&gt;&lt;br/&gt;Note that because your selections resulted in the same premium as before, you are not required to provide any payment details.&lt;br/&gt;&lt;br/&gt;Thanks for doing business with us, and if you have any questions, please don't hesitate to call us.</t>
  </si>
  <si>
    <t>Your quote has been approved and is ready for you to review, and proceed with if you choose.&lt;br/&gt;&lt;br/&gt;You can also edit your quote details if you need to make changes, however please note that making changes to your quote could mean that the updated details will need to be reviewed again before your quote can be completed.&lt;br/&gt;&lt;br/&gt;If you have questions or concerns in the mean time you may request a call-back, and one of our representatives will contact you within one business day.</t>
  </si>
  <si>
    <t>Your quote has been endorsed by an underwriter and is ready for you to review, and proceed with if you choose.&lt;br/&gt;&lt;br/&gt;You can also edit your quote details if you need to make changes, however please note that making changes to your quote could mean that the updated details will need to be assessed by an underwriter again before you can proceed.&lt;br/&gt;&lt;br/&gt;If you have questions or concerns in the mean time you may request a call-back, and one of our representatives will contact you within one business day.</t>
  </si>
  <si>
    <t>Thank you for adjusting your Special Insurance Policy from ABC Insurance. Your updated policy documentation has been sent to your email address.&lt;br/&gt;&lt;br/&gt;The refund associated with your reduced premium will be processed using your selected method within 5 business days.&lt;br /&gt;&lt;br /&gt;Thanks for doing business with us, and if you have any questions, please don't hesitate to call us.</t>
  </si>
  <si>
    <t>Complete</t>
  </si>
  <si>
    <t>Custom Premium</t>
  </si>
  <si>
    <t>Custom premium</t>
  </si>
  <si>
    <t>Searchable Text</t>
  </si>
  <si>
    <t>aerial</t>
  </si>
  <si>
    <t>aircon</t>
  </si>
  <si>
    <t>n1</t>
  </si>
  <si>
    <t>n2</t>
  </si>
  <si>
    <t>n3</t>
  </si>
  <si>
    <t>n4</t>
  </si>
  <si>
    <t>n6</t>
  </si>
  <si>
    <t>n7</t>
  </si>
  <si>
    <t>n8</t>
  </si>
  <si>
    <t>n9</t>
  </si>
  <si>
    <t>Search Select</t>
  </si>
  <si>
    <t>Request Trigger</t>
  </si>
  <si>
    <t>Request Condition</t>
  </si>
  <si>
    <t>Request URL</t>
  </si>
  <si>
    <t>Request Payload</t>
  </si>
  <si>
    <t>Request Verb</t>
  </si>
  <si>
    <t>Include Quote Reference In Sidebar</t>
  </si>
  <si>
    <t>#sidebar .header .h3</t>
  </si>
  <si>
    <t>#sidebar .header .quote-reference</t>
  </si>
  <si>
    <t>Quote Reference Label</t>
  </si>
  <si>
    <t>Quote Reference Value</t>
  </si>
  <si>
    <t>#sidebar .header p</t>
  </si>
  <si>
    <t>!isDate(policyAdjustmentDateInput) ? (isDate(policyAdjustmentDate) ? date(policyAdjustmentDate) &gt;= today() ? policyAdjustmentDate : dateAsString(today()) : dateAsString(today())) : date(policyAdjustmentDateInput) &gt;= today() ? policyAdjustmentDateInput : dateAsString(today())</t>
  </si>
  <si>
    <t>Special Insurance</t>
  </si>
  <si>
    <t>Policy Cancellation Date</t>
  </si>
  <si>
    <t>Policy Cancellation Date Input</t>
  </si>
  <si>
    <t>When would you like your policy cancellation to take effect?</t>
  </si>
  <si>
    <t>customExpression('isDate(fieldValue) &amp;&amp; date(fieldValue) &gt;= today()', 'The cancellation date cannot be in the past'); customExpression('isDate(fieldValue) &amp;&amp; date(fieldValue) &gt;= date(policyStartDate)', 'The cancellation date cannot precede the policy start date'); customExpression('isDate(fieldValue) &amp;&amp; date(fieldValue) &lt; date(policyEndDate)', 'The cancellation date must precede the policy end date')</t>
  </si>
  <si>
    <t>!isDate(policyCancellationDateInput) ? (isDate(policyCancellationDate) ? date(policyCancellationDate) &gt;= today() ? policyCancellationDate : dateAsString(today()) : dateAsString(today())) : date(policyCancellationDateInput) &gt;= today() ? policyCancellationDateInput : dateAsString(today())</t>
  </si>
  <si>
    <t>isDate(policyCancellationDate) &amp;&amp; date(policyCancellationDate) &gt;= date(policyStartDate) &amp;&amp; date(policyCancellationDate) &gt;=today() ? policyCancellationDate : (isDate(policyStartDate) &amp;&amp; date(policyStartDate) &gt;= today() ? policyStartDate : dateAsString(today()))</t>
  </si>
  <si>
    <t>'' + policyCancellationDateInput + getCurrentWorkflowStep()</t>
  </si>
  <si>
    <t>'' + policyCancellationDate + getCurrentWorkflowStep()</t>
  </si>
  <si>
    <t>policyCancellationDate != policyCancellationDateInput</t>
  </si>
  <si>
    <t>getQuoteType() == 'cancellation' ? 'Cancellation Date' : null</t>
  </si>
  <si>
    <t>policyCancellationDate</t>
  </si>
  <si>
    <t>Cancellation</t>
  </si>
  <si>
    <t>Cancellation Reason</t>
  </si>
  <si>
    <t>Cancellation Competitor Reason</t>
  </si>
  <si>
    <t>The insured business has ceased trading</t>
  </si>
  <si>
    <t>Another reason</t>
  </si>
  <si>
    <t>The premium is lower for the same level of cover</t>
  </si>
  <si>
    <t>The features of the competitor products are a better fit for my business</t>
  </si>
  <si>
    <t>Cancellation Reason  Other</t>
  </si>
  <si>
    <t>Cancellation Competitor Reason Other</t>
  </si>
  <si>
    <t>What was the main reason why you chose the competitor?</t>
  </si>
  <si>
    <t>Could you describe the reason in your own words?</t>
  </si>
  <si>
    <t>What is the main reason why you are cancelling your insurance policy today?</t>
  </si>
  <si>
    <t>cancellationReason != 'Other'</t>
  </si>
  <si>
    <t>I have decided to insure my business with a different insurer</t>
  </si>
  <si>
    <t>Next Cancellation Button</t>
  </si>
  <si>
    <t>Cancellation Summary</t>
  </si>
  <si>
    <t>Payment Summary</t>
  </si>
  <si>
    <t>Refund Summary</t>
  </si>
  <si>
    <t>variableFinancialTransactionType != 'refund'</t>
  </si>
  <si>
    <t>variableFinancialTransactionType != 'payment'</t>
  </si>
  <si>
    <t>Switched to a competitor</t>
  </si>
  <si>
    <t>The business has terminated</t>
  </si>
  <si>
    <t>cancellationReason != 'Switched to a competitor'</t>
  </si>
  <si>
    <t>cancellationReason != 'Switched to a competitor' || cancellationCompetitorReason != 'Other'</t>
  </si>
  <si>
    <t>&lt;table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t>
  </si>
  <si>
    <t>To cancel your policy please complete the remaining questions and follow the prompts.</t>
  </si>
  <si>
    <t>We have calculated a cost to cancel your policy based on the information provided.</t>
  </si>
  <si>
    <t>We have calculated your refund based on the information provided.</t>
  </si>
  <si>
    <t>Based on the information provided there is no refund due for cancelling your policy.</t>
  </si>
  <si>
    <t>Your cancellation needs to be reviewed by one of our representatives.</t>
  </si>
  <si>
    <t>Cancellation Needs Review</t>
  </si>
  <si>
    <t>Based on your selections your cancellation request needs to be reviewed before you can complete your cancellation.</t>
  </si>
  <si>
    <t>Cancellation Approved</t>
  </si>
  <si>
    <t>If you would like to discuss your cancellation with one of our representatives please request a call-back.</t>
  </si>
  <si>
    <t>We are unable to cancel your policy.</t>
  </si>
  <si>
    <t>Cancellation Declined</t>
  </si>
  <si>
    <t>Unfortunately you are ineligible to cancel this policy based on your selections.</t>
  </si>
  <si>
    <t>If you would like to discuss your policy with one of our representatives please request a call-back.</t>
  </si>
  <si>
    <t>We cannot cancel your policy online.</t>
  </si>
  <si>
    <t>Unfortunately our online channel is unable to process your calculation based of your selections.</t>
  </si>
  <si>
    <t>Please review the details of this cancellation.</t>
  </si>
  <si>
    <t>Cancellation Cost</t>
  </si>
  <si>
    <t>Please review the details of this cancellation. When ready, please approve, decline, or return the cancellation request to the customer to request more information.</t>
  </si>
  <si>
    <t>Cancellation refered for endorsement.</t>
  </si>
  <si>
    <t>Your cancellation has been approved and is ready for you to review and complete.</t>
  </si>
  <si>
    <t>We have approved your cancellation based on the information provided.</t>
  </si>
  <si>
    <t>Sidebar Cancellation</t>
  </si>
  <si>
    <t>getQuoteType() == 'cancellation' &amp;&amp; (isDate(policyCancellationDateInput) || getCurrentWorkflowStep() == 'purchaseDetails' || getCurrentWorkflowStep() == 'purchaseDisclosure' || getCurrentWorkflowStep() == 'reviewReviewerPerform' || getCurrentWorkflowStep() == 'endorsementUnderwriterPerform')</t>
  </si>
  <si>
    <t>Trigger Review</t>
  </si>
  <si>
    <t>Trigger Endorsement</t>
  </si>
  <si>
    <t>Trigger Heading</t>
  </si>
  <si>
    <t>Manual Trigger During Review</t>
  </si>
  <si>
    <t>Manual Selection</t>
  </si>
  <si>
    <t>Trigger Decline</t>
  </si>
  <si>
    <t>Because you have selected a turnover of 150k your quote has been declined.</t>
  </si>
  <si>
    <t>A decline has been triggered manually.</t>
  </si>
  <si>
    <t>A review has been triggered manually.</t>
  </si>
  <si>
    <t>An endorsement has been triggered manually.</t>
  </si>
  <si>
    <t>Cancellation Completed</t>
  </si>
  <si>
    <t>Cancellation Refund Completed</t>
  </si>
  <si>
    <t>Cancellation None Completed</t>
  </si>
  <si>
    <t>Cancellation Payment Completed</t>
  </si>
  <si>
    <t>You have completed the cancellation of your insurance policy. A confirmation of your cancellation has been sent to your email address, including a credit note for your refund amount. The refund will be processed using your selected method within 5 business days. Thanks for doing business with us, and if you have any questions, please don't hesitate to call us.</t>
  </si>
  <si>
    <t>You have completed the cancellation of your insurance policy. A confirmation of your cancellation has been sent to your email address. Note that because your selections did not result in a refund, you are not required to provide any payment details. Thanks for doing business with us, and if you have any questions, please don't hesitate to call us.</t>
  </si>
  <si>
    <t>You have completed the cancellation of your insurance policy. A confirmation of your cancellation has been sent to your email address, including an invoice for your balance payment. Thanks for doing business with us, and if you have any questions, please don't hesitate to call us.</t>
  </si>
  <si>
    <t>Based on your selections, you are not required to make a payment, nor are you entitled to a refund.</t>
  </si>
  <si>
    <t>Endorsement Cancellation Summary</t>
  </si>
  <si>
    <t>Summary of cancellation</t>
  </si>
  <si>
    <t>Quote Completed</t>
  </si>
  <si>
    <t>Quote Expired</t>
  </si>
  <si>
    <t>Based on your selections on of our representatives will need to review your details before you can complete your purchase. You will be notified by email when the review of your quote has been completed. You still have the option to edit your quote, which will allow you to make changes while also stopping the review process. If you have questions or concerns in the mean time you may request a call-back, and one of our representatives will contact you within one business day.</t>
  </si>
  <si>
    <t>This quote has been completed and can no longer be modified. If there is anything else we can help you with please request a call-back, and one of our representatives will contact you within one business day.</t>
  </si>
  <si>
    <t>Copy Button</t>
  </si>
  <si>
    <t>fa-clone</t>
  </si>
  <si>
    <t>Copy To New Quote</t>
  </si>
  <si>
    <t>The quote you're trying to edit has expired. Would you like to copy the question answers from this quote, and use them to pre-populate a new quote?</t>
  </si>
  <si>
    <t>getQuoteType() == 'cancellation'</t>
  </si>
  <si>
    <t>getQuoteType() != 'cancellation'</t>
  </si>
  <si>
    <t>getQuoteType() != 'cancellation' || getCurrentWorkflowStep() == 'purchaseDetails' || getCurrentWorkflowStep() == 'purchaseDisclosure' || getCurrentWorkflowStep() == 'reviewReviewerPerform' || getCurrentWorkflowStep() == 'endorsementUnderwriterPerform'</t>
  </si>
  <si>
    <t>getQuoteType() == 'cancellation' || getCalculationResultByPath('triggers.endorsement.history') != true &amp;&amp; getCalculationResultByPath('triggers.endorsement.insolvency') != true</t>
  </si>
  <si>
    <t>getQuoteType() == 'adjustment' || getQuoteType() == 'cancellation' || number(getCalculationResultByPath('payment.payableComponents.totalPayable')) &lt; 100</t>
  </si>
  <si>
    <t>Quote Resume</t>
  </si>
  <si>
    <t>Start New Quote Button</t>
  </si>
  <si>
    <t>Resume Previous Quote Button</t>
  </si>
  <si>
    <t>Resume</t>
  </si>
  <si>
    <t>New</t>
  </si>
  <si>
    <t>fa-plus</t>
  </si>
  <si>
    <t>Resume Existing Quote</t>
  </si>
  <si>
    <t>Would you like to resume the quote you previously created, or start a brand new quote?</t>
  </si>
  <si>
    <t>questions-widget.statusVariables</t>
  </si>
  <si>
    <t>Minimum Progress Step Width Pixels</t>
  </si>
  <si>
    <t>Search Select Input Control</t>
  </si>
  <si>
    <t>Search Select Value</t>
  </si>
  <si>
    <t>Search Select Container</t>
  </si>
  <si>
    <t>Search Select Value Container</t>
  </si>
  <si>
    <t>transparent</t>
  </si>
  <si>
    <t>33px !important</t>
  </si>
  <si>
    <t>12px !important</t>
  </si>
  <si>
    <t>23px</t>
  </si>
  <si>
    <t>Search Select Input Control Container</t>
  </si>
  <si>
    <t>.input-group .form-control, .input-group-addon, .input-group-btn</t>
  </si>
  <si>
    <t>Form Control Display</t>
  </si>
  <si>
    <t>formly-field .form-control, .ng-select.ng-select-single &gt; .ng-select-container</t>
  </si>
  <si>
    <t>formly-field .form-control.ng-valid.ng-touched, formly-field .form-control.ng-valid.ng-touched + .form-control.file-upload, .ng-select.ng-valid &gt; .ng-select-container</t>
  </si>
  <si>
    <t>formly-field .form-control.ng-pending.ng-touched, formly-field .form-control.ng-pending.ng-touched + .form-control.file-upload, .ng-select.ng-pending &gt; .ng-select-container</t>
  </si>
  <si>
    <t>formly-field .form-control[disabled], .ng-select.ng-disabled &gt; .ng-select-container</t>
  </si>
  <si>
    <t>formly-field .form-control.ng-valid:hover, formly-field .form-control.ng-invalid:hover, formly-field .form-control.ng-pending:hover, .ng-select:hover &gt; .ng-select-container</t>
  </si>
  <si>
    <t>Search Select Clear Button</t>
  </si>
  <si>
    <t>formly-field .form-control.ng-valid:focus, formly-field .form-control.ng-invalid:focus, formly-field .form-control.ng-pending:focus,        ng-select.ng-select.ng-select-focused &gt; .ng-select-container,       ng-select.ng-select.ng-select-focused:not(.ng-select-opened):not(.ng-invalid) &gt; .ng-select-container,     ng-select.ng-select.ng-valid.ng-select-focused &gt; .ng-select-container</t>
  </si>
  <si>
    <t>cursor: text;</t>
  </si>
  <si>
    <t>min-height: 47px; cursor: text;</t>
  </si>
  <si>
    <t>Search Select Drop Down Panel</t>
  </si>
  <si>
    <t>.ng-dropdown-panel, .ng-dropdown-panel.ng-select-bottom</t>
  </si>
  <si>
    <t>Search Select Drop Down Panel Option</t>
  </si>
  <si>
    <t>box-shadow:  0 2px 2px -3px rgba(0,0,0,.2), 0 3px 6px 1px rgba(0,0,0,.14), 0 1px 7px 1px rgba(0,0,0,.12);</t>
  </si>
  <si>
    <t>.scroll-host</t>
  </si>
  <si>
    <t>.scroll-host::-webkit-scrollbar</t>
  </si>
  <si>
    <t>.scroll-host::-webkit-scrollbar-button</t>
  </si>
  <si>
    <t>.scroll-host::-webkit-scrollbar-corner</t>
  </si>
  <si>
    <t>.scroll-host::-webkit-scrollbar-thumb</t>
  </si>
  <si>
    <t>Scroll Host Scrollbar</t>
  </si>
  <si>
    <t>Scroll Host Scrollbar Button</t>
  </si>
  <si>
    <t>Scroll Host Scrollbar Corner</t>
  </si>
  <si>
    <t>Scroll Host Scrollbar Thumb</t>
  </si>
  <si>
    <t>5px solid rgba(224, 224, 224, 0);</t>
  </si>
  <si>
    <t>background-clip: padding-box; box-shadow: inset -1px -1px 0px rgba(224, 224, 224, 0.5), inset 1px 1px 0px rgb(224 224 224);</t>
  </si>
  <si>
    <t>Scroll Bars</t>
  </si>
  <si>
    <t>48px</t>
  </si>
  <si>
    <t>Search Select Drop Down Panel Option Selected</t>
  </si>
  <si>
    <t>#E1E1E1</t>
  </si>
  <si>
    <t>#F1F1F1</t>
  </si>
  <si>
    <t>Search Select Drop Down Panel Option Hover</t>
  </si>
  <si>
    <t>.ng-dropdown-panel .ng-dropdown-panel-items .ng-option</t>
  </si>
  <si>
    <t>.ng-dropdown-panel .ng-dropdown-panel-items .ng-option.ng-option-marked</t>
  </si>
  <si>
    <t>.ng-dropdown-panel .ng-dropdown-panel-items .ng-option.ng-option-selected</t>
  </si>
  <si>
    <t>scrollbar-color: #e0e0e0 transparent; scrollbar-width: thin;</t>
  </si>
  <si>
    <t>Scroll Host</t>
  </si>
  <si>
    <t>Quote Resume Expired</t>
  </si>
  <si>
    <t>Previous Quote Expired</t>
  </si>
  <si>
    <t>Copy Answers</t>
  </si>
  <si>
    <t>Start New</t>
  </si>
  <si>
    <t>The quote you previously created has expired. Would you like to start a brand new quote, or would you like to pre-populate your new quote with the question answers from your previous quote?</t>
  </si>
  <si>
    <t>Search Select Clear Button Wrapper</t>
  </si>
  <si>
    <t>.input-group</t>
  </si>
  <si>
    <t>Input Group</t>
  </si>
  <si>
    <t>%{ getQuoteType() == 'cancellation' ? 'Cancellation' : 'Your Quote' }%</t>
  </si>
  <si>
    <t>getQuoteType() == 'adjustment' || getQuoteType() == 'cancellation'</t>
  </si>
  <si>
    <t>%{ getQuoteType() == 'cancellation' ? 'Cancellation Summary' : 'Quote Summary' }%</t>
  </si>
  <si>
    <t>Add Service Fee</t>
  </si>
  <si>
    <t>If used, this value includes GST</t>
  </si>
  <si>
    <t>Instalment Summary</t>
  </si>
  <si>
    <t>Payment Instalments</t>
  </si>
  <si>
    <t>&lt;table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t>
  </si>
  <si>
    <t>%{ getQuoteType() == 'adjustment' || getQuoteType() == 'cancellation' ? 'Payment' : 'Price Breakdown' }%</t>
  </si>
  <si>
    <t>%{ (getQuoteType() == 'newBusiness' || getQuoteType() == 'renewal') &amp;&amp; paymentOption != 'Yearly' ? 'This price breakdown includes the premium amount associated with the full term of your policy.' : '' }%</t>
  </si>
  <si>
    <t>&lt;table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t>
  </si>
  <si>
    <t>Address Search</t>
  </si>
  <si>
    <t>Search Select Spinner Animation</t>
  </si>
  <si>
    <t>Auto Approved Header</t>
  </si>
  <si>
    <t>Auto Approved Label</t>
  </si>
  <si>
    <t>Auto Approved Message</t>
  </si>
  <si>
    <t>variableFinancialTransactionType != 'payment' || paymentOption == 'Yearly'</t>
  </si>
  <si>
    <t>&lt;table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t>
  </si>
  <si>
    <t>You have selected to pay for your policy by monthly instalments. We currently provide this option through premium finance. Under a premium finance proposal you will be making regular payments directly to our premium finance partner as summarised below.</t>
  </si>
  <si>
    <t>Step Removed Items</t>
  </si>
  <si>
    <t>nav#progress-bar h4.removed-items</t>
  </si>
  <si>
    <t>Custom Properties</t>
  </si>
  <si>
    <t>Search for an address</t>
  </si>
  <si>
    <t>cancellation</t>
  </si>
  <si>
    <t>Radio Loader</t>
  </si>
  <si>
    <t>formly-field .radio .loader</t>
  </si>
  <si>
    <t>Radio No Items</t>
  </si>
  <si>
    <t>formly-field .radio .no-items</t>
  </si>
  <si>
    <t>formly-field .form-control.ng-invalid.ng-touched, formly-field .form-control.ng-invalid.ng-touched + .form-control.file-upload, .ng-select.ng-touched.ng-invalid &gt; .ng-select-container</t>
  </si>
  <si>
    <t>Default Currency</t>
  </si>
  <si>
    <t>AUD</t>
  </si>
  <si>
    <t>Quote ref:</t>
  </si>
  <si>
    <t>Required For Calculations</t>
  </si>
  <si>
    <t>.ng-select.search-select</t>
  </si>
  <si>
    <t>.ng-select.search-select .ng-select-container</t>
  </si>
  <si>
    <t>.ng-select.search-select .ng-select-container .ng-value-container</t>
  </si>
  <si>
    <t>.ng-select.search-select.ng-select-single .ng-select-container .ng-value-container, .ng-select.search-select.ng-select-single .ng-select-container .ng-value-container .ng-value</t>
  </si>
  <si>
    <t>.ng-select.search-select.ng-select-single .ng-select-container .ng-value-container .ng-input</t>
  </si>
  <si>
    <t>.ng-select.search-select.ng-select-single .ng-select-container .ng-value-container .ng-input&gt;input</t>
  </si>
  <si>
    <t>.ng-select.search-select .ng-clear-wrapper</t>
  </si>
  <si>
    <t>.ng-select.search-select .ng-clear-wrapper .ng-clear, .ng-select.search-select .ng-clear-wrapper:hover .ng-clear</t>
  </si>
  <si>
    <t>.ng-select.search-select formly-field span.input-group-addon svg</t>
  </si>
  <si>
    <t>customExpression('isDate(fieldValue) &amp;&amp; inTheNextDays(date(fieldValue), 30)', 'The start date must be in the next 30 days')</t>
  </si>
  <si>
    <t>Merchant Fee Rounding Method</t>
  </si>
  <si>
    <t>Rounding Methods</t>
  </si>
  <si>
    <t>Normal</t>
  </si>
  <si>
    <t>Down</t>
  </si>
  <si>
    <t>Up</t>
  </si>
  <si>
    <t>Style Sheets</t>
  </si>
  <si>
    <t>Style Sheet 1</t>
  </si>
  <si>
    <t>Style Sheet 2</t>
  </si>
  <si>
    <t>https://app.ubind.com.au/%{ myVar }%.css</t>
  </si>
  <si>
    <t>https://app.ubind.com.au/%{ myVar2 }%.css</t>
  </si>
  <si>
    <t>%{ creditCardSelect == 'AMEX' ? '_ _ _ _' : '_ _ _' }%</t>
  </si>
  <si>
    <t>5000000</t>
  </si>
  <si>
    <t>1000</t>
  </si>
  <si>
    <t>1619406956104</t>
  </si>
  <si>
    <t>26/04/2021</t>
  </si>
  <si>
    <t>26/05/2021</t>
  </si>
  <si>
    <t>Carl Andersson</t>
  </si>
  <si>
    <t>carlandersson78@gmail.com</t>
  </si>
  <si>
    <t>0490032850</t>
  </si>
  <si>
    <t>4242</t>
  </si>
  <si>
    <t>6 Nobel Close</t>
  </si>
  <si>
    <t>Greensborough</t>
  </si>
  <si>
    <t>3088</t>
  </si>
  <si>
    <t>client</t>
  </si>
  <si>
    <t>incomplete</t>
  </si>
  <si>
    <t>refund</t>
  </si>
  <si>
    <t>https://app.ubind.com.au/portal/carl/policy/fc5470f7-99ce-47a4-a3ba-298156389b8a/cancel/3a2373d8-1ee2-49f9-aae7-59893eed18a8?environment=Development</t>
  </si>
  <si>
    <t>https://app.ubind.com.au</t>
  </si>
  <si>
    <t>https://app.ubind.com.au/assets/carl/dev/Development</t>
  </si>
  <si>
    <t>edit</t>
  </si>
  <si>
    <t>development</t>
  </si>
  <si>
    <t>purchaseQuote</t>
  </si>
  <si>
    <t>&lt;table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t>
  </si>
  <si>
    <t>The membership number has changed from %{ membershipNumberOld }% to %{ membershipNumber }%.</t>
  </si>
  <si>
    <t>The amount of tools cover is %{ currencyAsString(tools) }%.</t>
  </si>
  <si>
    <t>There is a history: %{ historyDetails }%</t>
  </si>
  <si>
    <t>There has been an insolvency or bankruptcy: %{ insolvencyDetails }%</t>
  </si>
  <si>
    <t>The turnover of the business is %{ turnover }%.</t>
  </si>
  <si>
    <t>&lt;p&gt;These are the active review triggers that resulted in the quote being referred for review:&lt;/p&gt;
%{ generateSummaryTableOfActiveTriggersOfType('review') }%</t>
  </si>
  <si>
    <t>Tags</t>
  </si>
  <si>
    <t>disclosure paint</t>
  </si>
  <si>
    <t>&lt;p&gt;These are the active review triggers that resulted in the quote being referred for endorsement:&lt;/p&gt;
%{ generateSummaryTableOfActiveTriggersOfType('endorsement') }%</t>
  </si>
  <si>
    <t>{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
  </si>
  <si>
    <t>addressSearch</t>
  </si>
  <si>
    <t>upperCase(getFieldPropertyValue('addressSearch', 'state'))</t>
  </si>
  <si>
    <t>Amount Funded</t>
  </si>
  <si>
    <t>Regular Instalment Amount</t>
  </si>
  <si>
    <t>Properties JSON</t>
  </si>
  <si>
    <t>{
    "tradeId": 12345,
    "contactPerson": "Mary Blige",
    "requiresCertification": true
}</t>
  </si>
  <si>
    <t>Font Awesome Kit</t>
  </si>
  <si>
    <t>9ebe268e4c</t>
  </si>
  <si>
    <t>asdf == 'asdf'</t>
  </si>
  <si>
    <t>The quick brown fox jumps over the lazy dog</t>
  </si>
  <si>
    <t>Liability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</si>
</sst>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164" formatCode="_-&quot;$&quot;* #,##0_-;\-&quot;$&quot;* #,##0_-;_-&quot;$&quot;* &quot;-&quot;??_-;_-@_-"/>
    <numFmt numFmtId="165" formatCode="0.0%"/>
    <numFmt numFmtId="166" formatCode="_-&quot;$&quot;* #,##0.00_-;\-&quot;$&quot;* #,##0.00_-;_-&quot;$&quot;* &quot;-&quot;_-;_-@_-"/>
    <numFmt numFmtId="167" formatCode="_(&quot;$&quot;* #,##0_);_(&quot;$&quot;* \(#,##0\);_(&quot;$&quot;* &quot;-&quot;_);_(@_)"/>
  </numFmts>
  <fonts count="8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11"/>
      <color theme="1"/>
      <name val="Calibri"/>
      <family val="2"/>
      <scheme val="minor"/>
    </font>
    <font>
      <sz val="8"/>
      <name val="Calibri"/>
      <family val="2"/>
      <scheme val="minor"/>
    </font>
    <font>
      <i/>
      <sz val="11"/>
      <color theme="0" tint="-0.249977111117893"/>
      <name val="Calibri"/>
      <family val="2"/>
      <scheme val="minor"/>
    </font>
    <font>
      <sz val="11"/>
      <color theme="1"/>
      <name val="Calibri"/>
      <family val="2"/>
      <scheme val="minor"/>
    </font>
    <font>
      <sz val="8"/>
      <name val="Calibri"/>
      <family val="2"/>
      <scheme val="minor"/>
    </font>
    <font>
      <sz val="8"/>
      <name val="Calibri"/>
      <family val="2"/>
      <scheme val="minor"/>
    </font>
    <font>
      <sz val="11"/>
      <color theme="1"/>
      <name val="Calibri"/>
      <family val="2"/>
      <scheme val="minor"/>
    </font>
    <font>
      <sz val="11"/>
      <color theme="1"/>
      <name val="Calibri"/>
      <family val="2"/>
      <scheme val="minor"/>
    </font>
    <font>
      <sz val="11"/>
      <color rgb="FFFF0000"/>
      <name val="Calibri"/>
      <family val="2"/>
      <charset val="134"/>
      <scheme val="minor"/>
    </font>
    <font>
      <sz val="11"/>
      <color rgb="FFFF0000"/>
      <name val="Calibri"/>
      <family val="2"/>
      <scheme val="minor"/>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5">
    <xf numFmtId="0" fontId="0" fillId="0" borderId="0">
      <alignment vertical="center"/>
    </xf>
    <xf numFmtId="44" fontId="63" fillId="0" borderId="0" applyFont="0" applyFill="0" applyBorder="0" applyAlignment="0" applyProtection="0"/>
    <xf numFmtId="9" fontId="63" fillId="0" borderId="0" applyFont="0" applyFill="0" applyBorder="0" applyAlignment="0" applyProtection="0"/>
    <xf numFmtId="0" fontId="67" fillId="5" borderId="1" applyNumberFormat="0" applyAlignment="0" applyProtection="0"/>
    <xf numFmtId="0" fontId="70" fillId="0" borderId="6" applyNumberFormat="0" applyFill="0" applyAlignment="0" applyProtection="0">
      <alignment vertical="center"/>
    </xf>
    <xf numFmtId="0" fontId="65" fillId="3" borderId="3" applyNumberFormat="0" applyAlignment="0" applyProtection="0"/>
    <xf numFmtId="0" fontId="68" fillId="6" borderId="5" applyNumberFormat="0" applyAlignment="0" applyProtection="0"/>
    <xf numFmtId="0" fontId="66" fillId="4" borderId="4" applyNumberFormat="0" applyAlignment="0" applyProtection="0"/>
    <xf numFmtId="0" fontId="62" fillId="2" borderId="0" applyNumberFormat="0" applyBorder="0" applyAlignment="0" applyProtection="0"/>
    <xf numFmtId="0" fontId="69" fillId="7" borderId="2" applyProtection="0">
      <alignment horizontal="left" vertical="top"/>
    </xf>
    <xf numFmtId="0" fontId="68" fillId="6" borderId="7" applyAlignment="0" applyProtection="0"/>
    <xf numFmtId="0" fontId="70" fillId="8" borderId="9" applyAlignment="0" applyProtection="0">
      <alignment vertical="center"/>
    </xf>
    <xf numFmtId="0" fontId="71" fillId="8" borderId="0">
      <alignment vertical="center"/>
    </xf>
    <xf numFmtId="0" fontId="72" fillId="8" borderId="8" applyAlignment="0" applyProtection="0">
      <alignment vertical="center"/>
    </xf>
    <xf numFmtId="0" fontId="73" fillId="8" borderId="8" applyAlignment="0" applyProtection="0">
      <alignment vertical="center"/>
    </xf>
  </cellStyleXfs>
  <cellXfs count="370">
    <xf numFmtId="0" fontId="0" fillId="0" borderId="0" xfId="0">
      <alignment vertical="center"/>
    </xf>
    <xf numFmtId="0" fontId="0" fillId="0" borderId="0" xfId="0" applyFill="1">
      <alignment vertical="center"/>
    </xf>
    <xf numFmtId="0" fontId="64" fillId="0" borderId="0" xfId="0" applyFont="1" applyFill="1">
      <alignment vertical="center"/>
    </xf>
    <xf numFmtId="0" fontId="71" fillId="8" borderId="0" xfId="12">
      <alignment vertical="center"/>
    </xf>
    <xf numFmtId="0" fontId="72" fillId="8" borderId="8" xfId="13">
      <alignment vertical="center"/>
    </xf>
    <xf numFmtId="44" fontId="0" fillId="0" borderId="0" xfId="1" applyFont="1" applyAlignment="1">
      <alignment vertical="center"/>
    </xf>
    <xf numFmtId="0" fontId="64" fillId="0" borderId="0" xfId="0" applyFont="1">
      <alignment vertical="center"/>
    </xf>
    <xf numFmtId="0" fontId="72" fillId="8" borderId="8" xfId="13" applyAlignment="1">
      <alignment vertical="center"/>
    </xf>
    <xf numFmtId="4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64" fillId="0" borderId="0" xfId="0" applyFont="1" applyProtection="1">
      <alignment vertical="center"/>
      <protection locked="0"/>
    </xf>
    <xf numFmtId="0" fontId="68" fillId="6" borderId="7" xfId="10" applyAlignment="1" applyProtection="1">
      <alignment vertical="center"/>
      <protection locked="0"/>
    </xf>
    <xf numFmtId="44" fontId="0" fillId="0" borderId="0" xfId="1" applyFont="1" applyAlignment="1" applyProtection="1">
      <alignment vertical="center"/>
      <protection locked="0"/>
    </xf>
    <xf numFmtId="14" fontId="68" fillId="6" borderId="7" xfId="10" applyNumberFormat="1" applyAlignment="1" applyProtection="1">
      <alignment vertical="center"/>
      <protection locked="0"/>
    </xf>
    <xf numFmtId="0" fontId="72" fillId="8" borderId="8" xfId="13" applyProtection="1">
      <alignment vertical="center"/>
    </xf>
    <xf numFmtId="0" fontId="0" fillId="0" borderId="0" xfId="0" applyProtection="1">
      <alignment vertical="center"/>
    </xf>
    <xf numFmtId="0" fontId="64" fillId="0" borderId="0" xfId="0" applyFont="1" applyProtection="1">
      <alignment vertical="center"/>
    </xf>
    <xf numFmtId="0" fontId="72" fillId="8" borderId="8" xfId="13" applyAlignment="1" applyProtection="1">
      <alignment vertical="center"/>
    </xf>
    <xf numFmtId="0" fontId="70" fillId="8" borderId="9" xfId="11" applyProtection="1">
      <alignment vertical="center"/>
    </xf>
    <xf numFmtId="0" fontId="70" fillId="8" borderId="9" xfId="11" applyFill="1" applyProtection="1">
      <alignment vertical="center"/>
    </xf>
    <xf numFmtId="0" fontId="71" fillId="8" borderId="0" xfId="12" applyProtection="1">
      <alignment vertical="center"/>
    </xf>
    <xf numFmtId="0" fontId="71" fillId="8" borderId="0" xfId="12" applyProtection="1">
      <alignment vertical="center"/>
      <protection locked="0"/>
    </xf>
    <xf numFmtId="0" fontId="71" fillId="8" borderId="0" xfId="12" applyAlignment="1">
      <alignment horizontal="left" vertical="center"/>
    </xf>
    <xf numFmtId="0" fontId="70" fillId="8" borderId="9" xfId="11" applyAlignment="1">
      <alignment horizontal="left" vertical="center"/>
    </xf>
    <xf numFmtId="0" fontId="0" fillId="0" borderId="0" xfId="0" applyAlignment="1" applyProtection="1">
      <alignment horizontal="left" vertical="center"/>
      <protection locked="0"/>
    </xf>
    <xf numFmtId="0" fontId="0" fillId="0" borderId="0" xfId="0" applyNumberFormat="1" applyFill="1" applyProtection="1">
      <alignment vertical="center"/>
      <protection locked="0"/>
    </xf>
    <xf numFmtId="0" fontId="0" fillId="0" borderId="0" xfId="0" applyFill="1" applyProtection="1">
      <alignment vertical="center"/>
      <protection locked="0"/>
    </xf>
    <xf numFmtId="0" fontId="64" fillId="0" borderId="0" xfId="0" applyFont="1" applyFill="1" applyProtection="1">
      <alignment vertical="center"/>
      <protection locked="0"/>
    </xf>
    <xf numFmtId="0" fontId="0" fillId="0" borderId="0" xfId="0" applyNumberFormat="1" applyAlignment="1" applyProtection="1">
      <alignment horizontal="left" vertical="center"/>
      <protection locked="0"/>
    </xf>
    <xf numFmtId="9" fontId="0" fillId="0" borderId="0" xfId="2" applyFont="1" applyAlignment="1" applyProtection="1">
      <alignment vertical="center"/>
      <protection locked="0"/>
    </xf>
    <xf numFmtId="0" fontId="70" fillId="8" borderId="9" xfId="11" applyAlignment="1" applyProtection="1">
      <alignment horizontal="left" vertical="center"/>
    </xf>
    <xf numFmtId="0" fontId="0" fillId="0" borderId="0" xfId="0" applyAlignment="1" applyProtection="1">
      <alignment horizontal="left" vertical="center"/>
    </xf>
    <xf numFmtId="0" fontId="72" fillId="8" borderId="8" xfId="13" applyAlignment="1" applyProtection="1">
      <alignment horizontal="left" vertical="center"/>
    </xf>
    <xf numFmtId="0" fontId="71" fillId="8" borderId="0" xfId="12" applyAlignment="1" applyProtection="1">
      <alignment horizontal="left" vertical="center"/>
    </xf>
    <xf numFmtId="164" fontId="68" fillId="6" borderId="7" xfId="1" applyNumberFormat="1" applyFont="1" applyFill="1" applyBorder="1" applyAlignment="1" applyProtection="1">
      <alignment vertical="center"/>
      <protection locked="0"/>
    </xf>
    <xf numFmtId="14" fontId="0" fillId="0" borderId="0" xfId="0" applyNumberFormat="1" applyAlignment="1" applyProtection="1">
      <alignment horizontal="left" vertical="center"/>
      <protection locked="0"/>
    </xf>
    <xf numFmtId="14" fontId="70" fillId="8" borderId="9" xfId="11" applyNumberFormat="1" applyAlignment="1">
      <alignment horizontal="left" vertical="center"/>
    </xf>
    <xf numFmtId="14" fontId="71" fillId="8" borderId="0" xfId="12" applyNumberFormat="1" applyAlignment="1">
      <alignment horizontal="left" vertical="center"/>
    </xf>
    <xf numFmtId="14" fontId="71" fillId="8" borderId="0" xfId="12" applyNumberFormat="1" applyProtection="1">
      <alignment vertical="center"/>
      <protection locked="0"/>
    </xf>
    <xf numFmtId="14" fontId="0" fillId="0" borderId="0" xfId="0" applyNumberFormat="1" applyFill="1" applyProtection="1">
      <alignment vertical="center"/>
      <protection locked="0"/>
    </xf>
    <xf numFmtId="9" fontId="0" fillId="0" borderId="0" xfId="2" applyNumberFormat="1" applyFont="1" applyAlignment="1" applyProtection="1">
      <alignment vertical="center"/>
      <protection locked="0"/>
    </xf>
    <xf numFmtId="9" fontId="0" fillId="0" borderId="0" xfId="2" applyNumberFormat="1" applyFont="1" applyFill="1" applyAlignment="1" applyProtection="1">
      <alignment vertical="center"/>
      <protection locked="0"/>
    </xf>
    <xf numFmtId="9" fontId="0" fillId="0" borderId="0" xfId="0" applyNumberFormat="1" applyProtection="1">
      <alignment vertical="center"/>
      <protection locked="0"/>
    </xf>
    <xf numFmtId="165" fontId="0" fillId="0" borderId="0" xfId="2" applyNumberFormat="1" applyFont="1" applyAlignment="1" applyProtection="1">
      <alignment vertical="center"/>
      <protection locked="0"/>
    </xf>
    <xf numFmtId="14" fontId="0" fillId="0" borderId="0" xfId="0" applyNumberFormat="1" applyProtection="1">
      <alignment vertical="center"/>
      <protection locked="0"/>
    </xf>
    <xf numFmtId="44" fontId="0" fillId="0" borderId="0" xfId="0" applyNumberFormat="1" applyFill="1" applyProtection="1">
      <alignment vertical="center"/>
      <protection locked="0"/>
    </xf>
    <xf numFmtId="0" fontId="0" fillId="0" borderId="0" xfId="0" applyNumberFormat="1" applyFont="1" applyFill="1" applyBorder="1" applyAlignment="1" applyProtection="1">
      <alignment vertical="center"/>
    </xf>
    <xf numFmtId="0" fontId="72" fillId="8" borderId="8" xfId="13" applyAlignment="1" applyProtection="1">
      <alignment horizontal="left" vertical="center"/>
      <protection locked="0"/>
    </xf>
    <xf numFmtId="0" fontId="72" fillId="8" borderId="8" xfId="13" applyProtection="1">
      <alignment vertical="center"/>
      <protection locked="0"/>
    </xf>
    <xf numFmtId="0" fontId="0" fillId="0" borderId="0" xfId="0" applyNumberFormat="1" applyFill="1" applyAlignment="1" applyProtection="1">
      <alignment horizontal="left" vertical="center"/>
      <protection locked="0"/>
    </xf>
    <xf numFmtId="0" fontId="64"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9" fontId="0" fillId="0" borderId="0" xfId="2" applyFont="1" applyFill="1" applyAlignment="1" applyProtection="1">
      <alignment vertical="center"/>
      <protection locked="0"/>
    </xf>
    <xf numFmtId="44" fontId="0" fillId="0" borderId="0" xfId="1" applyFont="1" applyFill="1" applyAlignment="1" applyProtection="1">
      <alignment vertical="center"/>
      <protection locked="0"/>
    </xf>
    <xf numFmtId="44" fontId="64" fillId="0" borderId="0" xfId="1" applyFont="1" applyAlignment="1" applyProtection="1">
      <alignment vertical="center"/>
      <protection locked="0"/>
    </xf>
    <xf numFmtId="49" fontId="70" fillId="8" borderId="9" xfId="11" applyNumberFormat="1" applyFill="1" applyAlignment="1" applyProtection="1">
      <alignment horizontal="left" vertical="center"/>
    </xf>
    <xf numFmtId="49" fontId="64" fillId="0" borderId="0" xfId="0" applyNumberFormat="1" applyFont="1" applyAlignment="1" applyProtection="1">
      <alignment horizontal="left" vertical="center"/>
    </xf>
    <xf numFmtId="49" fontId="72" fillId="8" borderId="8" xfId="13" applyNumberFormat="1" applyAlignment="1" applyProtection="1">
      <alignment horizontal="left" vertical="center"/>
    </xf>
    <xf numFmtId="49" fontId="0" fillId="0" borderId="0" xfId="0" applyNumberFormat="1" applyFill="1" applyAlignment="1" applyProtection="1">
      <alignment horizontal="left" vertical="center"/>
      <protection locked="0"/>
    </xf>
    <xf numFmtId="49" fontId="0" fillId="0" borderId="0" xfId="0" applyNumberFormat="1" applyAlignment="1" applyProtection="1">
      <alignment horizontal="left" vertical="center"/>
      <protection locked="0"/>
    </xf>
    <xf numFmtId="49" fontId="71" fillId="8" borderId="0" xfId="12" applyNumberFormat="1" applyAlignment="1" applyProtection="1">
      <alignment horizontal="left" vertical="center"/>
    </xf>
    <xf numFmtId="49" fontId="64" fillId="0" borderId="0" xfId="0" applyNumberFormat="1" applyFont="1" applyAlignment="1" applyProtection="1">
      <alignment horizontal="left" vertical="center"/>
      <protection locked="0"/>
    </xf>
    <xf numFmtId="0" fontId="71" fillId="8" borderId="0" xfId="12" applyAlignment="1" applyProtection="1">
      <alignment vertical="center"/>
    </xf>
    <xf numFmtId="0" fontId="70" fillId="8" borderId="9" xfId="11" applyFill="1" applyAlignment="1" applyProtection="1">
      <alignment horizontal="left" vertical="center"/>
    </xf>
    <xf numFmtId="0" fontId="64" fillId="0" borderId="0" xfId="0" applyFont="1" applyAlignment="1" applyProtection="1">
      <alignment horizontal="left" vertical="center"/>
    </xf>
    <xf numFmtId="0" fontId="0" fillId="0" borderId="0" xfId="0" applyFill="1" applyProtection="1">
      <alignment vertical="center"/>
    </xf>
    <xf numFmtId="0" fontId="71" fillId="0" borderId="0" xfId="12" applyFill="1" applyProtection="1">
      <alignment vertical="center"/>
      <protection locked="0"/>
    </xf>
    <xf numFmtId="0" fontId="71" fillId="0" borderId="0" xfId="12" applyNumberFormat="1" applyFill="1" applyProtection="1">
      <alignment vertical="center"/>
      <protection locked="0"/>
    </xf>
    <xf numFmtId="0" fontId="73" fillId="8" borderId="8" xfId="14" applyAlignment="1" applyProtection="1">
      <alignment horizontal="left" vertical="center"/>
      <protection locked="0"/>
    </xf>
    <xf numFmtId="14" fontId="0" fillId="0" borderId="0" xfId="0" applyNumberFormat="1" applyFill="1" applyAlignment="1" applyProtection="1">
      <alignment horizontal="left" vertical="center"/>
      <protection locked="0"/>
    </xf>
    <xf numFmtId="14" fontId="71" fillId="8" borderId="0" xfId="12" applyNumberFormat="1" applyAlignment="1" applyProtection="1">
      <alignment horizontal="left" vertical="center"/>
    </xf>
    <xf numFmtId="14" fontId="70" fillId="8" borderId="9" xfId="11" applyNumberFormat="1" applyAlignment="1" applyProtection="1">
      <alignment horizontal="left" vertical="center"/>
    </xf>
    <xf numFmtId="14" fontId="64" fillId="0" borderId="0" xfId="0" applyNumberFormat="1" applyFont="1" applyAlignment="1" applyProtection="1">
      <alignment horizontal="left" vertical="center"/>
    </xf>
    <xf numFmtId="14" fontId="72" fillId="8" borderId="8" xfId="13" applyNumberFormat="1" applyAlignment="1" applyProtection="1">
      <alignment horizontal="left" vertical="center"/>
    </xf>
    <xf numFmtId="10" fontId="72" fillId="8" borderId="8" xfId="13" applyNumberFormat="1" applyAlignment="1" applyProtection="1">
      <alignment vertical="center"/>
    </xf>
    <xf numFmtId="49" fontId="72" fillId="8" borderId="8" xfId="13" applyNumberFormat="1" applyProtection="1">
      <alignment vertical="center"/>
    </xf>
    <xf numFmtId="49" fontId="0" fillId="0" borderId="0" xfId="0" applyNumberFormat="1" applyProtection="1">
      <alignment vertical="center"/>
      <protection locked="0"/>
    </xf>
    <xf numFmtId="49" fontId="64" fillId="0" borderId="0" xfId="0" applyNumberFormat="1" applyFont="1" applyProtection="1">
      <alignment vertical="center"/>
      <protection locked="0"/>
    </xf>
    <xf numFmtId="0" fontId="70" fillId="8" borderId="9" xfId="11">
      <alignment vertical="center"/>
    </xf>
    <xf numFmtId="0" fontId="64" fillId="0" borderId="0" xfId="0" applyFont="1" applyFill="1" applyAlignment="1" applyProtection="1">
      <alignment vertical="center"/>
      <protection locked="0"/>
    </xf>
    <xf numFmtId="0" fontId="64" fillId="0" borderId="0" xfId="0" applyFont="1" applyAlignment="1" applyProtection="1">
      <alignment horizontal="left" vertical="center"/>
      <protection locked="0"/>
    </xf>
    <xf numFmtId="49" fontId="0" fillId="0" borderId="0" xfId="0" applyNumberFormat="1" applyFill="1" applyProtection="1">
      <alignment vertical="center"/>
      <protection locked="0"/>
    </xf>
    <xf numFmtId="49" fontId="71" fillId="8" borderId="0" xfId="12" applyNumberFormat="1" applyProtection="1">
      <alignment vertical="center"/>
    </xf>
    <xf numFmtId="49" fontId="72" fillId="8" borderId="8" xfId="13" applyNumberFormat="1" applyProtection="1">
      <alignment vertical="center"/>
      <protection locked="0"/>
    </xf>
    <xf numFmtId="49" fontId="64" fillId="0" borderId="0" xfId="0" applyNumberFormat="1" applyFont="1" applyProtection="1">
      <alignment vertical="center"/>
    </xf>
    <xf numFmtId="0" fontId="71" fillId="8" borderId="0" xfId="12" applyNumberFormat="1" applyAlignment="1" applyProtection="1">
      <alignment horizontal="left" vertical="center"/>
    </xf>
    <xf numFmtId="0" fontId="72" fillId="8" borderId="8" xfId="13" applyNumberFormat="1" applyAlignment="1" applyProtection="1">
      <alignment horizontal="left" vertical="center"/>
    </xf>
    <xf numFmtId="0" fontId="71" fillId="8" borderId="0" xfId="12" applyNumberFormat="1" applyAlignment="1" applyProtection="1">
      <alignment vertical="center"/>
    </xf>
    <xf numFmtId="0" fontId="70" fillId="8" borderId="9" xfId="11" applyNumberFormat="1" applyFill="1" applyAlignment="1" applyProtection="1">
      <alignment vertical="center"/>
    </xf>
    <xf numFmtId="0" fontId="64" fillId="0" borderId="0" xfId="0" applyNumberFormat="1" applyFont="1" applyAlignment="1" applyProtection="1">
      <alignment vertical="center"/>
    </xf>
    <xf numFmtId="0" fontId="0" fillId="0" borderId="0" xfId="0" applyNumberFormat="1" applyFill="1" applyAlignment="1" applyProtection="1">
      <alignment vertical="center"/>
      <protection locked="0"/>
    </xf>
    <xf numFmtId="49" fontId="70" fillId="8" borderId="9" xfId="11" applyNumberFormat="1" applyAlignment="1" applyProtection="1">
      <alignment horizontal="left" vertical="center"/>
    </xf>
    <xf numFmtId="49" fontId="0" fillId="0" borderId="0" xfId="0" applyNumberFormat="1" applyAlignment="1" applyProtection="1">
      <alignment horizontal="left" vertical="center"/>
    </xf>
    <xf numFmtId="49" fontId="68" fillId="6" borderId="7" xfId="10" applyNumberFormat="1" applyAlignment="1" applyProtection="1">
      <alignment horizontal="left" vertical="center"/>
      <protection locked="0"/>
    </xf>
    <xf numFmtId="0" fontId="70" fillId="8" borderId="9" xfId="11" applyNumberFormat="1" applyAlignment="1" applyProtection="1">
      <alignment horizontal="left" vertical="center"/>
    </xf>
    <xf numFmtId="0" fontId="0" fillId="0" borderId="0" xfId="0" applyNumberFormat="1" applyAlignment="1" applyProtection="1">
      <alignment horizontal="left" vertical="center"/>
    </xf>
    <xf numFmtId="0" fontId="68" fillId="6" borderId="7" xfId="10" applyNumberFormat="1" applyAlignment="1" applyProtection="1">
      <alignment horizontal="left" vertical="center"/>
      <protection locked="0"/>
    </xf>
    <xf numFmtId="49" fontId="70" fillId="8" borderId="9" xfId="11" applyNumberFormat="1" applyFill="1" applyProtection="1">
      <alignment vertical="center"/>
    </xf>
    <xf numFmtId="0" fontId="73" fillId="8" borderId="8" xfId="14" applyProtection="1">
      <alignment vertical="center"/>
    </xf>
    <xf numFmtId="0" fontId="72" fillId="8" borderId="8" xfId="13" applyAlignment="1" applyProtection="1">
      <alignment vertical="center"/>
      <protection locked="0"/>
    </xf>
    <xf numFmtId="0" fontId="0" fillId="0" borderId="0" xfId="0" applyAlignment="1">
      <alignment horizontal="left" vertical="center"/>
    </xf>
    <xf numFmtId="0" fontId="72" fillId="8" borderId="8" xfId="13" applyAlignment="1">
      <alignment horizontal="left" vertical="center"/>
    </xf>
    <xf numFmtId="0" fontId="0" fillId="0" borderId="0" xfId="0" applyFill="1" applyAlignment="1">
      <alignment horizontal="left" vertical="center"/>
    </xf>
    <xf numFmtId="0" fontId="64" fillId="0" borderId="0" xfId="0" applyFont="1" applyFill="1" applyAlignment="1">
      <alignment horizontal="left" vertical="center"/>
    </xf>
    <xf numFmtId="0" fontId="64" fillId="0" borderId="0" xfId="0" applyFont="1" applyAlignment="1">
      <alignment horizontal="left" vertical="center"/>
    </xf>
    <xf numFmtId="0" fontId="0" fillId="0" borderId="0" xfId="0" applyNumberFormat="1" applyFill="1" applyAlignment="1">
      <alignment horizontal="left" vertical="center"/>
    </xf>
    <xf numFmtId="0" fontId="0" fillId="0" borderId="0" xfId="0" applyNumberFormat="1" applyAlignment="1">
      <alignment horizontal="left" vertical="center"/>
    </xf>
    <xf numFmtId="0" fontId="73" fillId="8" borderId="8" xfId="14">
      <alignment vertical="center"/>
    </xf>
    <xf numFmtId="0" fontId="73" fillId="8" borderId="8" xfId="14" applyAlignment="1">
      <alignment horizontal="left" vertical="center"/>
    </xf>
    <xf numFmtId="0" fontId="0" fillId="0" borderId="0" xfId="0" applyNumberFormat="1">
      <alignment vertical="center"/>
    </xf>
    <xf numFmtId="0" fontId="71" fillId="8" borderId="0" xfId="12" applyAlignment="1">
      <alignment horizontal="right" vertical="center"/>
    </xf>
    <xf numFmtId="0" fontId="70" fillId="8" borderId="9" xfId="11" applyAlignment="1">
      <alignment horizontal="right" vertical="center"/>
    </xf>
    <xf numFmtId="0" fontId="72" fillId="8" borderId="8" xfId="13" applyAlignment="1">
      <alignment horizontal="right" vertical="center"/>
    </xf>
    <xf numFmtId="0" fontId="64" fillId="0" borderId="0" xfId="0" applyFont="1" applyAlignment="1">
      <alignment horizontal="right" vertical="center"/>
    </xf>
    <xf numFmtId="44" fontId="0" fillId="0" borderId="0" xfId="0" applyNumberFormat="1" applyFill="1" applyAlignment="1">
      <alignment horizontal="right" vertical="center"/>
    </xf>
    <xf numFmtId="44" fontId="0" fillId="0" borderId="0" xfId="0" applyNumberFormat="1" applyAlignment="1">
      <alignment horizontal="right" vertical="center"/>
    </xf>
    <xf numFmtId="0" fontId="0" fillId="0" borderId="0" xfId="0" applyFill="1" applyAlignment="1">
      <alignment horizontal="right" vertical="center"/>
    </xf>
    <xf numFmtId="44" fontId="0" fillId="0" borderId="0" xfId="1" applyFont="1" applyFill="1" applyAlignment="1">
      <alignment horizontal="right" vertical="center"/>
    </xf>
    <xf numFmtId="44" fontId="0" fillId="0" borderId="0" xfId="1" applyNumberFormat="1" applyFont="1" applyFill="1" applyAlignment="1">
      <alignment horizontal="right" vertical="center"/>
    </xf>
    <xf numFmtId="44" fontId="72" fillId="8" borderId="8" xfId="13" applyNumberFormat="1" applyAlignment="1">
      <alignment horizontal="right" vertical="center"/>
    </xf>
    <xf numFmtId="44" fontId="72" fillId="8" borderId="8" xfId="1" applyFont="1" applyFill="1" applyBorder="1" applyAlignment="1">
      <alignment horizontal="right" vertical="center"/>
    </xf>
    <xf numFmtId="44" fontId="0" fillId="0" borderId="0" xfId="1" applyNumberFormat="1" applyFont="1" applyAlignment="1">
      <alignment horizontal="right" vertical="center"/>
    </xf>
    <xf numFmtId="49" fontId="72" fillId="8" borderId="8" xfId="13" applyNumberFormat="1" applyAlignment="1">
      <alignment horizontal="left" vertical="center"/>
    </xf>
    <xf numFmtId="49" fontId="0" fillId="0" borderId="0" xfId="0" applyNumberFormat="1" applyAlignment="1">
      <alignment horizontal="left" vertical="center"/>
    </xf>
    <xf numFmtId="49" fontId="73" fillId="8" borderId="8" xfId="14" applyNumberFormat="1" applyAlignment="1">
      <alignment horizontal="left" vertical="center"/>
    </xf>
    <xf numFmtId="49" fontId="70" fillId="8" borderId="9" xfId="11" applyNumberFormat="1" applyAlignment="1">
      <alignment horizontal="left" vertical="center"/>
    </xf>
    <xf numFmtId="49" fontId="71" fillId="8" borderId="0" xfId="12" applyNumberFormat="1" applyAlignment="1">
      <alignment horizontal="left" vertical="center"/>
    </xf>
    <xf numFmtId="49" fontId="64" fillId="0" borderId="0" xfId="0" applyNumberFormat="1" applyFont="1" applyAlignment="1">
      <alignment horizontal="left" vertical="center"/>
    </xf>
    <xf numFmtId="0" fontId="64" fillId="0" borderId="0" xfId="0" applyFont="1" applyFill="1" applyAlignment="1" applyProtection="1">
      <alignment horizontal="left" vertical="center" wrapText="1"/>
      <protection locked="0"/>
    </xf>
    <xf numFmtId="0" fontId="73" fillId="8" borderId="8" xfId="14" applyAlignment="1" applyProtection="1">
      <alignment horizontal="left" vertical="center"/>
    </xf>
    <xf numFmtId="14" fontId="73" fillId="8" borderId="8" xfId="14" applyNumberFormat="1" applyAlignment="1" applyProtection="1">
      <alignment horizontal="left" vertical="center"/>
    </xf>
    <xf numFmtId="10" fontId="73" fillId="8" borderId="8" xfId="14" applyNumberFormat="1" applyAlignment="1" applyProtection="1">
      <alignment vertical="center"/>
    </xf>
    <xf numFmtId="9" fontId="71" fillId="8" borderId="0" xfId="2" applyFont="1" applyFill="1" applyAlignment="1" applyProtection="1">
      <alignment vertical="center"/>
    </xf>
    <xf numFmtId="10" fontId="0" fillId="0" borderId="0" xfId="2" applyNumberFormat="1" applyFont="1" applyAlignment="1" applyProtection="1">
      <alignment vertical="center"/>
      <protection locked="0"/>
    </xf>
    <xf numFmtId="49" fontId="64" fillId="0" borderId="0" xfId="0" applyNumberFormat="1" applyFont="1" applyFill="1" applyAlignment="1" applyProtection="1">
      <alignment horizontal="left" vertical="center"/>
      <protection locked="0"/>
    </xf>
    <xf numFmtId="0" fontId="0" fillId="0" borderId="0" xfId="0" applyNumberFormat="1" applyProtection="1">
      <alignment vertical="center"/>
    </xf>
    <xf numFmtId="0" fontId="0" fillId="0" borderId="0" xfId="0" applyNumberFormat="1" applyProtection="1">
      <alignment vertical="center"/>
      <protection locked="0"/>
    </xf>
    <xf numFmtId="0" fontId="71" fillId="8" borderId="0" xfId="12" applyNumberFormat="1" applyProtection="1">
      <alignment vertical="center"/>
    </xf>
    <xf numFmtId="0" fontId="70" fillId="8" borderId="9" xfId="11" applyNumberFormat="1" applyFill="1" applyProtection="1">
      <alignment vertical="center"/>
    </xf>
    <xf numFmtId="0" fontId="64" fillId="0" borderId="0" xfId="0" applyNumberFormat="1" applyFont="1" applyProtection="1">
      <alignment vertical="center"/>
    </xf>
    <xf numFmtId="0" fontId="72" fillId="8" borderId="8" xfId="13" applyNumberFormat="1" applyProtection="1">
      <alignment vertical="center"/>
    </xf>
    <xf numFmtId="0" fontId="64" fillId="0" borderId="0" xfId="1" applyNumberFormat="1" applyFont="1" applyAlignment="1" applyProtection="1">
      <alignment vertical="center"/>
      <protection locked="0"/>
    </xf>
    <xf numFmtId="164" fontId="0" fillId="0" borderId="0" xfId="1" applyNumberFormat="1" applyFont="1" applyAlignment="1">
      <alignment vertical="center"/>
    </xf>
    <xf numFmtId="166" fontId="0" fillId="0" borderId="0" xfId="1" applyNumberFormat="1" applyFont="1" applyAlignment="1" applyProtection="1">
      <alignment vertical="center"/>
      <protection locked="0"/>
    </xf>
    <xf numFmtId="166" fontId="0" fillId="0" borderId="0" xfId="0" applyNumberFormat="1" applyFill="1" applyProtection="1">
      <alignment vertical="center"/>
      <protection locked="0"/>
    </xf>
    <xf numFmtId="49" fontId="0" fillId="0" borderId="0" xfId="0" applyNumberFormat="1" applyFill="1" applyAlignment="1">
      <alignment horizontal="left" vertical="center"/>
    </xf>
    <xf numFmtId="49" fontId="64" fillId="0" borderId="0" xfId="0" applyNumberFormat="1" applyFont="1" applyFill="1" applyProtection="1">
      <alignment vertical="center"/>
      <protection locked="0"/>
    </xf>
    <xf numFmtId="49" fontId="64" fillId="0" borderId="0" xfId="0" applyNumberFormat="1" applyFont="1" applyFill="1" applyAlignment="1" applyProtection="1">
      <alignment vertical="center"/>
      <protection locked="0"/>
    </xf>
    <xf numFmtId="44" fontId="0" fillId="0" borderId="0" xfId="1" applyFont="1" applyFill="1" applyAlignment="1">
      <alignment vertical="center"/>
    </xf>
    <xf numFmtId="0" fontId="64" fillId="0" borderId="0" xfId="0" applyNumberFormat="1" applyFont="1" applyFill="1" applyAlignment="1" applyProtection="1">
      <alignment horizontal="left" vertical="center"/>
      <protection locked="0"/>
    </xf>
    <xf numFmtId="0" fontId="61" fillId="0" borderId="0" xfId="0" applyFont="1" applyProtection="1">
      <alignment vertical="center"/>
    </xf>
    <xf numFmtId="0" fontId="0" fillId="0" borderId="0" xfId="0" applyNumberFormat="1" applyFill="1">
      <alignment vertical="center"/>
    </xf>
    <xf numFmtId="0" fontId="64" fillId="0" borderId="0" xfId="0" applyNumberFormat="1" applyFont="1">
      <alignment vertical="center"/>
    </xf>
    <xf numFmtId="0" fontId="64" fillId="0" borderId="0" xfId="0" applyFont="1" applyFill="1" applyAlignment="1">
      <alignment vertical="center" wrapText="1"/>
    </xf>
    <xf numFmtId="0" fontId="64" fillId="0" borderId="0" xfId="0" applyNumberFormat="1" applyFont="1" applyFill="1" applyAlignment="1">
      <alignment vertical="center"/>
    </xf>
    <xf numFmtId="0" fontId="64" fillId="0" borderId="0" xfId="0" applyFont="1" applyFill="1" applyProtection="1">
      <alignment vertical="center"/>
    </xf>
    <xf numFmtId="0" fontId="0" fillId="0" borderId="0" xfId="0" applyFill="1" applyAlignment="1">
      <alignment vertical="center" wrapText="1"/>
    </xf>
    <xf numFmtId="0" fontId="64" fillId="0" borderId="0" xfId="0" applyFont="1" applyAlignment="1">
      <alignment vertical="center" wrapText="1"/>
    </xf>
    <xf numFmtId="0" fontId="64" fillId="0" borderId="0" xfId="0" applyFont="1" applyAlignment="1">
      <alignment vertical="center"/>
    </xf>
    <xf numFmtId="0" fontId="0" fillId="0" borderId="0" xfId="0" applyNumberFormat="1" applyFill="1" applyAlignment="1">
      <alignment vertical="center"/>
    </xf>
    <xf numFmtId="0" fontId="0" fillId="0" borderId="0" xfId="0" applyAlignment="1">
      <alignment vertical="center"/>
    </xf>
    <xf numFmtId="0" fontId="0" fillId="0" borderId="0" xfId="0" applyFill="1" applyAlignment="1">
      <alignment vertical="center"/>
    </xf>
    <xf numFmtId="0" fontId="71" fillId="8" borderId="0" xfId="12" applyAlignment="1">
      <alignment vertical="center"/>
    </xf>
    <xf numFmtId="0" fontId="61" fillId="0" borderId="0" xfId="0" applyFont="1" applyAlignment="1" applyProtection="1">
      <alignment horizontal="left" vertical="center"/>
    </xf>
    <xf numFmtId="0" fontId="61" fillId="0" borderId="0" xfId="0" applyFont="1" applyProtection="1">
      <alignment vertical="center"/>
      <protection locked="0"/>
    </xf>
    <xf numFmtId="0" fontId="61" fillId="0" borderId="0" xfId="0" applyNumberFormat="1" applyFont="1" applyAlignment="1" applyProtection="1">
      <alignment vertical="center"/>
      <protection locked="0"/>
    </xf>
    <xf numFmtId="0" fontId="61" fillId="0" borderId="0" xfId="0" applyFont="1" applyAlignment="1" applyProtection="1">
      <alignment horizontal="left" vertical="center"/>
      <protection locked="0"/>
    </xf>
    <xf numFmtId="0" fontId="61" fillId="0" borderId="0" xfId="0" applyFont="1" applyFill="1" applyProtection="1">
      <alignment vertical="center"/>
      <protection locked="0"/>
    </xf>
    <xf numFmtId="49" fontId="61" fillId="0" borderId="0" xfId="0" applyNumberFormat="1" applyFont="1" applyProtection="1">
      <alignment vertical="center"/>
      <protection locked="0"/>
    </xf>
    <xf numFmtId="0" fontId="61" fillId="0" borderId="0" xfId="0" applyFont="1">
      <alignment vertical="center"/>
    </xf>
    <xf numFmtId="0" fontId="61" fillId="0" borderId="0" xfId="0" applyNumberFormat="1" applyFont="1">
      <alignment vertical="center"/>
    </xf>
    <xf numFmtId="0" fontId="61" fillId="0" borderId="0" xfId="0" applyFont="1" applyFill="1" applyAlignment="1" applyProtection="1">
      <alignment horizontal="left" vertical="center"/>
      <protection locked="0"/>
    </xf>
    <xf numFmtId="0" fontId="61" fillId="0" borderId="0" xfId="0" applyFont="1" applyFill="1">
      <alignment vertical="center"/>
    </xf>
    <xf numFmtId="49" fontId="61" fillId="0" borderId="0" xfId="0" applyNumberFormat="1" applyFont="1" applyAlignment="1" applyProtection="1">
      <alignment horizontal="left" vertical="center"/>
      <protection locked="0"/>
    </xf>
    <xf numFmtId="0" fontId="61" fillId="0" borderId="0" xfId="0" applyFont="1" applyAlignment="1">
      <alignment horizontal="left" vertical="center"/>
    </xf>
    <xf numFmtId="0" fontId="61" fillId="0" borderId="0" xfId="0" applyFont="1" applyFill="1" applyAlignment="1">
      <alignment horizontal="left" vertical="center"/>
    </xf>
    <xf numFmtId="49" fontId="61" fillId="0" borderId="0" xfId="0" applyNumberFormat="1" applyFont="1" applyFill="1" applyAlignment="1" applyProtection="1">
      <alignment horizontal="left" vertical="center"/>
      <protection locked="0"/>
    </xf>
    <xf numFmtId="0" fontId="61" fillId="0" borderId="0" xfId="0" applyNumberFormat="1" applyFont="1" applyFill="1" applyAlignment="1" applyProtection="1">
      <alignment horizontal="left" vertical="center"/>
      <protection locked="0"/>
    </xf>
    <xf numFmtId="0" fontId="61" fillId="0" borderId="0" xfId="0" applyNumberFormat="1" applyFont="1" applyFill="1" applyProtection="1">
      <alignment vertical="center"/>
      <protection locked="0"/>
    </xf>
    <xf numFmtId="0" fontId="60" fillId="0" borderId="0" xfId="0" applyFont="1" applyProtection="1">
      <alignment vertical="center"/>
    </xf>
    <xf numFmtId="0" fontId="0" fillId="0" borderId="0" xfId="0" quotePrefix="1">
      <alignment vertical="center"/>
    </xf>
    <xf numFmtId="0" fontId="59" fillId="0" borderId="0" xfId="0" applyFont="1" applyFill="1" applyAlignment="1">
      <alignment horizontal="left" vertical="center"/>
    </xf>
    <xf numFmtId="0" fontId="58" fillId="0" borderId="0" xfId="0" applyFont="1" applyFill="1" applyAlignment="1">
      <alignment horizontal="left" vertical="center"/>
    </xf>
    <xf numFmtId="49" fontId="64" fillId="0" borderId="0" xfId="0" applyNumberFormat="1" applyFont="1" applyFill="1" applyAlignment="1">
      <alignment horizontal="left" vertical="center"/>
    </xf>
    <xf numFmtId="0" fontId="0" fillId="0" borderId="0" xfId="0" applyFill="1" applyBorder="1" applyProtection="1">
      <alignment vertical="center"/>
      <protection locked="0"/>
    </xf>
    <xf numFmtId="0" fontId="0" fillId="0" borderId="0" xfId="0" applyBorder="1" applyProtection="1">
      <alignment vertical="center"/>
      <protection locked="0"/>
    </xf>
    <xf numFmtId="0" fontId="0" fillId="0" borderId="0" xfId="0" applyNumberFormat="1" applyFill="1" applyBorder="1" applyProtection="1">
      <alignment vertical="center"/>
      <protection locked="0"/>
    </xf>
    <xf numFmtId="49" fontId="0" fillId="0" borderId="0" xfId="0" applyNumberFormat="1" applyFill="1" applyBorder="1" applyAlignment="1" applyProtection="1">
      <alignment horizontal="left" vertical="center"/>
      <protection locked="0"/>
    </xf>
    <xf numFmtId="49" fontId="0" fillId="0" borderId="0" xfId="0" applyNumberFormat="1" applyBorder="1" applyProtection="1">
      <alignment vertical="center"/>
      <protection locked="0"/>
    </xf>
    <xf numFmtId="49" fontId="0" fillId="0" borderId="0" xfId="0" applyNumberFormat="1" applyBorder="1" applyAlignment="1" applyProtection="1">
      <alignment horizontal="left" vertical="center"/>
      <protection locked="0"/>
    </xf>
    <xf numFmtId="49" fontId="0" fillId="0" borderId="0" xfId="0" applyNumberFormat="1" applyFill="1" applyBorder="1" applyProtection="1">
      <alignment vertical="center"/>
      <protection locked="0"/>
    </xf>
    <xf numFmtId="0" fontId="0" fillId="0" borderId="0" xfId="0" applyNumberFormat="1" applyBorder="1" applyProtection="1">
      <alignment vertical="center"/>
      <protection locked="0"/>
    </xf>
    <xf numFmtId="0" fontId="0" fillId="0" borderId="0" xfId="0" applyNumberFormat="1" applyBorder="1" applyAlignment="1" applyProtection="1">
      <alignment vertical="center"/>
      <protection locked="0"/>
    </xf>
    <xf numFmtId="0" fontId="0" fillId="0" borderId="0" xfId="0" applyNumberFormat="1" applyFill="1" applyBorder="1" applyAlignment="1" applyProtection="1">
      <alignment vertical="center"/>
      <protection locked="0"/>
    </xf>
    <xf numFmtId="0" fontId="0" fillId="0" borderId="0" xfId="0" applyBorder="1" applyAlignment="1" applyProtection="1">
      <alignment horizontal="left" vertical="center"/>
      <protection locked="0"/>
    </xf>
    <xf numFmtId="0" fontId="0" fillId="0" borderId="0" xfId="0" applyNumberFormat="1" applyFill="1" applyBorder="1" applyAlignment="1" applyProtection="1">
      <alignment horizontal="left" vertical="center"/>
      <protection locked="0"/>
    </xf>
    <xf numFmtId="0" fontId="0" fillId="0" borderId="0" xfId="0" applyNumberFormat="1" applyBorder="1" applyAlignment="1" applyProtection="1">
      <alignment horizontal="left" vertical="center"/>
      <protection locked="0"/>
    </xf>
    <xf numFmtId="0" fontId="57" fillId="0" borderId="0" xfId="0" applyFont="1" applyFill="1" applyProtection="1">
      <alignment vertical="center"/>
      <protection locked="0"/>
    </xf>
    <xf numFmtId="49" fontId="0" fillId="0" borderId="0" xfId="0" quotePrefix="1" applyNumberFormat="1" applyFill="1" applyProtection="1">
      <alignment vertical="center"/>
      <protection locked="0"/>
    </xf>
    <xf numFmtId="14" fontId="61" fillId="0" borderId="0" xfId="0" applyNumberFormat="1" applyFont="1" applyAlignment="1" applyProtection="1">
      <alignment vertical="center"/>
      <protection locked="0"/>
    </xf>
    <xf numFmtId="0" fontId="56" fillId="0" borderId="0" xfId="0" applyFont="1" applyFill="1" applyAlignment="1" applyProtection="1">
      <alignment horizontal="left" vertical="center"/>
      <protection locked="0"/>
    </xf>
    <xf numFmtId="0" fontId="68" fillId="6" borderId="7" xfId="10" applyAlignment="1" applyProtection="1">
      <alignment horizontal="left" vertical="center"/>
      <protection locked="0"/>
    </xf>
    <xf numFmtId="14" fontId="68" fillId="6" borderId="7" xfId="10" applyNumberFormat="1" applyAlignment="1" applyProtection="1">
      <alignment horizontal="left" vertical="center"/>
      <protection locked="0"/>
    </xf>
    <xf numFmtId="49" fontId="68" fillId="6" borderId="10" xfId="10" applyNumberFormat="1" applyBorder="1" applyAlignment="1" applyProtection="1">
      <alignment horizontal="left" vertical="center"/>
      <protection locked="0"/>
    </xf>
    <xf numFmtId="0" fontId="55" fillId="0" borderId="0" xfId="0" applyFont="1" applyAlignment="1" applyProtection="1">
      <alignment horizontal="left" vertical="center"/>
      <protection locked="0"/>
    </xf>
    <xf numFmtId="0" fontId="55" fillId="0" borderId="0" xfId="0" applyFont="1" applyFill="1" applyAlignment="1" applyProtection="1">
      <alignment horizontal="left" vertical="center"/>
      <protection locked="0"/>
    </xf>
    <xf numFmtId="49" fontId="54" fillId="0" borderId="0" xfId="0" applyNumberFormat="1" applyFont="1" applyFill="1" applyAlignment="1" applyProtection="1">
      <alignment horizontal="left" vertical="center"/>
      <protection locked="0"/>
    </xf>
    <xf numFmtId="0" fontId="54" fillId="0" borderId="0" xfId="0" applyFont="1">
      <alignment vertical="center"/>
    </xf>
    <xf numFmtId="0" fontId="54" fillId="0" borderId="0" xfId="0" applyNumberFormat="1" applyFont="1">
      <alignment vertical="center"/>
    </xf>
    <xf numFmtId="0" fontId="53" fillId="0" borderId="0" xfId="0" applyFont="1" applyAlignment="1" applyProtection="1">
      <alignment horizontal="left" vertical="center"/>
      <protection locked="0"/>
    </xf>
    <xf numFmtId="0" fontId="52" fillId="0" borderId="0" xfId="0" applyFont="1" applyFill="1" applyAlignment="1">
      <alignment horizontal="left" vertical="center"/>
    </xf>
    <xf numFmtId="49" fontId="51" fillId="0" borderId="0" xfId="0" applyNumberFormat="1" applyFont="1" applyFill="1" applyAlignment="1" applyProtection="1">
      <alignment horizontal="left" vertical="center"/>
      <protection locked="0"/>
    </xf>
    <xf numFmtId="0" fontId="51" fillId="0" borderId="0" xfId="0" applyNumberFormat="1" applyFont="1" applyFill="1" applyAlignment="1" applyProtection="1">
      <alignment horizontal="left" vertical="center"/>
      <protection locked="0"/>
    </xf>
    <xf numFmtId="49" fontId="51" fillId="0" borderId="0" xfId="0" applyNumberFormat="1" applyFont="1" applyAlignment="1" applyProtection="1">
      <alignment horizontal="left" vertical="center"/>
      <protection locked="0"/>
    </xf>
    <xf numFmtId="0" fontId="51" fillId="0" borderId="0" xfId="0" applyFont="1" applyAlignment="1" applyProtection="1">
      <alignment horizontal="left" vertical="center"/>
      <protection locked="0"/>
    </xf>
    <xf numFmtId="0" fontId="51" fillId="0" borderId="0" xfId="0" applyNumberFormat="1" applyFont="1" applyAlignment="1" applyProtection="1">
      <alignment horizontal="left" vertical="center"/>
      <protection locked="0"/>
    </xf>
    <xf numFmtId="0" fontId="64" fillId="0" borderId="0" xfId="0" applyNumberFormat="1" applyFont="1" applyAlignment="1" applyProtection="1">
      <alignment horizontal="left" vertical="center"/>
      <protection locked="0"/>
    </xf>
    <xf numFmtId="0" fontId="51" fillId="0" borderId="0" xfId="0" applyFont="1" applyFill="1" applyAlignment="1">
      <alignment horizontal="left" vertical="center"/>
    </xf>
    <xf numFmtId="0" fontId="0" fillId="0" borderId="0" xfId="0" applyNumberFormat="1" applyAlignment="1" applyProtection="1">
      <alignment vertical="center"/>
      <protection locked="0"/>
    </xf>
    <xf numFmtId="49" fontId="64" fillId="0" borderId="0" xfId="0" quotePrefix="1" applyNumberFormat="1" applyFont="1" applyAlignment="1" applyProtection="1">
      <alignment horizontal="left" vertical="center"/>
      <protection locked="0"/>
    </xf>
    <xf numFmtId="0" fontId="73" fillId="8" borderId="8" xfId="14" applyProtection="1">
      <alignment vertical="center"/>
      <protection locked="0"/>
    </xf>
    <xf numFmtId="0" fontId="0" fillId="0" borderId="0" xfId="0" quotePrefix="1" applyFill="1" applyProtection="1">
      <alignment vertical="center"/>
      <protection locked="0"/>
    </xf>
    <xf numFmtId="0" fontId="64" fillId="0" borderId="0" xfId="0" quotePrefix="1" applyNumberFormat="1" applyFont="1" applyFill="1" applyAlignment="1" applyProtection="1">
      <alignment vertical="center" wrapText="1"/>
      <protection locked="0"/>
    </xf>
    <xf numFmtId="0" fontId="50" fillId="0" borderId="0" xfId="0" applyFont="1" applyProtection="1">
      <alignment vertical="center"/>
      <protection locked="0"/>
    </xf>
    <xf numFmtId="0" fontId="61" fillId="0" borderId="0" xfId="0" applyNumberFormat="1" applyFont="1" applyFill="1">
      <alignment vertical="center"/>
    </xf>
    <xf numFmtId="0" fontId="49" fillId="0" borderId="0" xfId="0" applyFont="1" applyProtection="1">
      <alignment vertical="center"/>
      <protection locked="0"/>
    </xf>
    <xf numFmtId="0" fontId="64" fillId="0" borderId="0" xfId="0" applyNumberFormat="1" applyFont="1" applyFill="1">
      <alignment vertical="center"/>
    </xf>
    <xf numFmtId="0" fontId="48" fillId="0" borderId="0" xfId="0" applyFont="1" applyFill="1" applyAlignment="1">
      <alignment horizontal="left" vertical="center"/>
    </xf>
    <xf numFmtId="49" fontId="48" fillId="0" borderId="0" xfId="0" applyNumberFormat="1" applyFont="1" applyAlignment="1" applyProtection="1">
      <alignment horizontal="left" vertical="center"/>
      <protection locked="0"/>
    </xf>
    <xf numFmtId="49" fontId="48" fillId="0" borderId="0" xfId="0" applyNumberFormat="1" applyFont="1" applyFill="1" applyAlignment="1" applyProtection="1">
      <alignment horizontal="left" vertical="center"/>
      <protection locked="0"/>
    </xf>
    <xf numFmtId="0" fontId="48" fillId="0" borderId="0" xfId="0" applyNumberFormat="1" applyFont="1" applyAlignment="1" applyProtection="1">
      <alignment horizontal="left" vertical="center"/>
      <protection locked="0"/>
    </xf>
    <xf numFmtId="0" fontId="47" fillId="0" borderId="0" xfId="0" applyFont="1" applyProtection="1">
      <alignment vertical="center"/>
    </xf>
    <xf numFmtId="0" fontId="74" fillId="0" borderId="0" xfId="0" applyFont="1" applyProtection="1">
      <alignment vertical="center"/>
      <protection locked="0"/>
    </xf>
    <xf numFmtId="0" fontId="46" fillId="0" borderId="0" xfId="0" applyFont="1" applyProtection="1">
      <alignment vertical="center"/>
      <protection locked="0"/>
    </xf>
    <xf numFmtId="0" fontId="64" fillId="0" borderId="0" xfId="0" applyNumberFormat="1" applyFont="1" applyProtection="1">
      <alignment vertical="center"/>
      <protection locked="0"/>
    </xf>
    <xf numFmtId="0" fontId="64" fillId="0" borderId="0" xfId="0" applyNumberFormat="1" applyFont="1" applyFill="1" applyProtection="1">
      <alignment vertical="center"/>
      <protection locked="0"/>
    </xf>
    <xf numFmtId="0" fontId="72" fillId="8" borderId="8" xfId="13" quotePrefix="1" applyProtection="1">
      <alignment vertical="center"/>
      <protection locked="0"/>
    </xf>
    <xf numFmtId="0" fontId="72" fillId="8" borderId="8" xfId="13" quotePrefix="1">
      <alignment vertical="center"/>
    </xf>
    <xf numFmtId="0" fontId="45" fillId="0" borderId="0" xfId="0" applyFont="1" applyFill="1" applyProtection="1">
      <alignment vertical="center"/>
      <protection locked="0"/>
    </xf>
    <xf numFmtId="0" fontId="45" fillId="0" borderId="0" xfId="0" applyFont="1" applyFill="1" applyAlignment="1" applyProtection="1">
      <alignment horizontal="left" vertical="center"/>
      <protection locked="0"/>
    </xf>
    <xf numFmtId="0" fontId="44" fillId="0" borderId="0" xfId="0" applyFont="1" applyFill="1" applyAlignment="1" applyProtection="1">
      <alignment horizontal="left" vertical="center"/>
      <protection locked="0"/>
    </xf>
    <xf numFmtId="0" fontId="74" fillId="0" borderId="0" xfId="0" applyFont="1" applyFill="1" applyProtection="1">
      <alignment vertical="center"/>
      <protection locked="0"/>
    </xf>
    <xf numFmtId="0" fontId="44" fillId="0" borderId="0" xfId="0" applyFont="1" applyProtection="1">
      <alignment vertical="center"/>
      <protection locked="0"/>
    </xf>
    <xf numFmtId="0" fontId="74" fillId="0" borderId="0" xfId="0" applyFont="1" applyBorder="1" applyProtection="1">
      <alignment vertical="center"/>
      <protection locked="0"/>
    </xf>
    <xf numFmtId="14" fontId="0" fillId="0" borderId="0" xfId="1" applyNumberFormat="1" applyFont="1" applyAlignment="1" applyProtection="1">
      <alignment vertical="center"/>
      <protection locked="0"/>
    </xf>
    <xf numFmtId="0" fontId="43" fillId="0" borderId="0" xfId="0" applyFont="1" applyFill="1" applyAlignment="1" applyProtection="1">
      <alignment horizontal="left" vertical="center"/>
      <protection locked="0"/>
    </xf>
    <xf numFmtId="49" fontId="43" fillId="0" borderId="0" xfId="0" applyNumberFormat="1" applyFont="1" applyAlignment="1" applyProtection="1">
      <alignment vertical="center" wrapText="1"/>
      <protection locked="0"/>
    </xf>
    <xf numFmtId="167" fontId="0" fillId="0" borderId="0" xfId="0" applyNumberFormat="1" applyProtection="1">
      <alignment vertical="center"/>
      <protection locked="0"/>
    </xf>
    <xf numFmtId="0" fontId="42" fillId="0" borderId="0" xfId="0" applyFont="1" applyFill="1" applyProtection="1">
      <alignment vertical="center"/>
      <protection locked="0"/>
    </xf>
    <xf numFmtId="0" fontId="41" fillId="0" borderId="0" xfId="0" applyFont="1" applyFill="1" applyProtection="1">
      <alignment vertical="center"/>
      <protection locked="0"/>
    </xf>
    <xf numFmtId="44" fontId="0" fillId="0" borderId="0" xfId="1" applyNumberFormat="1" applyFont="1" applyFill="1" applyAlignment="1" applyProtection="1">
      <alignment vertical="center"/>
      <protection locked="0"/>
    </xf>
    <xf numFmtId="0" fontId="0" fillId="0" borderId="0" xfId="0" quotePrefix="1" applyFill="1" applyAlignment="1">
      <alignment horizontal="left" vertical="center"/>
    </xf>
    <xf numFmtId="0" fontId="40" fillId="0" borderId="0" xfId="0" applyFont="1" applyFill="1" applyProtection="1">
      <alignment vertical="center"/>
      <protection locked="0"/>
    </xf>
    <xf numFmtId="0" fontId="72" fillId="0" borderId="8" xfId="13" applyNumberFormat="1" applyFill="1" applyProtection="1">
      <alignment vertical="center"/>
      <protection locked="0"/>
    </xf>
    <xf numFmtId="0" fontId="64" fillId="0" borderId="0" xfId="0" applyFont="1" applyAlignment="1" applyProtection="1">
      <alignment vertical="center" wrapText="1"/>
      <protection locked="0"/>
    </xf>
    <xf numFmtId="0" fontId="64" fillId="0" borderId="0" xfId="0" applyFont="1" applyBorder="1" applyProtection="1">
      <alignment vertical="center"/>
      <protection locked="0"/>
    </xf>
    <xf numFmtId="0" fontId="72" fillId="0" borderId="8" xfId="13" applyFill="1" applyProtection="1">
      <alignment vertical="center"/>
      <protection locked="0"/>
    </xf>
    <xf numFmtId="0" fontId="40" fillId="0" borderId="0" xfId="0" applyFont="1" applyAlignment="1" applyProtection="1">
      <alignment horizontal="left" vertical="center"/>
      <protection locked="0"/>
    </xf>
    <xf numFmtId="0" fontId="40" fillId="0" borderId="0" xfId="0" applyFont="1" applyFill="1" applyAlignment="1" applyProtection="1">
      <alignment horizontal="left" vertical="center"/>
      <protection locked="0"/>
    </xf>
    <xf numFmtId="49" fontId="40" fillId="0" borderId="0" xfId="0" applyNumberFormat="1" applyFont="1" applyFill="1" applyAlignment="1" applyProtection="1">
      <alignment horizontal="left" vertical="center"/>
      <protection locked="0"/>
    </xf>
    <xf numFmtId="0" fontId="40" fillId="0" borderId="0" xfId="0" applyFont="1" applyFill="1" applyAlignment="1">
      <alignment horizontal="left" vertical="center"/>
    </xf>
    <xf numFmtId="0" fontId="40" fillId="0" borderId="0" xfId="0" applyNumberFormat="1" applyFont="1" applyAlignment="1" applyProtection="1">
      <alignment horizontal="left" vertical="center"/>
      <protection locked="0"/>
    </xf>
    <xf numFmtId="0" fontId="64" fillId="0" borderId="0" xfId="0" applyNumberFormat="1" applyFont="1" applyFill="1" applyAlignment="1">
      <alignment horizontal="left" vertical="center"/>
    </xf>
    <xf numFmtId="0" fontId="39" fillId="0" borderId="0" xfId="0" applyFont="1" applyFill="1" applyAlignment="1">
      <alignment horizontal="left" vertical="center"/>
    </xf>
    <xf numFmtId="0" fontId="39" fillId="0" borderId="0" xfId="0" applyFont="1" applyAlignment="1">
      <alignment horizontal="left" vertical="center"/>
    </xf>
    <xf numFmtId="49" fontId="39" fillId="0" borderId="0" xfId="0" applyNumberFormat="1" applyFont="1" applyFill="1" applyAlignment="1" applyProtection="1">
      <alignment horizontal="left" vertical="center"/>
      <protection locked="0"/>
    </xf>
    <xf numFmtId="0" fontId="39" fillId="0" borderId="0" xfId="0" applyNumberFormat="1" applyFont="1" applyFill="1" applyAlignment="1" applyProtection="1">
      <alignment horizontal="left" vertical="center"/>
      <protection locked="0"/>
    </xf>
    <xf numFmtId="49" fontId="39" fillId="0" borderId="0" xfId="0" applyNumberFormat="1" applyFont="1" applyAlignment="1" applyProtection="1">
      <alignment horizontal="left" vertical="center"/>
      <protection locked="0"/>
    </xf>
    <xf numFmtId="49" fontId="64" fillId="0" borderId="0" xfId="0" applyNumberFormat="1" applyFont="1">
      <alignment vertical="center"/>
    </xf>
    <xf numFmtId="0" fontId="39" fillId="0" borderId="0" xfId="0" applyFont="1" applyProtection="1">
      <alignment vertical="center"/>
      <protection locked="0"/>
    </xf>
    <xf numFmtId="0" fontId="39" fillId="0" borderId="0" xfId="0" applyFont="1" applyAlignment="1" applyProtection="1">
      <alignment horizontal="left" vertical="center"/>
      <protection locked="0"/>
    </xf>
    <xf numFmtId="0" fontId="39" fillId="0" borderId="0" xfId="0" applyNumberFormat="1" applyFont="1" applyAlignment="1" applyProtection="1">
      <alignment horizontal="left" vertical="center"/>
      <protection locked="0"/>
    </xf>
    <xf numFmtId="0" fontId="39" fillId="0" borderId="0" xfId="0" applyFont="1" applyFill="1" applyAlignment="1" applyProtection="1">
      <alignment horizontal="left" vertical="center"/>
      <protection locked="0"/>
    </xf>
    <xf numFmtId="0" fontId="38" fillId="0" borderId="0" xfId="0" applyFont="1" applyFill="1" applyAlignment="1">
      <alignment horizontal="left" vertical="center"/>
    </xf>
    <xf numFmtId="49" fontId="38" fillId="0" borderId="0" xfId="0" applyNumberFormat="1" applyFont="1" applyFill="1" applyAlignment="1" applyProtection="1">
      <alignment horizontal="left" vertical="center"/>
      <protection locked="0"/>
    </xf>
    <xf numFmtId="0" fontId="38" fillId="0" borderId="0" xfId="0" applyFont="1" applyFill="1" applyAlignment="1" applyProtection="1">
      <alignment horizontal="left" vertical="center"/>
      <protection locked="0"/>
    </xf>
    <xf numFmtId="0" fontId="37" fillId="0" borderId="0" xfId="0" applyFont="1">
      <alignment vertical="center"/>
    </xf>
    <xf numFmtId="49" fontId="0" fillId="0" borderId="0" xfId="0" applyNumberFormat="1">
      <alignment vertical="center"/>
    </xf>
    <xf numFmtId="0" fontId="37" fillId="0" borderId="0" xfId="0" applyFont="1" applyProtection="1">
      <alignment vertical="center"/>
      <protection locked="0"/>
    </xf>
    <xf numFmtId="0" fontId="37" fillId="0" borderId="0" xfId="0" applyFont="1" applyFill="1" applyAlignment="1" applyProtection="1">
      <alignment horizontal="left" vertical="center"/>
      <protection locked="0"/>
    </xf>
    <xf numFmtId="49" fontId="37" fillId="0" borderId="0" xfId="0" applyNumberFormat="1" applyFont="1" applyAlignment="1" applyProtection="1">
      <alignment horizontal="left" vertical="center"/>
      <protection locked="0"/>
    </xf>
    <xf numFmtId="0" fontId="37" fillId="0" borderId="0" xfId="0" applyFont="1" applyFill="1" applyProtection="1">
      <alignment vertical="center"/>
      <protection locked="0"/>
    </xf>
    <xf numFmtId="49" fontId="37" fillId="0" borderId="0" xfId="0" applyNumberFormat="1" applyFont="1" applyFill="1" applyAlignment="1" applyProtection="1">
      <alignment horizontal="left" vertical="center"/>
      <protection locked="0"/>
    </xf>
    <xf numFmtId="0" fontId="37" fillId="0" borderId="0" xfId="0" applyFont="1" applyFill="1" applyAlignment="1">
      <alignment horizontal="left" vertical="center"/>
    </xf>
    <xf numFmtId="0" fontId="36" fillId="0" borderId="0" xfId="0" applyFont="1" applyFill="1" applyAlignment="1" applyProtection="1">
      <alignment horizontal="left" vertical="center"/>
      <protection locked="0"/>
    </xf>
    <xf numFmtId="0" fontId="36" fillId="0" borderId="0" xfId="0" applyFont="1" applyProtection="1">
      <alignment vertical="center"/>
      <protection locked="0"/>
    </xf>
    <xf numFmtId="0" fontId="71" fillId="0" borderId="0" xfId="12" applyNumberFormat="1" applyFill="1" applyAlignment="1" applyProtection="1">
      <alignment horizontal="left" vertical="center"/>
      <protection locked="0"/>
    </xf>
    <xf numFmtId="0" fontId="71" fillId="0" borderId="0" xfId="12" applyNumberFormat="1" applyFill="1" applyBorder="1" applyProtection="1">
      <alignment vertical="center"/>
      <protection locked="0"/>
    </xf>
    <xf numFmtId="2" fontId="0" fillId="0" borderId="0" xfId="0" applyNumberFormat="1" applyFill="1" applyProtection="1">
      <alignment vertical="center"/>
      <protection locked="0"/>
    </xf>
    <xf numFmtId="0" fontId="35" fillId="0" borderId="0" xfId="0" applyFont="1" applyFill="1" applyProtection="1">
      <alignment vertical="center"/>
      <protection locked="0"/>
    </xf>
    <xf numFmtId="0" fontId="35" fillId="0" borderId="0" xfId="0" applyFont="1" applyProtection="1">
      <alignment vertical="center"/>
      <protection locked="0"/>
    </xf>
    <xf numFmtId="0" fontId="34" fillId="0" borderId="0" xfId="0" applyFont="1" applyFill="1" applyProtection="1">
      <alignment vertical="center"/>
      <protection locked="0"/>
    </xf>
    <xf numFmtId="0" fontId="0" fillId="0" borderId="0" xfId="0" quotePrefix="1" applyAlignment="1">
      <alignment horizontal="left" vertical="center"/>
    </xf>
    <xf numFmtId="0" fontId="73" fillId="0" borderId="8" xfId="14" applyNumberFormat="1" applyFill="1" applyProtection="1">
      <alignment vertical="center"/>
      <protection locked="0"/>
    </xf>
    <xf numFmtId="0" fontId="33" fillId="0" borderId="0" xfId="0" applyFont="1" applyProtection="1">
      <alignment vertical="center"/>
      <protection locked="0"/>
    </xf>
    <xf numFmtId="0" fontId="33" fillId="0" borderId="0" xfId="0" applyFont="1" applyFill="1" applyAlignment="1" applyProtection="1">
      <alignment horizontal="left" vertical="center"/>
      <protection locked="0"/>
    </xf>
    <xf numFmtId="0" fontId="32" fillId="0" borderId="0" xfId="0" applyFont="1" applyFill="1" applyProtection="1">
      <alignment vertical="center"/>
      <protection locked="0"/>
    </xf>
    <xf numFmtId="0" fontId="31" fillId="0" borderId="0" xfId="0" applyFont="1" applyProtection="1">
      <alignment vertical="center"/>
      <protection locked="0"/>
    </xf>
    <xf numFmtId="0" fontId="30" fillId="0" borderId="0" xfId="0" applyFont="1" applyFill="1" applyAlignment="1" applyProtection="1">
      <alignment horizontal="left" vertical="center"/>
      <protection locked="0"/>
    </xf>
    <xf numFmtId="0" fontId="30" fillId="0" borderId="0" xfId="0" applyFont="1" applyFill="1" applyProtection="1">
      <alignment vertical="center"/>
      <protection locked="0"/>
    </xf>
    <xf numFmtId="49" fontId="64" fillId="0" borderId="0" xfId="0" quotePrefix="1" applyNumberFormat="1" applyFont="1" applyProtection="1">
      <alignment vertical="center"/>
      <protection locked="0"/>
    </xf>
    <xf numFmtId="0" fontId="64" fillId="0" borderId="0" xfId="0" quotePrefix="1" applyFont="1" applyFill="1" applyProtection="1">
      <alignment vertical="center"/>
      <protection locked="0"/>
    </xf>
    <xf numFmtId="0" fontId="30" fillId="0" borderId="0" xfId="0" applyFont="1" applyProtection="1">
      <alignment vertical="center"/>
      <protection locked="0"/>
    </xf>
    <xf numFmtId="0" fontId="76" fillId="8" borderId="0" xfId="12" applyFont="1">
      <alignment vertical="center"/>
    </xf>
    <xf numFmtId="0" fontId="29" fillId="0" borderId="0" xfId="0" applyFont="1">
      <alignment vertical="center"/>
    </xf>
    <xf numFmtId="0" fontId="29" fillId="0" borderId="0" xfId="0" applyFont="1" applyFill="1" applyProtection="1">
      <alignment vertical="center"/>
      <protection locked="0"/>
    </xf>
    <xf numFmtId="0" fontId="29" fillId="0" borderId="0" xfId="0" applyFont="1" applyFill="1" applyAlignment="1" applyProtection="1">
      <alignment horizontal="left" vertical="center"/>
      <protection locked="0"/>
    </xf>
    <xf numFmtId="0" fontId="28" fillId="0" borderId="0" xfId="0" applyFont="1" applyFill="1" applyProtection="1">
      <alignment vertical="center"/>
      <protection locked="0"/>
    </xf>
    <xf numFmtId="0" fontId="27" fillId="0" borderId="0" xfId="0" applyFont="1" applyFill="1" applyAlignment="1" applyProtection="1">
      <alignment horizontal="left" vertical="center"/>
      <protection locked="0"/>
    </xf>
    <xf numFmtId="0" fontId="27" fillId="0" borderId="0" xfId="0" applyFont="1" applyFill="1" applyProtection="1">
      <alignment vertical="center"/>
      <protection locked="0"/>
    </xf>
    <xf numFmtId="0" fontId="27" fillId="0" borderId="0" xfId="0" applyFont="1" applyProtection="1">
      <alignment vertical="center"/>
      <protection locked="0"/>
    </xf>
    <xf numFmtId="0" fontId="26" fillId="0" borderId="0" xfId="0" applyFont="1" applyFill="1" applyAlignment="1" applyProtection="1">
      <alignment horizontal="left" vertical="center"/>
      <protection locked="0"/>
    </xf>
    <xf numFmtId="0" fontId="77" fillId="0" borderId="0" xfId="0" applyFont="1" applyProtection="1">
      <alignment vertical="center"/>
      <protection locked="0"/>
    </xf>
    <xf numFmtId="0" fontId="64" fillId="0" borderId="0" xfId="0" quotePrefix="1" applyFont="1" applyAlignment="1">
      <alignment horizontal="left" vertical="center"/>
    </xf>
    <xf numFmtId="0" fontId="25" fillId="0" borderId="0" xfId="0" applyFont="1" applyFill="1" applyAlignment="1">
      <alignment horizontal="left" vertical="center"/>
    </xf>
    <xf numFmtId="0" fontId="64" fillId="0" borderId="0" xfId="0" quotePrefix="1" applyNumberFormat="1" applyFont="1" applyFill="1" applyAlignment="1" applyProtection="1">
      <alignment horizontal="left" vertical="center"/>
      <protection locked="0"/>
    </xf>
    <xf numFmtId="0" fontId="24" fillId="0" borderId="0" xfId="0" applyFont="1" applyAlignment="1" applyProtection="1">
      <alignment vertical="center"/>
      <protection locked="0"/>
    </xf>
    <xf numFmtId="0" fontId="24" fillId="0" borderId="0" xfId="0" applyFont="1" applyProtection="1">
      <alignment vertical="center"/>
      <protection locked="0"/>
    </xf>
    <xf numFmtId="0" fontId="72" fillId="8" borderId="8" xfId="13" quotePrefix="1" applyAlignment="1" applyProtection="1">
      <alignment vertical="center" wrapText="1"/>
      <protection locked="0"/>
    </xf>
    <xf numFmtId="0" fontId="77" fillId="0" borderId="0" xfId="0" applyFont="1" applyFill="1" applyProtection="1">
      <alignment vertical="center"/>
      <protection locked="0"/>
    </xf>
    <xf numFmtId="0" fontId="23" fillId="0" borderId="0" xfId="0" applyFont="1" applyProtection="1">
      <alignment vertical="center"/>
      <protection locked="0"/>
    </xf>
    <xf numFmtId="0" fontId="22" fillId="0" borderId="0" xfId="0" applyFont="1" applyAlignment="1" applyProtection="1">
      <alignment vertical="center"/>
      <protection locked="0"/>
    </xf>
    <xf numFmtId="0" fontId="21" fillId="0" borderId="0" xfId="0" applyFont="1" applyFill="1" applyProtection="1">
      <alignment vertical="center"/>
      <protection locked="0"/>
    </xf>
    <xf numFmtId="0" fontId="20" fillId="0" borderId="0" xfId="0" applyFont="1" applyProtection="1">
      <alignment vertical="center"/>
      <protection locked="0"/>
    </xf>
    <xf numFmtId="10" fontId="0" fillId="0" borderId="0" xfId="2" applyNumberFormat="1" applyFont="1" applyAlignment="1">
      <alignment vertical="center"/>
    </xf>
    <xf numFmtId="44" fontId="64" fillId="0" borderId="0" xfId="1" applyFont="1" applyAlignment="1">
      <alignment vertical="center"/>
    </xf>
    <xf numFmtId="44" fontId="71" fillId="8" borderId="0" xfId="1" applyFont="1" applyFill="1" applyAlignment="1">
      <alignment vertical="center"/>
    </xf>
    <xf numFmtId="10" fontId="0" fillId="0" borderId="0" xfId="2" applyNumberFormat="1" applyFont="1" applyFill="1" applyAlignment="1">
      <alignment vertical="center"/>
    </xf>
    <xf numFmtId="44" fontId="64" fillId="0" borderId="0" xfId="0" applyNumberFormat="1" applyFont="1">
      <alignment vertical="center"/>
    </xf>
    <xf numFmtId="0" fontId="80" fillId="0" borderId="0" xfId="0" applyFont="1" applyProtection="1">
      <alignment vertical="center"/>
      <protection locked="0"/>
    </xf>
    <xf numFmtId="0" fontId="81" fillId="0" borderId="0" xfId="0" applyFont="1" applyProtection="1">
      <alignment vertical="center"/>
      <protection locked="0"/>
    </xf>
    <xf numFmtId="0" fontId="19" fillId="0" borderId="0" xfId="0" applyFont="1" applyProtection="1">
      <alignment vertical="center"/>
      <protection locked="0"/>
    </xf>
    <xf numFmtId="0" fontId="19" fillId="0" borderId="0" xfId="0" applyFont="1" applyFill="1" applyProtection="1">
      <alignment vertical="center"/>
      <protection locked="0"/>
    </xf>
    <xf numFmtId="0" fontId="64" fillId="0" borderId="0" xfId="0" quotePrefix="1" applyFont="1" applyAlignment="1" applyProtection="1">
      <alignment horizontal="left" vertical="center"/>
      <protection locked="0"/>
    </xf>
    <xf numFmtId="0" fontId="18" fillId="0" borderId="0" xfId="0" quotePrefix="1" applyFont="1" applyAlignment="1" applyProtection="1">
      <alignment horizontal="left" vertical="center"/>
      <protection locked="0"/>
    </xf>
    <xf numFmtId="0" fontId="18" fillId="0" borderId="0" xfId="0" applyFont="1" applyAlignment="1" applyProtection="1">
      <alignment horizontal="left" vertical="center"/>
      <protection locked="0"/>
    </xf>
    <xf numFmtId="0" fontId="17" fillId="0" borderId="0" xfId="0" applyFont="1" applyFill="1" applyProtection="1">
      <alignment vertical="center"/>
      <protection locked="0"/>
    </xf>
    <xf numFmtId="0" fontId="16" fillId="0" borderId="0" xfId="0" applyFont="1" applyFill="1" applyAlignment="1" applyProtection="1">
      <alignment horizontal="left" vertical="center"/>
      <protection locked="0"/>
    </xf>
    <xf numFmtId="0" fontId="15" fillId="0" borderId="0" xfId="0" applyFont="1" applyFill="1" applyProtection="1">
      <alignment vertical="center"/>
      <protection locked="0"/>
    </xf>
    <xf numFmtId="0" fontId="14" fillId="0" borderId="0" xfId="0" applyFont="1" applyFill="1">
      <alignment vertical="center"/>
    </xf>
    <xf numFmtId="0" fontId="13" fillId="0" borderId="0" xfId="0" applyFont="1" applyProtection="1">
      <alignment vertical="center"/>
      <protection locked="0"/>
    </xf>
    <xf numFmtId="0" fontId="71" fillId="8" borderId="0" xfId="12" quotePrefix="1">
      <alignment vertical="center"/>
    </xf>
    <xf numFmtId="0" fontId="12" fillId="0" borderId="0" xfId="0" quotePrefix="1" applyFont="1" applyProtection="1">
      <alignment vertical="center"/>
      <protection locked="0"/>
    </xf>
    <xf numFmtId="0" fontId="11" fillId="0" borderId="0" xfId="0" applyFont="1" applyFill="1" applyProtection="1">
      <alignment vertical="center"/>
      <protection locked="0"/>
    </xf>
    <xf numFmtId="0" fontId="81" fillId="0" borderId="0" xfId="0" applyFont="1" applyFill="1" applyProtection="1">
      <alignment vertical="center"/>
      <protection locked="0"/>
    </xf>
    <xf numFmtId="0" fontId="10" fillId="0" borderId="0" xfId="0" applyFont="1" applyFill="1" applyProtection="1">
      <alignment vertical="center"/>
      <protection locked="0"/>
    </xf>
    <xf numFmtId="0" fontId="10" fillId="0" borderId="0" xfId="0" applyFont="1" applyProtection="1">
      <alignment vertical="center"/>
      <protection locked="0"/>
    </xf>
    <xf numFmtId="0" fontId="10" fillId="0" borderId="0" xfId="0" applyFont="1" applyFill="1" applyAlignment="1" applyProtection="1">
      <alignment horizontal="left" vertical="center"/>
      <protection locked="0"/>
    </xf>
    <xf numFmtId="0" fontId="9" fillId="0" borderId="0" xfId="0" applyFont="1" applyFill="1" applyProtection="1">
      <alignment vertical="center"/>
      <protection locked="0"/>
    </xf>
    <xf numFmtId="0" fontId="9" fillId="0" borderId="0" xfId="0" applyFont="1" applyFill="1" applyAlignment="1" applyProtection="1">
      <alignment horizontal="left" vertical="center"/>
      <protection locked="0"/>
    </xf>
    <xf numFmtId="0" fontId="8" fillId="0" borderId="0" xfId="0" applyFont="1" applyAlignment="1">
      <alignment horizontal="left" vertical="center"/>
    </xf>
    <xf numFmtId="0" fontId="82" fillId="0" borderId="0" xfId="0" applyFont="1" applyFill="1" applyAlignment="1">
      <alignment horizontal="left" vertical="center"/>
    </xf>
    <xf numFmtId="0" fontId="8" fillId="0" borderId="0" xfId="0" applyFont="1" applyFill="1" applyAlignment="1">
      <alignment horizontal="left" vertical="center" wrapText="1"/>
    </xf>
    <xf numFmtId="0" fontId="8" fillId="0" borderId="0" xfId="0" applyFont="1" applyFill="1" applyAlignment="1">
      <alignment horizontal="left" vertical="center"/>
    </xf>
    <xf numFmtId="0" fontId="72" fillId="8" borderId="8" xfId="13" quotePrefix="1" applyAlignment="1">
      <alignment horizontal="left" vertical="center"/>
    </xf>
    <xf numFmtId="0" fontId="83" fillId="0" borderId="0" xfId="0" applyFont="1" applyFill="1" applyAlignment="1">
      <alignment horizontal="left" vertical="center"/>
    </xf>
    <xf numFmtId="0" fontId="0" fillId="0" borderId="0" xfId="0" applyAlignment="1" applyProtection="1">
      <alignment vertical="center" wrapText="1"/>
      <protection locked="0"/>
    </xf>
    <xf numFmtId="0" fontId="0" fillId="0" borderId="0" xfId="0" applyFill="1" applyAlignment="1" applyProtection="1">
      <alignment vertical="center" wrapText="1"/>
      <protection locked="0"/>
    </xf>
    <xf numFmtId="0" fontId="7" fillId="0" borderId="0" xfId="0" applyNumberFormat="1" applyFont="1" applyFill="1" applyBorder="1" applyAlignment="1" applyProtection="1">
      <alignment vertical="center"/>
    </xf>
    <xf numFmtId="44" fontId="7" fillId="0" borderId="0" xfId="0" applyNumberFormat="1" applyFont="1" applyFill="1" applyBorder="1" applyAlignment="1" applyProtection="1">
      <alignment horizontal="right" vertical="center"/>
    </xf>
    <xf numFmtId="49" fontId="40" fillId="0" borderId="0" xfId="0" applyNumberFormat="1" applyFont="1" applyAlignment="1" applyProtection="1">
      <alignment horizontal="left" vertical="center"/>
      <protection locked="0"/>
    </xf>
    <xf numFmtId="0" fontId="6" fillId="0" borderId="0" xfId="0" applyFont="1" applyFill="1" applyAlignment="1">
      <alignment horizontal="left" vertical="center"/>
    </xf>
    <xf numFmtId="49" fontId="64" fillId="0" borderId="0" xfId="0" quotePrefix="1" applyNumberFormat="1" applyFont="1" applyFill="1" applyProtection="1">
      <alignment vertical="center"/>
      <protection locked="0"/>
    </xf>
    <xf numFmtId="0" fontId="5" fillId="0" borderId="0" xfId="0" applyFont="1" applyFill="1" applyAlignment="1">
      <alignment horizontal="left" vertical="center"/>
    </xf>
    <xf numFmtId="0" fontId="4" fillId="0" borderId="0" xfId="0" applyFont="1" applyAlignment="1" applyProtection="1">
      <alignment vertical="center" wrapText="1"/>
      <protection locked="0"/>
    </xf>
    <xf numFmtId="0" fontId="3" fillId="0" borderId="0" xfId="0" applyFont="1" applyAlignment="1" applyProtection="1">
      <alignment vertical="center" wrapText="1"/>
      <protection locked="0"/>
    </xf>
    <xf numFmtId="44" fontId="0" fillId="0" borderId="0" xfId="0" applyNumberFormat="1">
      <alignment vertical="center"/>
    </xf>
    <xf numFmtId="0" fontId="2" fillId="0" borderId="0" xfId="0" applyFont="1">
      <alignment vertical="center"/>
    </xf>
    <xf numFmtId="0" fontId="1" fillId="0" borderId="0" xfId="0" applyFont="1">
      <alignment vertical="center"/>
    </xf>
  </cellXfs>
  <cellStyles count="15">
    <cellStyle name="20% - Accent6" xfId="8" builtinId="50" customBuiltin="1"/>
    <cellStyle name="Calculation" xfId="7" builtinId="22" customBuiltin="1"/>
    <cellStyle name="Check Cell" xfId="3" builtinId="23" customBuiltin="1"/>
    <cellStyle name="Currency" xfId="1" builtinId="4"/>
    <cellStyle name="Heading 1" xfId="4" builtinId="16" customBuiltin="1"/>
    <cellStyle name="Input" xfId="5" builtinId="20" customBuiltin="1"/>
    <cellStyle name="Normal" xfId="0" builtinId="0" customBuiltin="1"/>
    <cellStyle name="Output" xfId="6" builtinId="21" customBuiltin="1"/>
    <cellStyle name="Percent" xfId="2" builtinId="5"/>
    <cellStyle name="uBind Heading 1" xfId="11" xr:uid="{00000000-0005-0000-0000-000009000000}"/>
    <cellStyle name="uBind Heading 2" xfId="13" xr:uid="{00000000-0005-0000-0000-00000A000000}"/>
    <cellStyle name="uBind Heading 3" xfId="14" xr:uid="{00000000-0005-0000-0000-00000B000000}"/>
    <cellStyle name="uBind Input" xfId="10" xr:uid="{00000000-0005-0000-0000-00000C000000}"/>
    <cellStyle name="uBind Normal" xfId="12" xr:uid="{00000000-0005-0000-0000-00000D000000}"/>
    <cellStyle name="uBind Table Head" xfId="9" xr:uid="{00000000-0005-0000-0000-00000E000000}"/>
  </cellStyles>
  <dxfs count="619">
    <dxf>
      <numFmt numFmtId="164" formatCode="_-&quot;$&quot;* #,##0_-;\-&quot;$&quot;* #,##0_-;_-&quot;$&quot;* &quot;-&quot;??_-;_-@_-"/>
    </dxf>
    <dxf>
      <numFmt numFmtId="14" formatCode="0.00%"/>
    </dxf>
    <dxf>
      <numFmt numFmtId="164" formatCode="_-&quot;$&quot;* #,##0_-;\-&quot;$&quot;* #,##0_-;_-&quot;$&quot;* &quot;-&quot;??_-;_-@_-"/>
    </dxf>
    <dxf>
      <numFmt numFmtId="164" formatCode="_-&quot;$&quot;* #,##0_-;\-&quot;$&quot;* #,##0_-;_-&quot;$&quot;* &quot;-&quot;??_-;_-@_-"/>
    </dxf>
    <dxf>
      <numFmt numFmtId="164" formatCode="_-&quot;$&quot;* #,##0_-;\-&quot;$&quot;* #,##0_-;_-&quot;$&quot;* &quot;-&quot;??_-;_-@_-"/>
    </dxf>
    <dxf>
      <font>
        <b val="0"/>
        <i val="0"/>
        <strike val="0"/>
        <condense val="0"/>
        <extend val="0"/>
        <outline val="0"/>
        <shadow val="0"/>
        <u val="none"/>
        <vertAlign val="baseline"/>
        <sz val="11"/>
        <color theme="1"/>
        <name val="Calibri"/>
        <charset val="134"/>
        <scheme val="minor"/>
      </font>
      <numFmt numFmtId="164" formatCode="_-&quot;$&quot;* #,##0_-;\-&quot;$&quot;* #,##0_-;_-&quot;$&quot;* &quot;-&quot;??_-;_-@_-"/>
      <alignment horizontal="general" vertical="center" textRotation="0" wrapText="0" indent="0" justifyLastLine="0" shrinkToFit="0" readingOrder="0"/>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164" formatCode="_-&quot;$&quot;* #,##0_-;\-&quot;$&quot;* #,##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9"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quot;$&quot;* #,##0.00_-;_-&quot;$&quot;* &quot;-&quot;??_-;_-@_-"/>
      <alignment horizontal="right" vertical="center" textRotation="0" wrapText="0" indent="0" justifyLastLine="0" shrinkToFit="0" readingOrder="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3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9"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9"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font>
        <b/>
        <i val="0"/>
        <color theme="0" tint="0.79998168889431442"/>
      </font>
      <fill>
        <patternFill>
          <bgColor theme="1" tint="0.24994659260841701"/>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font>
        <b/>
        <i val="0"/>
        <color theme="0" tint="0.79998168889431442"/>
      </font>
      <fill>
        <patternFill>
          <bgColor rgb="FF505050"/>
        </patternFill>
      </fill>
    </dxf>
    <dxf>
      <numFmt numFmtId="0" formatCode="General"/>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family val="2"/>
        <charset val="134"/>
        <scheme val="minor"/>
      </font>
      <protection locked="0" hidden="0"/>
    </dxf>
    <dxf>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protection locked="0" hidden="0"/>
    </dxf>
    <dxf>
      <protection locked="0"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TableStyleMedium2" defaultPivotStyle="PivotStyleLight16">
    <tableStyle name="TableStyleMedium28 2" pivot="0" count="7" xr9:uid="{00000000-0011-0000-FFFF-FFFF00000000}">
      <tableStyleElement type="wholeTable" dxfId="618"/>
      <tableStyleElement type="headerRow" dxfId="617"/>
      <tableStyleElement type="totalRow" dxfId="616"/>
      <tableStyleElement type="firstColumn" dxfId="615"/>
      <tableStyleElement type="lastColumn" dxfId="614"/>
      <tableStyleElement type="firstRowStripe" dxfId="613"/>
      <tableStyleElement type="firstColumnStripe" dxfId="612"/>
    </tableStyle>
    <tableStyle name="uBind Table" pivot="0" count="7" xr9:uid="{00000000-0011-0000-FFFF-FFFF01000000}">
      <tableStyleElement type="wholeTable" dxfId="611"/>
      <tableStyleElement type="headerRow" dxfId="610"/>
      <tableStyleElement type="totalRow" dxfId="609"/>
      <tableStyleElement type="firstColumn" dxfId="608"/>
      <tableStyleElement type="lastColumn" dxfId="607"/>
      <tableStyleElement type="firstRowStripe" dxfId="606"/>
      <tableStyleElement type="firstColumnStripe" dxfId="605"/>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52</xdr:col>
      <xdr:colOff>57150</xdr:colOff>
      <xdr:row>1</xdr:row>
      <xdr:rowOff>19050</xdr:rowOff>
    </xdr:from>
    <xdr:to>
      <xdr:col>52</xdr:col>
      <xdr:colOff>1156335</xdr:colOff>
      <xdr:row>1</xdr:row>
      <xdr:rowOff>413902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57150</xdr:colOff>
      <xdr:row>0</xdr:row>
      <xdr:rowOff>257175</xdr:rowOff>
    </xdr:from>
    <xdr:to>
      <xdr:col>52</xdr:col>
      <xdr:colOff>1150620</xdr:colOff>
      <xdr:row>1</xdr:row>
      <xdr:rowOff>381517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CM180" totalsRowShown="0" headerRowDxfId="604" dataDxfId="603" headerRowCellStyle="uBind Normal" dataCellStyle="uBind Normal">
  <autoFilter ref="B4:CM180"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autoFilter>
  <tableColumns count="90">
    <tableColumn id="2" xr3:uid="{00000000-0010-0000-0000-000002000000}" name="Property" dataDxfId="602" dataCellStyle="Normal"/>
    <tableColumn id="19" xr3:uid="{00000000-0010-0000-0000-000013000000}" name="Header" dataDxfId="601"/>
    <tableColumn id="4" xr3:uid="{00000000-0010-0000-0000-000004000000}" name="Type" dataDxfId="600"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599"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598">
      <calculatedColumnFormula>IF(Table_Question_Sets[[#This Row],[Header]]="Yes","",IF(Table_Question_Sets[[#This Row],[Property]]&lt;&gt;"",SUBSTITUTE(Table_Question_Sets[[#This Row],[Property]]," ",""),""))</calculatedColumnFormula>
    </tableColumn>
    <tableColumn id="3" xr3:uid="{00000000-0010-0000-0000-000003000000}" name="Value" dataDxfId="597" dataCellStyle="uBind Input"/>
    <tableColumn id="6" xr3:uid="{00000000-0010-0000-0000-000006000000}" name="Data Type" dataDxfId="596" dataCellStyle="Normal"/>
    <tableColumn id="7" xr3:uid="{00000000-0010-0000-0000-000007000000}" name="Field Type" dataDxfId="595" dataCellStyle="Normal"/>
    <tableColumn id="48" xr3:uid="{00000000-0010-0000-0000-000030000000}" name="Option Set" dataDxfId="594"/>
    <tableColumn id="12" xr3:uid="{00000000-0010-0000-0000-00000C000000}" name="Required" dataDxfId="593" dataCellStyle="Normal"/>
    <tableColumn id="44" xr3:uid="{00000000-0010-0000-0000-00002C000000}" name="Min Qty" dataDxfId="592"/>
    <tableColumn id="45" xr3:uid="{00000000-0010-0000-0000-00002D000000}" name="Max Qty" dataDxfId="591"/>
    <tableColumn id="10" xr3:uid="{00000000-0010-0000-0000-00000A000000}" name="Row" dataDxfId="590"/>
    <tableColumn id="24" xr3:uid="{00000000-0010-0000-0000-000018000000}" name="X" dataDxfId="589"/>
    <tableColumn id="25" xr3:uid="{00000000-0010-0000-0000-000019000000}" name="S" dataDxfId="588"/>
    <tableColumn id="26" xr3:uid="{00000000-0010-0000-0000-00001A000000}" name="M" dataDxfId="587"/>
    <tableColumn id="27" xr3:uid="{00000000-0010-0000-0000-00001B000000}" name="L" dataDxfId="586"/>
    <tableColumn id="65" xr3:uid="{00000000-0010-0000-0000-000041000000}" name="Width"/>
    <tableColumn id="5" xr3:uid="{00000000-0010-0000-0000-000005000000}" name="Label" dataDxfId="585" dataCellStyle="Normal"/>
    <tableColumn id="49" xr3:uid="{00000000-0010-0000-0000-000031000000}" name="Question" dataDxfId="584"/>
    <tableColumn id="14" xr3:uid="{00000000-0010-0000-0000-00000E000000}" name="Hide Condition" dataDxfId="583" dataCellStyle="Normal"/>
    <tableColumn id="11" xr3:uid="{00000000-0010-0000-0000-00000B000000}" name="Validation Rules" dataDxfId="582" dataCellStyle="Normal"/>
    <tableColumn id="30" xr3:uid="{00000000-0010-0000-0000-00001E000000}" name="Heading 2" dataDxfId="581"/>
    <tableColumn id="32" xr3:uid="{00000000-0010-0000-0000-000020000000}" name="Heading 3" dataDxfId="580"/>
    <tableColumn id="37" xr3:uid="{00000000-0010-0000-0000-000025000000}" name="Heading 4" dataDxfId="579"/>
    <tableColumn id="33" xr3:uid="{00000000-0010-0000-0000-000021000000}" name="Paragraph" dataDxfId="578"/>
    <tableColumn id="69" xr3:uid="{00000000-0010-0000-0000-000045000000}" name="HTML" dataDxfId="577"/>
    <tableColumn id="58" xr3:uid="{00000000-0010-0000-0000-00003A000000}" name="Terms" dataDxfId="576"/>
    <tableColumn id="8" xr3:uid="{00000000-0010-0000-0000-000008000000}" name="Placeholder" dataDxfId="575" dataCellStyle="Normal"/>
    <tableColumn id="17" xr3:uid="{00000000-0010-0000-0000-000011000000}" name="Help Message" dataDxfId="574" dataCellStyle="Normal"/>
    <tableColumn id="46" xr3:uid="{00000000-0010-0000-0000-00002E000000}" name="Tooltip" dataDxfId="573"/>
    <tableColumn id="68" xr3:uid="{00000000-0010-0000-0000-000044000000}" name="Icon" dataDxfId="572"/>
    <tableColumn id="9" xr3:uid="{00000000-0010-0000-0000-000009000000}" name="Default Value" dataDxfId="571" dataCellStyle="Normal"/>
    <tableColumn id="64" xr3:uid="{00000000-0010-0000-0000-000040000000}" name="Calculated Value"/>
    <tableColumn id="72" xr3:uid="{00000000-0010-0000-0000-000048000000}" name="Calculated Trigger"/>
    <tableColumn id="73" xr3:uid="{00000000-0010-0000-0000-000049000000}" name="Calculated Condition"/>
    <tableColumn id="86" xr3:uid="{3AB6A9FF-5E15-44A6-A523-6CE4A36BFCA7}" name="Request Trigger"/>
    <tableColumn id="83" xr3:uid="{A10D9393-6376-47AB-90D7-381065EC15B5}" name="Request Condition"/>
    <tableColumn id="84" xr3:uid="{2A9264E9-3694-47B4-8783-A75310256D9B}" name="Request URL"/>
    <tableColumn id="87" xr3:uid="{0F6DA593-77FF-4758-9A14-5D6A36D0AE02}" name="Request Verb"/>
    <tableColumn id="85" xr3:uid="{1C4AA453-6C40-4925-B6FC-14555FA93049}" name="Request Payload"/>
    <tableColumn id="35" xr3:uid="{00000000-0010-0000-0000-000023000000}" name="Assumed Value" dataDxfId="570"/>
    <tableColumn id="36" xr3:uid="{00000000-0010-0000-0000-000024000000}" name="Used Value" dataDxfId="569">
      <calculatedColumnFormula>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calculatedColumnFormula>
    </tableColumn>
    <tableColumn id="23" xr3:uid="{00000000-0010-0000-0000-000017000000}" name="Custom Invalid"/>
    <tableColumn id="47" xr3:uid="{00000000-0010-0000-0000-00002F000000}" name="Invalid" dataDxfId="568">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567">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566" dataCellStyle="Normal"/>
    <tableColumn id="42" xr3:uid="{00000000-0010-0000-0000-00002A000000}" name="Summary Label" dataDxfId="565"/>
    <tableColumn id="82" xr3:uid="{CF1D3D79-3BC4-434E-9B33-442DA2CC8EFB}" name="Summary Label Expression" dataDxfId="564"/>
    <tableColumn id="81" xr3:uid="{7D865924-49AE-4D12-93D7-06A8EF330A52}" name="Summary Position Expression" dataDxfId="563"/>
    <tableColumn id="51" xr3:uid="{00000000-0010-0000-0000-000033000000}" name="Affects Premium" dataDxfId="562"/>
    <tableColumn id="52" xr3:uid="{00000000-0010-0000-0000-000034000000}" name="Affects Triggers" dataDxfId="561"/>
    <tableColumn id="89" xr3:uid="{3554882F-4B4A-4CC7-B2C9-1EB353C49537}" name="Required For Calculations" dataDxfId="560"/>
    <tableColumn id="16" xr3:uid="{00000000-0010-0000-0000-000010000000}" name="Workflow Role" dataDxfId="559"/>
    <tableColumn id="70" xr3:uid="{00000000-0010-0000-0000-000046000000}" name="Private" dataDxfId="558"/>
    <tableColumn id="76" xr3:uid="{9B32A68A-6C4D-497F-96AD-A5570412E2C8}" name="Can Change When Approved" dataDxfId="557"/>
    <tableColumn id="77" xr3:uid="{3B750BE9-538F-4EBC-A740-5FCBF8B5C6B5}" name="Reset For New Quotes" dataDxfId="556"/>
    <tableColumn id="66" xr3:uid="{00000000-0010-0000-0000-000042000000}" name="Container Class" dataDxfId="555"/>
    <tableColumn id="67" xr3:uid="{00000000-0010-0000-0000-000043000000}" name="Container Style" dataDxfId="554"/>
    <tableColumn id="74" xr3:uid="{2330DB02-85AE-4FA0-AC4F-1CCDC3177697}" name="Displayable" dataDxfId="553"/>
    <tableColumn id="90" xr3:uid="{AF12D65E-C7B8-4E59-8A45-3BA6425C5343}" name="Tags" dataDxfId="552"/>
    <tableColumn id="88" xr3:uid="{171DCE93-0DA9-433E-801A-F5588BC2D306}" name="Custom Properties" dataDxfId="551"/>
    <tableColumn id="21" xr3:uid="{00000000-0010-0000-0000-000015000000}" name="Text" dataDxfId="550"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calculatedColumnFormula>
    </tableColumn>
    <tableColumn id="22" xr3:uid="{00000000-0010-0000-0000-000016000000}" name="String" dataDxfId="549"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548">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547">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546">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545">
      <calculatedColumnFormula array="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calculatedColumnFormula>
    </tableColumn>
    <tableColumn id="50" xr3:uid="{00000000-0010-0000-0000-000032000000}" name="Config Validators" dataDxfId="544">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543">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542">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calculatedColumnFormula>
    </tableColumn>
    <tableColumn id="34" xr3:uid="{00000000-0010-0000-0000-000022000000}" name="Config Field" dataDxfId="541">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calculatedColumnFormula>
    </tableColumn>
    <tableColumn id="15" xr3:uid="{00000000-0010-0000-0000-00000F000000}" name="Config Content" dataDxfId="540" dataCellStyle="Normal">
      <calculatedColumnFormula xml:space="preserve">
IF(Table_Question_Sets[[#This Row],[Row]]="Yes","]},{""className"": ""row"",""fieldGroup"": [","")&amp;
Table_Question_Sets[[#This Row],[Config Field]]</calculatedColumnFormula>
    </tableColumn>
    <tableColumn id="56" xr3:uid="{00000000-0010-0000-0000-000038000000}" name="Config Rollup" dataDxfId="539">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538">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537">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536">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535">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75" xr3:uid="{7142A742-2810-4425-BD28-19EE7631CF62}" name="Config Displayable Fields" dataDxfId="534">
      <calculatedColumnFormula>IF(AND(Table_Question_Sets[[#This Row],[Displayable]]="No", Table_Question_Sets[[#This Row],[Property]]&lt;&gt;""),
"",""""&amp;Table_Question_Sets[[#This Row],[Key]]&amp;"""")</calculatedColumnFormula>
    </tableColumn>
    <tableColumn id="71" xr3:uid="{00000000-0010-0000-0000-000047000000}" name="Config Private Fields" dataDxfId="533">
      <calculatedColumnFormula>IF(AND(Table_Question_Sets[[#This Row],[Header]]&lt;&gt;"Yes",Table_Question_Sets[[#This Row],[Property]]&lt;&gt;"",Table_Question_Sets[[#This Row],[Private]]="Yes"),
""""&amp;Table_Question_Sets[[#This Row],[Key]]&amp;"""","")</calculatedColumnFormula>
    </tableColumn>
    <tableColumn id="78" xr3:uid="{D96508FF-86BE-49A9-BD8A-0B9243DBAB18}" name="Config Question Meta Data" dataDxfId="532">
      <calculatedColumnFormula>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calculatedColumnFormula>
    </tableColumn>
    <tableColumn id="79" xr3:uid="{F773EA3D-AECC-4FCD-9DA6-1D60BCA7683D}" name="Config Question Meta Data Rollup" dataDxfId="531">
      <calculatedColumnFormula>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calculatedColumnFormula>
    </tableColumn>
    <tableColumn id="80" xr3:uid="{7A340EBA-5A9A-452E-9DF1-314029D6D29B}" name="Config Question Meta Data Used" dataDxfId="530">
      <calculatedColumnFormula>IF(ISNUMBER(Table_Question_Sets[[#This Row],[Config Use Row]]),INDEX(Table_Question_Sets[Config Question Meta Data Rollup],Table_Question_Sets[[#This Row],[Config Use Row]])&amp;",","")</calculatedColumnFormula>
    </tableColumn>
    <tableColumn id="40" xr3:uid="{00000000-0010-0000-0000-000028000000}" name="Calculation Count Back" dataDxfId="529">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528">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527">
      <calculatedColumnFormula>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526">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525">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524">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523">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DE16" totalsRowShown="0" headerRowDxfId="522" dataDxfId="521" headerRowCellStyle="Normal" dataCellStyle="Normal">
  <autoFilter ref="B4:DE16"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autoFilter>
  <tableColumns count="108">
    <tableColumn id="2" xr3:uid="{00000000-0010-0000-0100-000002000000}" name="Property" dataDxfId="520" dataCellStyle="Normal"/>
    <tableColumn id="19" xr3:uid="{00000000-0010-0000-0100-000013000000}" name="Header" dataDxfId="519" dataCellStyle="Normal"/>
    <tableColumn id="4" xr3:uid="{00000000-0010-0000-0100-000004000000}" name="Type" dataDxfId="518"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517"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516">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515">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514">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513" dataCellStyle="uBind Input"/>
    <tableColumn id="20" xr3:uid="{00000000-0010-0000-0100-000014000000}" name="Value 2" dataDxfId="512" dataCellStyle="uBind Input"/>
    <tableColumn id="23" xr3:uid="{00000000-0010-0000-0100-000017000000}" name="Value 3" dataDxfId="511" dataCellStyle="uBind Input"/>
    <tableColumn id="24" xr3:uid="{00000000-0010-0000-0100-000018000000}" name="Value 4" dataDxfId="510" dataCellStyle="uBind Input"/>
    <tableColumn id="25" xr3:uid="{00000000-0010-0000-0100-000019000000}" name="Value 5" dataDxfId="509" dataCellStyle="uBind Input"/>
    <tableColumn id="26" xr3:uid="{00000000-0010-0000-0100-00001A000000}" name="Value 6" dataDxfId="508" dataCellStyle="uBind Input"/>
    <tableColumn id="27" xr3:uid="{00000000-0010-0000-0100-00001B000000}" name="Value 7" dataDxfId="507" dataCellStyle="uBind Input"/>
    <tableColumn id="28" xr3:uid="{00000000-0010-0000-0100-00001C000000}" name="Value 8" dataDxfId="506" dataCellStyle="uBind Input"/>
    <tableColumn id="29" xr3:uid="{00000000-0010-0000-0100-00001D000000}" name="Value 9" dataDxfId="505" dataCellStyle="uBind Input"/>
    <tableColumn id="30" xr3:uid="{00000000-0010-0000-0100-00001E000000}" name="Value 10" dataDxfId="504" dataCellStyle="uBind Input"/>
    <tableColumn id="32" xr3:uid="{00000000-0010-0000-0100-000020000000}" name="Total" dataDxfId="503"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502" dataCellStyle="uBind Input">
      <calculatedColumnFormula>IF(Table_Repeating_Question_Sets[[#This Row],[Header]]&lt;&gt;"Yes",COUNTA(Table_Repeating_Question_Sets[[#This Row],[Value 1]:[Value 10]]),"")</calculatedColumnFormula>
    </tableColumn>
    <tableColumn id="6" xr3:uid="{00000000-0010-0000-0100-000006000000}" name="Data Type" dataDxfId="501" dataCellStyle="Normal"/>
    <tableColumn id="7" xr3:uid="{00000000-0010-0000-0100-000007000000}" name="Field Type" dataDxfId="500" dataCellStyle="Normal"/>
    <tableColumn id="51" xr3:uid="{00000000-0010-0000-0100-000033000000}" name="Option Set" dataDxfId="499"/>
    <tableColumn id="12" xr3:uid="{00000000-0010-0000-0100-00000C000000}" name="Required" dataDxfId="498" dataCellStyle="Normal"/>
    <tableColumn id="10" xr3:uid="{00000000-0010-0000-0100-00000A000000}" name="Row" dataDxfId="497"/>
    <tableColumn id="16" xr3:uid="{00000000-0010-0000-0100-000010000000}" name="X" dataDxfId="496"/>
    <tableColumn id="18" xr3:uid="{00000000-0010-0000-0100-000012000000}" name="S" dataDxfId="495"/>
    <tableColumn id="82" xr3:uid="{00000000-0010-0000-0100-000052000000}" name="M" dataDxfId="494"/>
    <tableColumn id="83" xr3:uid="{00000000-0010-0000-0100-000053000000}" name="L" dataDxfId="493"/>
    <tableColumn id="91" xr3:uid="{00000000-0010-0000-0100-00005B000000}" name="Width" dataDxfId="492"/>
    <tableColumn id="5" xr3:uid="{00000000-0010-0000-0100-000005000000}" name="Label" dataDxfId="491" dataCellStyle="Normal"/>
    <tableColumn id="56" xr3:uid="{00000000-0010-0000-0100-000038000000}" name="Question" dataDxfId="490"/>
    <tableColumn id="14" xr3:uid="{00000000-0010-0000-0100-00000E000000}" name="Hide Condition" dataDxfId="489" dataCellStyle="Normal"/>
    <tableColumn id="11" xr3:uid="{00000000-0010-0000-0100-00000B000000}" name="Validation Rules" dataDxfId="488" dataCellStyle="Normal"/>
    <tableColumn id="86" xr3:uid="{00000000-0010-0000-0100-000056000000}" name="Heading 2" dataDxfId="487"/>
    <tableColumn id="87" xr3:uid="{00000000-0010-0000-0100-000057000000}" name="Heading 3" dataDxfId="486"/>
    <tableColumn id="75" xr3:uid="{00000000-0010-0000-0100-00004B000000}" name="Heading 4" dataDxfId="485"/>
    <tableColumn id="88" xr3:uid="{00000000-0010-0000-0100-000058000000}" name="Paragraph" dataDxfId="484"/>
    <tableColumn id="80" xr3:uid="{00000000-0010-0000-0100-000050000000}" name="Terms" dataDxfId="483"/>
    <tableColumn id="8" xr3:uid="{00000000-0010-0000-0100-000008000000}" name="Placeholder" dataDxfId="482" dataCellStyle="Normal"/>
    <tableColumn id="17" xr3:uid="{00000000-0010-0000-0100-000011000000}" name="Help Message" dataDxfId="481" dataCellStyle="Normal"/>
    <tableColumn id="57" xr3:uid="{00000000-0010-0000-0100-000039000000}" name="Tooltip" dataDxfId="480"/>
    <tableColumn id="94" xr3:uid="{00000000-0010-0000-0100-00005E000000}" name="Icon" dataDxfId="479"/>
    <tableColumn id="9" xr3:uid="{00000000-0010-0000-0100-000009000000}" name="Default Value" dataDxfId="478" dataCellStyle="Normal"/>
    <tableColumn id="90" xr3:uid="{00000000-0010-0000-0100-00005A000000}" name="Calculated Value" dataDxfId="477"/>
    <tableColumn id="101" xr3:uid="{A852FA10-AC39-4C45-B27F-F4FD5A6C5749}" name="Request Trigger" dataDxfId="476"/>
    <tableColumn id="102" xr3:uid="{10F7A230-E1B8-444F-8020-773648AC3C26}" name="Request Condition" dataDxfId="475"/>
    <tableColumn id="103" xr3:uid="{C8258D01-7E06-4792-ADDF-D8CE49A4C985}" name="Request URL" dataDxfId="474"/>
    <tableColumn id="104" xr3:uid="{3475C3A8-998A-40F2-AF60-A44E2935822F}" name="Request Verb" dataDxfId="473"/>
    <tableColumn id="105" xr3:uid="{A82084C8-0349-4D70-BDD1-6C1E42BCA25A}" name="Request Payload" dataDxfId="472"/>
    <tableColumn id="13" xr3:uid="{00000000-0010-0000-0100-00000D000000}" name="Disabled Condition" dataDxfId="471" dataCellStyle="Normal"/>
    <tableColumn id="66" xr3:uid="{00000000-0010-0000-0100-000042000000}" name="Affects Premium" dataDxfId="470"/>
    <tableColumn id="65" xr3:uid="{00000000-0010-0000-0100-000041000000}" name="Affects Triggers" dataDxfId="469"/>
    <tableColumn id="106" xr3:uid="{DFA0C6F6-9051-42CC-884A-01D2B8BA6BAC}" name="Required For Calculations" dataDxfId="468"/>
    <tableColumn id="92" xr3:uid="{00000000-0010-0000-0100-00005C000000}" name="Container Class" dataDxfId="467"/>
    <tableColumn id="93" xr3:uid="{00000000-0010-0000-0100-00005D000000}" name="Container Style" dataDxfId="466"/>
    <tableColumn id="95" xr3:uid="{CD136D82-C170-427F-BA26-FC857247A0BB}" name="Displayable" dataDxfId="465"/>
    <tableColumn id="107" xr3:uid="{B5DF9F7E-0A7C-422C-9E77-4697DFA1A0EC}" name="Custom Properties" dataDxfId="464"/>
    <tableColumn id="100" xr3:uid="{C78A3BA2-97B8-481B-A840-52FBA06BA492}" name="Reset For New Quotes" dataDxfId="463"/>
    <tableColumn id="108" xr3:uid="{78BEC611-82F2-4177-BBEF-58FFAE3AEDCA}" name="Tags" dataDxfId="462"/>
    <tableColumn id="96" xr3:uid="{B12FF505-BEEF-457D-ACA3-6F4ACAE17F61}" name="Config Displayable Fields" dataDxfId="461">
      <calculatedColumnFormula>IF(AND(Table_Repeating_Question_Sets[[#This Row],[Displayable]]="No", Table_Repeating_Question_Sets[[#This Row],[Property]]&lt;&gt;""),
"",""""&amp;Table_Repeating_Question_Sets[[#This Row],[Key]]&amp;"""")</calculatedColumnFormula>
    </tableColumn>
    <tableColumn id="37" xr3:uid="{00000000-0010-0000-0100-000025000000}" name="Count 1" dataDxfId="460"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459">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458"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457"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456">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455"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454"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453">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452"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451"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450">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449"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448"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447">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446"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445"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444">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443"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442"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441">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440"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439"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438">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437"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436"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435">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434"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433"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432">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431"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430">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429" dataCellStyle="Normal">
      <calculatedColumnFormula>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calculatedColumnFormula>
    </tableColumn>
    <tableColumn id="85" xr3:uid="{00000000-0010-0000-0100-000055000000}" name="Config Count Fwd" dataDxfId="428">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427">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426" dataCellStyle="Normal">
      <calculatedColumnFormula array="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97" xr3:uid="{EAA11BB0-948B-424D-B37C-09A7DD910A1A}" name="Config Question Meta Data" dataDxfId="425">
      <calculatedColumnFormula>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calculatedColumnFormula>
    </tableColumn>
    <tableColumn id="98" xr3:uid="{D51980E7-2EE5-479F-BAD6-7811CC88888E}" name="Config Question Meta Data Rollup" dataDxfId="424">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calculatedColumnFormula>
    </tableColumn>
    <tableColumn id="99" xr3:uid="{CEEBAF39-8C98-4189-A39B-293341CCE1C6}" name="Config Question Meta Data Used" dataDxfId="423">
      <calculatedColumnFormula>IF(ISNUMBER(Table_Repeating_Question_Sets[[#This Row],[Config Use Row]]),INDEX(Table_Repeating_Question_Sets[Config Question Meta Data Rollup],Table_Repeating_Question_Sets[[#This Row],[Config Use Row]])&amp;",","")</calculatedColumnFormula>
    </tableColumn>
    <tableColumn id="60" xr3:uid="{00000000-0010-0000-0100-00003C000000}" name="Config Validators" dataDxfId="422">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421">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calculatedColumnFormula>
    </tableColumn>
    <tableColumn id="89" xr3:uid="{00000000-0010-0000-0100-000059000000}" name="Config Field" dataDxfId="420">
      <calculatedColumnFormula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calculatedColumnFormula>
    </tableColumn>
    <tableColumn id="15" xr3:uid="{00000000-0010-0000-0100-00000F000000}" name="Config Content" dataDxfId="419"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418">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417">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416"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415"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414"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413"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J164" totalsRowShown="0" headerRowDxfId="412" dataDxfId="411" headerRowCellStyle="Normal" dataCellStyle="Normal">
  <autoFilter ref="B5:J164"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0000000-0010-0000-0200-000001000000}" name="Value" dataDxfId="410" dataCellStyle="Normal"/>
    <tableColumn id="5" xr3:uid="{00000000-0010-0000-0200-000005000000}" name="Header" dataDxfId="409"/>
    <tableColumn id="2" xr3:uid="{00000000-0010-0000-0200-000002000000}" name="Display" dataDxfId="408" dataCellStyle="Normal"/>
    <tableColumn id="3" xr3:uid="{00000000-0010-0000-0200-000003000000}" name="Icon" dataDxfId="407" dataCellStyle="Normal"/>
    <tableColumn id="4" xr3:uid="{00000000-0010-0000-0200-000004000000}" name="Hide Condition" dataDxfId="406" dataCellStyle="Normal"/>
    <tableColumn id="9" xr3:uid="{00000000-0010-0000-0200-000009000000}" name="Disabled Condition" dataDxfId="405"/>
    <tableColumn id="10" xr3:uid="{18C4A473-89AE-49DE-A339-17D6381DA764}" name="Searchable Text" dataDxfId="404"/>
    <tableColumn id="11" xr3:uid="{8F0DBA26-8559-4F95-9DBE-7C26EB46D286}" name="Properties JSON" dataDxfId="403"/>
    <tableColumn id="8" xr3:uid="{00000000-0010-0000-0200-000008000000}" name="Config" dataDxfId="402">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T24" totalsRowShown="0" headerRowDxfId="400" dataDxfId="399" headerRowCellStyle="Normal" dataCellStyle="Normal">
  <autoFilter ref="B4:T24"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00000000-0010-0000-0300-000001000000}" name="Property" dataDxfId="398" dataCellStyle="Normal"/>
    <tableColumn id="9" xr3:uid="{00000000-0010-0000-0300-000009000000}" name="Header" dataDxfId="397" dataCellStyle="Normal"/>
    <tableColumn id="4" xr3:uid="{00000000-0010-0000-0300-000004000000}" name="Type" dataDxfId="396"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395"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394">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393" dataCellStyle="Normal">
      <calculatedColumnFormula>IF(Table_Triggers[[#This Row],[Header]]&lt;&gt;"Yes",IF(Table_Triggers[[#This Row],[Value]]=FALSE,"false",IF(Table_Triggers[[#This Row],[Value]]=TRUE,"true","")),"")</calculatedColumnFormula>
    </tableColumn>
    <tableColumn id="6" xr3:uid="{00000000-0010-0000-0300-000006000000}" name="Config" dataDxfId="392">
      <calculatedColumnFormula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calculatedColumnFormula>
    </tableColumn>
    <tableColumn id="13" xr3:uid="{00000000-0010-0000-0300-00000D000000}" name="Config Rollup" dataDxfId="391">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390">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389">
      <calculatedColumnFormula>IF(ISNUMBER(Table_Triggers[[#This Row],[Config Use Row]]),INDEX(Table_Triggers[Config Rollup],Table_Triggers[[#This Row],[Config Use Row]]),"")</calculatedColumnFormula>
    </tableColumn>
    <tableColumn id="16" xr3:uid="{00000000-0010-0000-0300-000010000000}" name="Calculation" dataDxfId="388">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387">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386">
      <calculatedColumnFormula>IF(ISNUMBER(Table_Triggers[[#This Row],[Config Use Row]]),INDEX(Table_Triggers[Calculation Rollup],Table_Triggers[[#This Row],[Config Use Row]]),"")</calculatedColumnFormula>
    </tableColumn>
    <tableColumn id="2" xr3:uid="{00000000-0010-0000-0300-000002000000}" name="Value" dataDxfId="385" dataCellStyle="Normal"/>
    <tableColumn id="19" xr3:uid="{DAA7DE40-BDE5-4F3B-A744-146BEF3DEA2B}" name="Sidebar Header" dataDxfId="384"/>
    <tableColumn id="20" xr3:uid="{40B480C5-DF53-435B-A3CD-0B689A303C17}" name="Sidebar Title" dataDxfId="383"/>
    <tableColumn id="5" xr3:uid="{42591333-41D6-4872-9E09-248241C3F03E}" name="Display Price" dataDxfId="382"/>
    <tableColumn id="10" xr3:uid="{00000000-0010-0000-0300-00000A000000}" name="Sidebar Message" dataDxfId="381" dataCellStyle="Normal"/>
    <tableColumn id="15" xr3:uid="{11FEC5D3-482D-4855-B725-FBF54434E6AE}" name="Description" dataDxfId="380"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69" headerRowDxfId="378" dataDxfId="377" totalsRowDxfId="376" headerRowCellStyle="Normal" dataCellStyle="Normal" totalsRowCellStyle="Normal">
  <autoFilter ref="B4:N69"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375" totalsRowDxfId="374" dataCellStyle="Normal"/>
    <tableColumn id="5" xr3:uid="{00000000-0010-0000-0400-000005000000}" name="Header" dataDxfId="373" totalsRowDxfId="372" dataCellStyle="Normal"/>
    <tableColumn id="2" xr3:uid="{00000000-0010-0000-0400-000002000000}" name="Type" totalsRowLabel="Total" dataDxfId="371" totalsRowDxfId="370"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369" totalsRowDxfId="368"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367" totalsRowDxfId="366">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65" totalsRowDxfId="364">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363" totalsRowDxfId="362"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361" totalsRowDxfId="360">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359" dataCellStyle="Normal"/>
    <tableColumn id="10" xr3:uid="{00000000-0010-0000-0400-00000A000000}" name="Test 1" dataDxfId="358" totalsRowDxfId="357" dataCellStyle="Normal"/>
    <tableColumn id="11" xr3:uid="{00000000-0010-0000-0400-00000B000000}" name="Test 2" dataDxfId="356" totalsRowDxfId="355" dataCellStyle="Normal"/>
    <tableColumn id="12" xr3:uid="{00000000-0010-0000-0400-00000C000000}" name="Test 3" dataDxfId="354" totalsRowDxfId="353" dataCellStyle="Normal"/>
    <tableColumn id="13" xr3:uid="{00000000-0010-0000-0400-00000D000000}" name="Test 4" dataDxfId="352" totalsRowDxfId="351"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5000000}" name="Table_Risk_2" displayName="Table_Risk_2" ref="B4:N61" headerRowDxfId="349" dataDxfId="348" totalsRowDxfId="347" headerRowCellStyle="Normal" dataCellStyle="Normal" totalsRowCellStyle="Normal">
  <autoFilter ref="B4:N61"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500-000003000000}" name="Property" dataDxfId="346" totalsRowDxfId="345" dataCellStyle="Normal"/>
    <tableColumn id="5" xr3:uid="{00000000-0010-0000-0500-000005000000}" name="Header" dataDxfId="344" totalsRowDxfId="343" dataCellStyle="Normal"/>
    <tableColumn id="2" xr3:uid="{00000000-0010-0000-0500-000002000000}" name="Type" totalsRowLabel="Total" dataDxfId="342" totalsRowDxfId="341" dataCellStyle="Normal">
      <calculatedColumnFormula>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calculatedColumnFormula>
    </tableColumn>
    <tableColumn id="1" xr3:uid="{00000000-0010-0000-0500-000001000000}" name="Key" dataDxfId="340" totalsRowDxfId="339" dataCellStyle="Normal">
      <calculatedColumnFormula>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calculatedColumnFormula>
    </tableColumn>
    <tableColumn id="8" xr3:uid="{00000000-0010-0000-0500-000008000000}" name="Field Code" dataDxfId="338" totalsRowDxfId="337">
      <calculatedColumnFormula>IF(Table_Risk_2[[#This Row],[Header]]="Yes","",IF(Table_Risk_2[[#This Row],[Property]]&lt;&gt;"",Risk_1_Prefix&amp;SUBSTITUTE(Table_Risk_2[[#This Row],[Type]]," ","")&amp;SUBSTITUTE(Table_Risk_2[[#This Row],[Property]]," ",""),""))</calculatedColumnFormula>
    </tableColumn>
    <tableColumn id="6" xr3:uid="{00000000-0010-0000-0500-000006000000}" name="Text" dataDxfId="336" totalsRowDxfId="335">
      <calculatedColumnFormula>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calculatedColumnFormula>
    </tableColumn>
    <tableColumn id="9" xr3:uid="{00000000-0010-0000-0500-000009000000}" name="String" dataDxfId="334" totalsRowDxfId="333" dataCellStyle="Normal">
      <calculatedColumnFormula>IF(OR(Table_Risk_2[[#This Row],[Header]]="Yes",Table_Risk_2[[#This Row],[Property]]=""),"",IF(OR(Table_Risk_2[[#This Row],[Text]]="true",Table_Risk_2[[#This Row],[Text]]="false",ISNUMBER(Table_Risk_2[[#This Row],[Text]])),Table_Risk_2[[#This Row],[Text]],""""&amp;Table_Risk_2[[#This Row],[Text]]&amp;""""))</calculatedColumnFormula>
    </tableColumn>
    <tableColumn id="14" xr3:uid="{00000000-0010-0000-0500-00000E000000}" name="Output Calculation" dataDxfId="332" totalsRowDxfId="331">
      <calculatedColumnFormula>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calculatedColumnFormula>
    </tableColumn>
    <tableColumn id="4" xr3:uid="{00000000-0010-0000-0500-000004000000}" name="Value" dataDxfId="330" dataCellStyle="Normal"/>
    <tableColumn id="10" xr3:uid="{00000000-0010-0000-0500-00000A000000}" name="Test 1" dataDxfId="329" totalsRowDxfId="328" dataCellStyle="Normal"/>
    <tableColumn id="11" xr3:uid="{00000000-0010-0000-0500-00000B000000}" name="Test 2" dataDxfId="327" totalsRowDxfId="326" dataCellStyle="Normal"/>
    <tableColumn id="12" xr3:uid="{00000000-0010-0000-0500-00000C000000}" name="Test 3" dataDxfId="325" totalsRowDxfId="324" dataCellStyle="Normal"/>
    <tableColumn id="13" xr3:uid="{00000000-0010-0000-0500-00000D000000}" name="Test 4" dataDxfId="323" totalsRowDxfId="322" dataCellStyle="Normal"/>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_Statutory_Rates" displayName="Table_Statutory_Rates" ref="B6:M22" totalsRowShown="0" headerRowDxfId="321" dataDxfId="320"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600-000001000000}" name="Effective Date" dataDxfId="319" dataCellStyle="Normal"/>
    <tableColumn id="14" xr3:uid="{00000000-0010-0000-0600-00000E000000}" name="Header" dataDxfId="318"/>
    <tableColumn id="13" xr3:uid="{00000000-0010-0000-0600-00000D000000}" name="Type" dataDxfId="317">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600-00000F000000}" name="Next Value" dataDxfId="316">
      <calculatedColumnFormula>IF(INDIRECT(SUBSTITUTE(ADDRESS(1,COLUMN(Table_Statutory_Rates[[#This Row],[Effective Date]]),4),"1","")&amp;ROW()+1)&lt;&gt;"",INDIRECT(SUBSTITUTE(ADDRESS(1,COLUMN(Table_Statutory_Rates[[#This Row],[Effective Date]]),4),"1","")&amp;ROW()+1),"END")</calculatedColumnFormula>
    </tableColumn>
    <tableColumn id="2" xr3:uid="{00000000-0010-0000-0600-000002000000}" name="ACT" dataDxfId="315" dataCellStyle="Percent"/>
    <tableColumn id="3" xr3:uid="{00000000-0010-0000-0600-000003000000}" name="NSW" dataDxfId="314" dataCellStyle="Percent"/>
    <tableColumn id="5" xr3:uid="{00000000-0010-0000-0600-000005000000}" name="NT" dataDxfId="313" dataCellStyle="Percent"/>
    <tableColumn id="9" xr3:uid="{00000000-0010-0000-0600-000009000000}" name="QLD" dataDxfId="312" dataCellStyle="Percent"/>
    <tableColumn id="4" xr3:uid="{00000000-0010-0000-0600-000004000000}" name="SA" dataDxfId="311" dataCellStyle="Percent"/>
    <tableColumn id="10" xr3:uid="{00000000-0010-0000-0600-00000A000000}" name="TAS" dataDxfId="310" dataCellStyle="Percent">
      <calculatedColumnFormula>Table_Statutory_Rates[[#This Row],[SA]]</calculatedColumnFormula>
    </tableColumn>
    <tableColumn id="11" xr3:uid="{00000000-0010-0000-0600-00000B000000}" name="VIC" dataDxfId="309" dataCellStyle="Percent">
      <calculatedColumnFormula>Table_Statutory_Rates[[#This Row],[TAS]]</calculatedColumnFormula>
    </tableColumn>
    <tableColumn id="12" xr3:uid="{00000000-0010-0000-0600-00000C000000}" name="WA" dataDxfId="308" dataCellStyle="Percent">
      <calculatedColumnFormula>Table_Statutory_Rates[[#This Row],[VIC]]</calculatedColumnFormula>
    </tableColumn>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Table_Risk_Types" displayName="Table_Risk_Types" ref="B29:B34" totalsRowShown="0" headerRowDxfId="307" dataDxfId="306" headerRowCellStyle="Normal" dataCellStyle="Normal">
  <autoFilter ref="B29:B34" xr:uid="{00000000-0009-0000-0100-00000C000000}">
    <filterColumn colId="0" hiddenButton="1"/>
  </autoFilter>
  <tableColumns count="1">
    <tableColumn id="1" xr3:uid="{00000000-0010-0000-0700-000001000000}" name="Value" dataDxfId="305"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8000000}" name="Table_ESL" displayName="Table_ESL" ref="B38:B40" totalsRowShown="0" headerRowDxfId="304" dataDxfId="303" headerRowCellStyle="Normal" dataCellStyle="Normal">
  <autoFilter ref="B38:B40" xr:uid="{00000000-0009-0000-0100-000011000000}">
    <filterColumn colId="0" hiddenButton="1"/>
  </autoFilter>
  <tableColumns count="1">
    <tableColumn id="1" xr3:uid="{00000000-0010-0000-0800-000001000000}" name="Value" dataDxfId="302"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9000000}" name="Table_Payment_Options" displayName="Table_Payment_Options" ref="B6:F17" totalsRowShown="0" headerRowDxfId="301" dataDxfId="300"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900-000001000000}" name="Item" dataDxfId="299" dataCellStyle="Normal"/>
    <tableColumn id="2" xr3:uid="{00000000-0010-0000-0900-000002000000}" name="Yearly" dataDxfId="298" dataCellStyle="Normal"/>
    <tableColumn id="3" xr3:uid="{00000000-0010-0000-0900-000003000000}" name="Monthly" dataDxfId="297" dataCellStyle="Normal"/>
    <tableColumn id="4" xr3:uid="{00000000-0010-0000-0900-000004000000}" name="Fortnightly" dataDxfId="296" dataCellStyle="Normal"/>
    <tableColumn id="5" xr3:uid="{00000000-0010-0000-0900-000005000000}" name="Weekly" dataDxfId="295"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A000000}" name="Table_Payment_Methods" displayName="Table_Payment_Methods" ref="B21:K31" totalsRowShown="0" headerRowDxfId="294" dataDxfId="293" headerRowCellStyle="Normal" dataCellStyle="Normal">
  <autoFilter ref="B21:K31" xr:uid="{00000000-0009-0000-0100-00002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A00-000001000000}" name="Item" dataDxfId="292" dataCellStyle="Normal"/>
    <tableColumn id="5" xr3:uid="{00000000-0010-0000-0A00-000005000000}" name="VISA" dataDxfId="291"/>
    <tableColumn id="2" xr3:uid="{00000000-0010-0000-0A00-000002000000}" name="Mastercard" dataDxfId="290" dataCellStyle="Normal"/>
    <tableColumn id="3" xr3:uid="{00000000-0010-0000-0A00-000003000000}" name="AMEX" dataDxfId="289" dataCellStyle="Normal"/>
    <tableColumn id="4" xr3:uid="{00000000-0010-0000-0A00-000004000000}" name="Diners Club" dataDxfId="288" dataCellStyle="Normal"/>
    <tableColumn id="6" xr3:uid="{DBF1226F-9C46-4688-A659-C91E0434F419}" name="Direct Debit" dataDxfId="287" dataCellStyle="Normal"/>
    <tableColumn id="7" xr3:uid="{8A74E1DA-BBF9-4819-A53C-156C6DB5BA88}" name="Principal Finance" dataDxfId="286" dataCellStyle="Normal"/>
    <tableColumn id="10" xr3:uid="{3F00C01C-997F-4C4A-8228-F7347FE0B652}" name="Premium Funding" dataDxfId="285"/>
    <tableColumn id="9" xr3:uid="{FB5B03DB-1B7E-48C2-9EE2-819E515D74F5}" name="IQumulate" dataDxfId="284"/>
    <tableColumn id="8" xr3:uid="{5A29234D-8608-4DFB-B6FF-E2AC5EA650F3}" name="Invoice" dataDxfId="283" dataCellStyle="Normal"/>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B000000}" name="Table_Premium_Breakdown" displayName="Table_Premium_Breakdown" ref="B6:U17" totalsRowCount="1" headerRowCellStyle="Normal" dataCellStyle="Normal">
  <autoFilter ref="B6:U16"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00000000-0010-0000-0B00-000001000000}" name="Item" totalsRowLabel="Total" totalsRowDxfId="282" dataCellStyle="Normal"/>
    <tableColumn id="3" xr3:uid="{00000000-0010-0000-0B00-000003000000}" name="Base Premium" totalsRowFunction="custom" dataDxfId="281" totalsRowDxfId="280" dataCellStyle="Currency">
      <totalsRowFormula>SUM(Table_Premium_Breakdown[Base Premium])</totalsRowFormula>
    </tableColumn>
    <tableColumn id="2" xr3:uid="{00000000-0010-0000-0B00-000002000000}" name="ESL" totalsRowFunction="custom" dataDxfId="279" totalsRowDxfId="278" dataCellStyle="Currency">
      <calculatedColumnFormula>#REF!</calculatedColumnFormula>
      <totalsRowFormula>SUM(Table_Premium_Breakdown[ESL])</totalsRowFormula>
    </tableColumn>
    <tableColumn id="5" xr3:uid="{00000000-0010-0000-0B00-000005000000}" name="GST" totalsRowFunction="custom" dataDxfId="277" totalsRowDxfId="276" dataCellStyle="Currency">
      <totalsRowFormula>SUM(Table_Premium_Breakdown[GST])</totalsRowFormula>
    </tableColumn>
    <tableColumn id="4" xr3:uid="{00000000-0010-0000-0B00-000004000000}" name="SD ACT" totalsRowFunction="custom" dataDxfId="275" totalsRowDxfId="274" dataCellStyle="Currency">
      <totalsRowFormula>SUM(Table_Premium_Breakdown[SD ACT])</totalsRowFormula>
    </tableColumn>
    <tableColumn id="8" xr3:uid="{00000000-0010-0000-0B00-000008000000}" name="SD NSW" totalsRowFunction="custom" dataDxfId="273" totalsRowDxfId="272" dataCellStyle="Currency">
      <totalsRowFormula>SUM(Table_Premium_Breakdown[SD NSW])</totalsRowFormula>
    </tableColumn>
    <tableColumn id="14" xr3:uid="{00000000-0010-0000-0B00-00000E000000}" name="SD NT" totalsRowFunction="custom" dataDxfId="271" totalsRowDxfId="270" dataCellStyle="Currency">
      <totalsRowFormula>SUM(Table_Premium_Breakdown[SD NT])</totalsRowFormula>
    </tableColumn>
    <tableColumn id="16" xr3:uid="{00000000-0010-0000-0B00-000010000000}" name="SD QLD" totalsRowFunction="custom" dataDxfId="269" totalsRowDxfId="268" dataCellStyle="Currency">
      <totalsRowFormula>SUM(Table_Premium_Breakdown[SD QLD])</totalsRowFormula>
    </tableColumn>
    <tableColumn id="17" xr3:uid="{00000000-0010-0000-0B00-000011000000}" name="SD SA" totalsRowFunction="custom" dataDxfId="267" totalsRowDxfId="266" dataCellStyle="Currency">
      <totalsRowFormula>SUM(Table_Premium_Breakdown[SD SA])</totalsRowFormula>
    </tableColumn>
    <tableColumn id="18" xr3:uid="{00000000-0010-0000-0B00-000012000000}" name="SD TAS" totalsRowFunction="custom" dataDxfId="265" totalsRowDxfId="264" dataCellStyle="Currency">
      <totalsRowFormula>SUM(Table_Premium_Breakdown[SD TAS])</totalsRowFormula>
    </tableColumn>
    <tableColumn id="19" xr3:uid="{00000000-0010-0000-0B00-000013000000}" name="SD VIC" totalsRowFunction="custom" dataDxfId="263" totalsRowDxfId="262" dataCellStyle="Currency">
      <totalsRowFormula>SUM(Table_Premium_Breakdown[SD VIC])</totalsRowFormula>
    </tableColumn>
    <tableColumn id="20" xr3:uid="{00000000-0010-0000-0B00-000014000000}" name="SD WA" totalsRowFunction="custom" dataDxfId="261" totalsRowDxfId="260" dataCellStyle="Currency">
      <totalsRowFormula>SUM(Table_Premium_Breakdown[SD WA])</totalsRowFormula>
    </tableColumn>
    <tableColumn id="6" xr3:uid="{00000000-0010-0000-0B00-000006000000}" name="SD Total" totalsRowFunction="custom" dataDxfId="259" totalsRowDxfId="258" dataCellStyle="Currency">
      <totalsRowFormula>SUM(Table_Premium_Breakdown[SD Total])</totalsRowFormula>
    </tableColumn>
    <tableColumn id="9" xr3:uid="{00000000-0010-0000-0B00-000009000000}" name="Service Fees" totalsRowFunction="custom" dataDxfId="257" totalsRowDxfId="256">
      <totalsRowFormula>SUM(Table_Premium_Breakdown[Service Fees])</totalsRowFormula>
    </tableColumn>
    <tableColumn id="15" xr3:uid="{00000000-0010-0000-0B00-00000F000000}" name="Sub Total 1" totalsRowFunction="custom" dataDxfId="255" totalsRowDxfId="254" dataCellStyle="Currency">
      <calculatedColumnFormula>SUM(Table_Premium_Breakdown[[#This Row],[Base Premium]:[Service Fees]])</calculatedColumnFormula>
      <totalsRowFormula>SUM(Table_Premium_Breakdown[Sub Total 1])</totalsRowFormula>
    </tableColumn>
    <tableColumn id="10" xr3:uid="{00000000-0010-0000-0B00-00000A000000}" name="Interest" totalsRowFunction="custom" dataDxfId="253" totalsRowDxfId="252" dataCellStyle="Currency">
      <totalsRowFormula>SUM(Table_Premium_Breakdown[Interest])</totalsRowFormula>
    </tableColumn>
    <tableColumn id="13" xr3:uid="{00000000-0010-0000-0B00-00000D000000}" name="Sub Total 2" totalsRowFunction="custom" dataDxfId="251" totalsRowDxfId="250">
      <totalsRowFormula>SUM(Table_Premium_Breakdown[Sub Total 2])</totalsRowFormula>
    </tableColumn>
    <tableColumn id="12" xr3:uid="{00000000-0010-0000-0B00-00000C000000}" name="Merchant Fees" totalsRowFunction="custom" totalsRowDxfId="249">
      <totalsRowFormula>SUM(Table_Premium_Breakdown[Merchant Fees])</totalsRowFormula>
    </tableColumn>
    <tableColumn id="11" xr3:uid="{00000000-0010-0000-0B00-00000B000000}" name="Transaction Costs" totalsRowFunction="custom" dataDxfId="248" totalsRowDxfId="247">
      <totalsRowFormula>SUM(Table_Premium_Breakdown[Transaction Costs])</totalsRowFormula>
    </tableColumn>
    <tableColumn id="7" xr3:uid="{00000000-0010-0000-0B00-000007000000}" name="Total" totalsRowFunction="custom" dataDxfId="246" totalsRowDxfId="245"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C000000}" name="Table_Broker_Fee" displayName="Table_Broker_Fee" ref="B38:C41" totalsRowCount="1" headerRowCellStyle="Normal" dataCellStyle="Normal">
  <autoFilter ref="B38:C40" xr:uid="{00000000-0009-0000-0100-000012000000}">
    <filterColumn colId="0" hiddenButton="1"/>
    <filterColumn colId="1" hiddenButton="1"/>
  </autoFilter>
  <tableColumns count="2">
    <tableColumn id="1" xr3:uid="{00000000-0010-0000-0C00-000001000000}" name="Item" totalsRowLabel="Total" totalsRowDxfId="244" dataCellStyle="Normal"/>
    <tableColumn id="2" xr3:uid="{00000000-0010-0000-0C00-000002000000}" name="Amount" totalsRowFunction="custom" dataDxfId="243" totalsRowDxfId="242" dataCellStyle="Currency">
      <calculatedColumnFormula>Settings_Financial_Broker_Fee_Once_Off+(Table_Premium_Breakdown[[#Totals],[Base Premium]]*Settings_Financial_Broker_Fee_Premium_Percent)</calculatedColumnFormula>
      <totalsRowFormula>SUM(Table_Broker_Fee[Amount])</totalsRow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D000000}" name="Table_Instalments" displayName="Table_Instalments" ref="B32:C34" totalsRowShown="0" headerRowCellStyle="Normal" dataCellStyle="Normal">
  <autoFilter ref="B32:C34" xr:uid="{00000000-0009-0000-0100-00000B000000}">
    <filterColumn colId="0" hiddenButton="1"/>
    <filterColumn colId="1" hiddenButton="1"/>
  </autoFilter>
  <tableColumns count="2">
    <tableColumn id="1" xr3:uid="{00000000-0010-0000-0D00-000001000000}" name="Property" dataCellStyle="Normal"/>
    <tableColumn id="2" xr3:uid="{00000000-0010-0000-0D00-000002000000}" name="Value" dataDxfId="241"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A3308AB-9F6E-4D9F-B558-EB39F4AB91C2}" name="Table_Premium_Finance" displayName="Table_Premium_Finance" ref="B21:C28" totalsRowShown="0" headerRowCellStyle="Normal" dataCellStyle="Normal">
  <autoFilter ref="B21:C28" xr:uid="{309E530D-2963-4720-B63D-B0ED34EC1FA3}"/>
  <tableColumns count="2">
    <tableColumn id="1" xr3:uid="{C6F65592-F6C7-4012-B568-EB0826009158}" name="Property" dataCellStyle="Normal"/>
    <tableColumn id="2" xr3:uid="{943EFD5C-E924-4432-B940-D5CAA5899BD2}" name="Value" dataDxfId="240"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E000000}" name="Table_Settings" displayName="Table_Settings" ref="B4:K55" totalsRowShown="0" headerRowCellStyle="Normal" dataCellStyle="Normal">
  <autoFilter ref="B4:K55"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E00-000001000000}" name="Property" dataCellStyle="Normal"/>
    <tableColumn id="3" xr3:uid="{00000000-0010-0000-0E00-000003000000}" name="Header"/>
    <tableColumn id="4" xr3:uid="{00000000-0010-0000-0E00-000004000000}" name="Type" dataDxfId="239"/>
    <tableColumn id="5" xr3:uid="{00000000-0010-0000-0E00-000005000000}" name="Key" dataDxfId="238"/>
    <tableColumn id="6" xr3:uid="{00000000-0010-0000-0E00-000006000000}" name="Field Code" dataDxfId="237"/>
    <tableColumn id="7" xr3:uid="{00000000-0010-0000-0E00-000007000000}" name="Text" dataDxfId="236"/>
    <tableColumn id="10" xr3:uid="{00000000-0010-0000-0E00-00000A000000}" name="String" dataDxfId="235"/>
    <tableColumn id="8" xr3:uid="{00000000-0010-0000-0E00-000008000000}" name="Config" dataDxfId="234"/>
    <tableColumn id="9" xr3:uid="{00000000-0010-0000-0E00-000009000000}" name="Config Min" dataDxfId="233"/>
    <tableColumn id="2" xr3:uid="{00000000-0010-0000-0E00-000002000000}" name="Value" dataDxfId="232" dataCellStyle="Normal"/>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F000000}" name="Table_Styles" displayName="Table_Styles" ref="B4:CG231" totalsRowShown="0" dataDxfId="231" headerRowCellStyle="Normal" dataCellStyle="Normal">
  <autoFilter ref="B4:CG231"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0F00-000001000000}" name="Element" dataDxfId="230" dataCellStyle="Normal"/>
    <tableColumn id="57" xr3:uid="{00000000-0010-0000-0F00-000039000000}" name="Selector" dataDxfId="229"/>
    <tableColumn id="2" xr3:uid="{00000000-0010-0000-0F00-000002000000}" name="Font Family" dataDxfId="228" dataCellStyle="Normal"/>
    <tableColumn id="21" xr3:uid="{00000000-0010-0000-0F00-000015000000}" name="Font Family Default" dataDxfId="227"/>
    <tableColumn id="22" xr3:uid="{00000000-0010-0000-0F00-000016000000}" name="Font Family Used" dataDxfId="226">
      <calculatedColumnFormula>IF(Table_Styles[[#This Row],[Font Family]]&lt;&gt;"",Table_Styles[[#This Row],[Font Family]],IF(Table_Styles[[#This Row],[Font Family Default]]&lt;&gt;"",Table_Styles[[#This Row],[Font Family Default]],""))</calculatedColumnFormula>
    </tableColumn>
    <tableColumn id="3" xr3:uid="{00000000-0010-0000-0F00-000003000000}" name="Font Size" dataDxfId="225" dataCellStyle="Normal"/>
    <tableColumn id="23" xr3:uid="{00000000-0010-0000-0F00-000017000000}" name="Font Size Default" dataDxfId="224"/>
    <tableColumn id="24" xr3:uid="{00000000-0010-0000-0F00-000018000000}" name="Font Size Used" dataDxfId="223">
      <calculatedColumnFormula>IF(Table_Styles[[#This Row],[Font Size]]&lt;&gt;"",Table_Styles[[#This Row],[Font Size]],IF(Table_Styles[[#This Row],[Font Size Default]]&lt;&gt;"",Table_Styles[[#This Row],[Font Size Default]],""))</calculatedColumnFormula>
    </tableColumn>
    <tableColumn id="4" xr3:uid="{00000000-0010-0000-0F00-000004000000}" name="Font Weight" dataDxfId="222" dataCellStyle="Normal"/>
    <tableColumn id="25" xr3:uid="{00000000-0010-0000-0F00-000019000000}" name="Font Weight Default" dataDxfId="221"/>
    <tableColumn id="26" xr3:uid="{00000000-0010-0000-0F00-00001A000000}" name="Font Weight Used" dataDxfId="220">
      <calculatedColumnFormula>IF(Table_Styles[[#This Row],[Font Weight]]&lt;&gt;"",Table_Styles[[#This Row],[Font Weight]],IF(Table_Styles[[#This Row],[Font Weight Default]]&lt;&gt;"",Table_Styles[[#This Row],[Font Weight Default]],""))</calculatedColumnFormula>
    </tableColumn>
    <tableColumn id="5" xr3:uid="{00000000-0010-0000-0F00-000005000000}" name="Colour" dataDxfId="219" dataCellStyle="Normal"/>
    <tableColumn id="27" xr3:uid="{00000000-0010-0000-0F00-00001B000000}" name="Colour Default" dataDxfId="218"/>
    <tableColumn id="28" xr3:uid="{00000000-0010-0000-0F00-00001C000000}" name="Colour Used" dataDxfId="217">
      <calculatedColumnFormula>IF(Table_Styles[[#This Row],[Colour]]&lt;&gt;"",Table_Styles[[#This Row],[Colour]],IF(Table_Styles[[#This Row],[Colour Default]]&lt;&gt;"",Table_Styles[[#This Row],[Colour Default]],""))</calculatedColumnFormula>
    </tableColumn>
    <tableColumn id="6" xr3:uid="{00000000-0010-0000-0F00-000006000000}" name="Background" dataDxfId="216" dataCellStyle="Normal"/>
    <tableColumn id="29" xr3:uid="{00000000-0010-0000-0F00-00001D000000}" name="Background Default" dataDxfId="215"/>
    <tableColumn id="30" xr3:uid="{00000000-0010-0000-0F00-00001E000000}" name="Background Used" dataDxfId="214">
      <calculatedColumnFormula>IF(Table_Styles[[#This Row],[Background]]&lt;&gt;"",Table_Styles[[#This Row],[Background]],IF(Table_Styles[[#This Row],[Background Default]]&lt;&gt;"",Table_Styles[[#This Row],[Background Default]],""))</calculatedColumnFormula>
    </tableColumn>
    <tableColumn id="7" xr3:uid="{00000000-0010-0000-0F00-000007000000}" name="Border" dataDxfId="213" dataCellStyle="Normal"/>
    <tableColumn id="31" xr3:uid="{00000000-0010-0000-0F00-00001F000000}" name="Border Default" dataDxfId="212"/>
    <tableColumn id="32" xr3:uid="{00000000-0010-0000-0F00-000020000000}" name="Border Used" dataDxfId="211">
      <calculatedColumnFormula>IF(Table_Styles[[#This Row],[Border]]&lt;&gt;"",Table_Styles[[#This Row],[Border]],IF(Table_Styles[[#This Row],[Border Default]]&lt;&gt;"",Table_Styles[[#This Row],[Border Default]],""))</calculatedColumnFormula>
    </tableColumn>
    <tableColumn id="64" xr3:uid="{00000000-0010-0000-0F00-000040000000}" name="Border Radius" dataDxfId="210"/>
    <tableColumn id="63" xr3:uid="{00000000-0010-0000-0F00-00003F000000}" name="Border Radius Default" dataDxfId="209"/>
    <tableColumn id="62" xr3:uid="{00000000-0010-0000-0F00-00003E000000}" name="Border Radius Used" dataDxfId="208">
      <calculatedColumnFormula>IF(Table_Styles[[#This Row],[Border Radius]]&lt;&gt;"",Table_Styles[[#This Row],[Border Radius]],IF(Table_Styles[[#This Row],[Border Radius Default]]&lt;&gt;"",Table_Styles[[#This Row],[Border Radius Default]],""))</calculatedColumnFormula>
    </tableColumn>
    <tableColumn id="8" xr3:uid="{00000000-0010-0000-0F00-000008000000}" name="MT" dataDxfId="207" dataCellStyle="Normal"/>
    <tableColumn id="33" xr3:uid="{00000000-0010-0000-0F00-000021000000}" name="MT Default" dataDxfId="206"/>
    <tableColumn id="34" xr3:uid="{00000000-0010-0000-0F00-000022000000}" name="MT Used" dataDxfId="205">
      <calculatedColumnFormula>IF(Table_Styles[[#This Row],[MT]]&lt;&gt;"",Table_Styles[[#This Row],[MT]],IF(Table_Styles[[#This Row],[MT Default]]&lt;&gt;"",Table_Styles[[#This Row],[MT Default]],""))</calculatedColumnFormula>
    </tableColumn>
    <tableColumn id="9" xr3:uid="{00000000-0010-0000-0F00-000009000000}" name="MR" dataDxfId="204" dataCellStyle="Normal"/>
    <tableColumn id="35" xr3:uid="{00000000-0010-0000-0F00-000023000000}" name="MR Default" dataDxfId="203"/>
    <tableColumn id="36" xr3:uid="{00000000-0010-0000-0F00-000024000000}" name="MR Used" dataDxfId="202">
      <calculatedColumnFormula>IF(Table_Styles[[#This Row],[MR]]&lt;&gt;"",Table_Styles[[#This Row],[MR]],IF(Table_Styles[[#This Row],[MR Default]]&lt;&gt;"",Table_Styles[[#This Row],[MR Default]],""))</calculatedColumnFormula>
    </tableColumn>
    <tableColumn id="10" xr3:uid="{00000000-0010-0000-0F00-00000A000000}" name="MB" dataDxfId="201" dataCellStyle="Normal"/>
    <tableColumn id="37" xr3:uid="{00000000-0010-0000-0F00-000025000000}" name="MB Default" dataDxfId="200"/>
    <tableColumn id="38" xr3:uid="{00000000-0010-0000-0F00-000026000000}" name="MB Used" dataDxfId="199">
      <calculatedColumnFormula>IF(Table_Styles[[#This Row],[MB]]&lt;&gt;"",Table_Styles[[#This Row],[MB]],IF(Table_Styles[[#This Row],[MB Default]]&lt;&gt;"",Table_Styles[[#This Row],[MB Default]],""))</calculatedColumnFormula>
    </tableColumn>
    <tableColumn id="11" xr3:uid="{00000000-0010-0000-0F00-00000B000000}" name="ML" dataDxfId="198" dataCellStyle="Normal"/>
    <tableColumn id="39" xr3:uid="{00000000-0010-0000-0F00-000027000000}" name="ML Default" dataDxfId="197"/>
    <tableColumn id="40" xr3:uid="{00000000-0010-0000-0F00-000028000000}" name="ML Used" dataDxfId="196">
      <calculatedColumnFormula>IF(Table_Styles[[#This Row],[ML]]&lt;&gt;"",Table_Styles[[#This Row],[ML]],IF(Table_Styles[[#This Row],[ML Default]]&lt;&gt;"",Table_Styles[[#This Row],[ML Default]],""))</calculatedColumnFormula>
    </tableColumn>
    <tableColumn id="12" xr3:uid="{00000000-0010-0000-0F00-00000C000000}" name="PT" dataDxfId="195" dataCellStyle="Normal"/>
    <tableColumn id="41" xr3:uid="{00000000-0010-0000-0F00-000029000000}" name="PT Default" dataDxfId="194"/>
    <tableColumn id="42" xr3:uid="{00000000-0010-0000-0F00-00002A000000}" name="PT Used" dataDxfId="193">
      <calculatedColumnFormula>IF(Table_Styles[[#This Row],[PT]]&lt;&gt;"",Table_Styles[[#This Row],[PT]],IF(Table_Styles[[#This Row],[PT Default]]&lt;&gt;"",Table_Styles[[#This Row],[PT Default]],""))</calculatedColumnFormula>
    </tableColumn>
    <tableColumn id="13" xr3:uid="{00000000-0010-0000-0F00-00000D000000}" name="PR" dataDxfId="192" dataCellStyle="Normal"/>
    <tableColumn id="43" xr3:uid="{00000000-0010-0000-0F00-00002B000000}" name="PR Default" dataDxfId="191"/>
    <tableColumn id="44" xr3:uid="{00000000-0010-0000-0F00-00002C000000}" name="PR Used" dataDxfId="190">
      <calculatedColumnFormula>IF(Table_Styles[[#This Row],[PR]]&lt;&gt;"",Table_Styles[[#This Row],[PR]],IF(Table_Styles[[#This Row],[PR Default]]&lt;&gt;"",Table_Styles[[#This Row],[PR Default]],""))</calculatedColumnFormula>
    </tableColumn>
    <tableColumn id="14" xr3:uid="{00000000-0010-0000-0F00-00000E000000}" name="PB" dataDxfId="189" dataCellStyle="Normal"/>
    <tableColumn id="45" xr3:uid="{00000000-0010-0000-0F00-00002D000000}" name="PB Default" dataDxfId="188"/>
    <tableColumn id="46" xr3:uid="{00000000-0010-0000-0F00-00002E000000}" name="PB Used" dataDxfId="187">
      <calculatedColumnFormula>IF(Table_Styles[[#This Row],[PB]]&lt;&gt;"",Table_Styles[[#This Row],[PB]],IF(Table_Styles[[#This Row],[PB Default]]&lt;&gt;"",Table_Styles[[#This Row],[PB Default]],""))</calculatedColumnFormula>
    </tableColumn>
    <tableColumn id="15" xr3:uid="{00000000-0010-0000-0F00-00000F000000}" name="PL" dataDxfId="186" dataCellStyle="Normal"/>
    <tableColumn id="47" xr3:uid="{00000000-0010-0000-0F00-00002F000000}" name="PL Default" dataDxfId="185"/>
    <tableColumn id="48" xr3:uid="{00000000-0010-0000-0F00-000030000000}" name="PL Used" dataDxfId="184">
      <calculatedColumnFormula>IF(Table_Styles[[#This Row],[PL]]&lt;&gt;"",Table_Styles[[#This Row],[PL]],IF(Table_Styles[[#This Row],[PL Default]]&lt;&gt;"",Table_Styles[[#This Row],[PL Default]],""))</calculatedColumnFormula>
    </tableColumn>
    <tableColumn id="16" xr3:uid="{00000000-0010-0000-0F00-000010000000}" name="BT" dataDxfId="183" dataCellStyle="Normal"/>
    <tableColumn id="49" xr3:uid="{00000000-0010-0000-0F00-000031000000}" name="BT Default" dataDxfId="182"/>
    <tableColumn id="50" xr3:uid="{00000000-0010-0000-0F00-000032000000}" name="BT Used" dataDxfId="181">
      <calculatedColumnFormula>IF(Table_Styles[[#This Row],[BT]]&lt;&gt;"",Table_Styles[[#This Row],[BT]],IF(Table_Styles[[#This Row],[BT Default]]&lt;&gt;"",Table_Styles[[#This Row],[BT Default]],""))</calculatedColumnFormula>
    </tableColumn>
    <tableColumn id="17" xr3:uid="{00000000-0010-0000-0F00-000011000000}" name="BR" dataDxfId="180" dataCellStyle="Normal"/>
    <tableColumn id="51" xr3:uid="{00000000-0010-0000-0F00-000033000000}" name="BR Default" dataDxfId="179"/>
    <tableColumn id="52" xr3:uid="{00000000-0010-0000-0F00-000034000000}" name="BR Used" dataDxfId="178">
      <calculatedColumnFormula>IF(Table_Styles[[#This Row],[BR]]&lt;&gt;"",Table_Styles[[#This Row],[BR]],IF(Table_Styles[[#This Row],[BR Default]]&lt;&gt;"",Table_Styles[[#This Row],[BR Default]],""))</calculatedColumnFormula>
    </tableColumn>
    <tableColumn id="18" xr3:uid="{00000000-0010-0000-0F00-000012000000}" name="BB" dataDxfId="177" dataCellStyle="Normal"/>
    <tableColumn id="53" xr3:uid="{00000000-0010-0000-0F00-000035000000}" name="BB Default" dataDxfId="176"/>
    <tableColumn id="54" xr3:uid="{00000000-0010-0000-0F00-000036000000}" name="BB Used" dataDxfId="175">
      <calculatedColumnFormula>IF(Table_Styles[[#This Row],[BB]]&lt;&gt;"",Table_Styles[[#This Row],[BB]],IF(Table_Styles[[#This Row],[BB Default]]&lt;&gt;"",Table_Styles[[#This Row],[BB Default]],""))</calculatedColumnFormula>
    </tableColumn>
    <tableColumn id="19" xr3:uid="{00000000-0010-0000-0F00-000013000000}" name="BL" dataDxfId="174" dataCellStyle="Normal"/>
    <tableColumn id="55" xr3:uid="{00000000-0010-0000-0F00-000037000000}" name="BL Default" dataDxfId="173"/>
    <tableColumn id="56" xr3:uid="{00000000-0010-0000-0F00-000038000000}" name="BL Used" dataDxfId="172">
      <calculatedColumnFormula>IF(Table_Styles[[#This Row],[BL]]&lt;&gt;"",Table_Styles[[#This Row],[BL]],IF(Table_Styles[[#This Row],[BL Default]]&lt;&gt;"",Table_Styles[[#This Row],[BL Default]],""))</calculatedColumnFormula>
    </tableColumn>
    <tableColumn id="66" xr3:uid="{00000000-0010-0000-0F00-000042000000}" name="Width" dataDxfId="171"/>
    <tableColumn id="67" xr3:uid="{00000000-0010-0000-0F00-000043000000}" name="Width Default" dataDxfId="170"/>
    <tableColumn id="69" xr3:uid="{00000000-0010-0000-0F00-000045000000}" name="Width Used" dataDxfId="169">
      <calculatedColumnFormula>IF(Table_Styles[[#This Row],[Width]]&lt;&gt;"",Table_Styles[[#This Row],[Width]],IF(Table_Styles[[#This Row],[Width Default]]&lt;&gt;"",Table_Styles[[#This Row],[Width Default]],""))</calculatedColumnFormula>
    </tableColumn>
    <tableColumn id="70" xr3:uid="{00000000-0010-0000-0F00-000046000000}" name="Height" dataDxfId="168"/>
    <tableColumn id="71" xr3:uid="{00000000-0010-0000-0F00-000047000000}" name="Height Default" dataDxfId="167"/>
    <tableColumn id="72" xr3:uid="{00000000-0010-0000-0F00-000048000000}" name="Height Used" dataDxfId="166">
      <calculatedColumnFormula>IF(Table_Styles[[#This Row],[Height]]&lt;&gt;"",Table_Styles[[#This Row],[Height]],IF(Table_Styles[[#This Row],[Height Default]]&lt;&gt;"",Table_Styles[[#This Row],[Height Default]],""))</calculatedColumnFormula>
    </tableColumn>
    <tableColumn id="73" xr3:uid="{00000000-0010-0000-0F00-000049000000}" name="Top" dataDxfId="165"/>
    <tableColumn id="74" xr3:uid="{00000000-0010-0000-0F00-00004A000000}" name="Top Default" dataDxfId="164"/>
    <tableColumn id="75" xr3:uid="{00000000-0010-0000-0F00-00004B000000}" name="Top Used" dataDxfId="163">
      <calculatedColumnFormula>IF(Table_Styles[[#This Row],[Top]]&lt;&gt;"",Table_Styles[[#This Row],[Top]],IF(Table_Styles[[#This Row],[Top Default]]&lt;&gt;"",Table_Styles[[#This Row],[Top Default]],""))</calculatedColumnFormula>
    </tableColumn>
    <tableColumn id="79" xr3:uid="{00000000-0010-0000-0F00-00004F000000}" name="Right" dataDxfId="162"/>
    <tableColumn id="80" xr3:uid="{00000000-0010-0000-0F00-000050000000}" name="Right Default" dataDxfId="161"/>
    <tableColumn id="81" xr3:uid="{00000000-0010-0000-0F00-000051000000}" name="Right Used" dataDxfId="160">
      <calculatedColumnFormula>IF(Table_Styles[[#This Row],[Right]]&lt;&gt;"",Table_Styles[[#This Row],[Right]],IF(Table_Styles[[#This Row],[Right Default]]&lt;&gt;"",Table_Styles[[#This Row],[Right Default]],""))</calculatedColumnFormula>
    </tableColumn>
    <tableColumn id="82" xr3:uid="{00000000-0010-0000-0F00-000052000000}" name="Bottom" dataDxfId="159"/>
    <tableColumn id="83" xr3:uid="{00000000-0010-0000-0F00-000053000000}" name="Bottom Default" dataDxfId="158"/>
    <tableColumn id="84" xr3:uid="{00000000-0010-0000-0F00-000054000000}" name="Bottom Used" dataDxfId="157">
      <calculatedColumnFormula>IF(Table_Styles[[#This Row],[Bottom]]&lt;&gt;"",Table_Styles[[#This Row],[Bottom]],IF(Table_Styles[[#This Row],[Bottom Default]]&lt;&gt;"",Table_Styles[[#This Row],[Bottom Default]],""))</calculatedColumnFormula>
    </tableColumn>
    <tableColumn id="76" xr3:uid="{00000000-0010-0000-0F00-00004C000000}" name="Left" dataDxfId="156"/>
    <tableColumn id="77" xr3:uid="{00000000-0010-0000-0F00-00004D000000}" name="Left Default" dataDxfId="155"/>
    <tableColumn id="78" xr3:uid="{00000000-0010-0000-0F00-00004E000000}" name="Left Used" dataDxfId="154">
      <calculatedColumnFormula>IF(Table_Styles[[#This Row],[Left]]&lt;&gt;"",Table_Styles[[#This Row],[Left]],IF(Table_Styles[[#This Row],[Left Default]]&lt;&gt;"",Table_Styles[[#This Row],[Left Default]],""))</calculatedColumnFormula>
    </tableColumn>
    <tableColumn id="20" xr3:uid="{00000000-0010-0000-0F00-000014000000}" name="Custom" dataDxfId="153" dataCellStyle="Normal"/>
    <tableColumn id="59" xr3:uid="{00000000-0010-0000-0F00-00003B000000}" name="Font" dataDxfId="152">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0F00-00003C000000}" name="Unique Font" dataDxfId="151">
      <calculatedColumnFormula>IF(AND(Table_Styles[[#This Row],[Selector]],COUNTIF(OFFSET(CC:CC,0,0,ROW()-1,1),"="&amp;Table_Styles[[#This Row],[Font]])=0),Table_Styles[[#This Row],[Font]],"")</calculatedColumnFormula>
    </tableColumn>
    <tableColumn id="68" xr3:uid="{00000000-0010-0000-0F00-000044000000}" name="Config Font" dataDxfId="150">
      <calculatedColumnFormula>IF(Table_Styles[[#This Row],[Unique Font]]&lt;&gt;"",
"{""fontFamily"":"""&amp;Table_Styles[[#This Row],[Font Family Used]]&amp;""",""fontWeight"":"&amp;Table_Styles[[#This Row],[Font Weight Used]]&amp;"}","")</calculatedColumnFormula>
    </tableColumn>
    <tableColumn id="65" xr3:uid="{00000000-0010-0000-0F00-000041000000}" name="Config Properties" dataDxfId="149">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0F00-00003A000000}" name="Config" dataDxfId="148" dataCellStyle="Normal">
      <calculatedColumnFormula>IF(AND(Table_Styles[[#This Row],[Selector]]&lt;&gt;"", Table_Styles[[#This Row],[Config Properties]]&lt;&gt;""),
Table_Styles[[#This Row],[Selector]]&amp;" { "&amp;Table_Styles[[#This Row],[Config Properties]]&amp;" }","")</calculatedColumnFormula>
    </tableColumn>
    <tableColumn id="61" xr3:uid="{00000000-0010-0000-0F00-00003D000000}" name="Config Min" dataDxfId="147"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0000000}" name="Table_Text" displayName="Table_Text" ref="B4:L686" totalsRowShown="0" headerRowDxfId="146" dataDxfId="145" headerRowCellStyle="Normal" dataCellStyle="Normal">
  <autoFilter ref="B4:L686"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000-000001000000}" name="Property" dataDxfId="144" dataCellStyle="Normal"/>
    <tableColumn id="9" xr3:uid="{00000000-0010-0000-1000-000009000000}" name="Header" dataDxfId="143" dataCellStyle="Normal"/>
    <tableColumn id="4" xr3:uid="{00000000-0010-0000-1000-000004000000}" name="Type" dataDxfId="142"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000-000003000000}" name="Key" dataDxfId="141"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000-00000D000000}" name="Field Code" dataDxfId="140">
      <calculatedColumnFormula>IF(Table_Text[[#This Row],[Header]]="Yes","",IF(Table_Text[[#This Row],[Property]]&lt;&gt;"",SUBSTITUTE(Table_Text[[#This Row],[Type]]," ","")&amp;SUBSTITUTE(Table_Text[[#This Row],[Property]]," ",""),""))</calculatedColumnFormula>
    </tableColumn>
    <tableColumn id="10" xr3:uid="{00000000-0010-0000-1000-00000A000000}" name="Config" dataDxfId="139">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000-00000B000000}" name="Config Min" dataDxfId="138" dataCellStyle="uBind Normal">
      <calculatedColumnFormula>SUBSTITUTE(SUBSTITUTE(SUBSTITUTE(SUBSTITUTE(SUBSTITUTE(SUBSTITUTE(SUBSTITUTE(SUBSTITUTE(
TRIM(CLEAN(Table_Text[[#This Row],[Config]])),
" {","{"),
"{ ","{"),
" }","}"),
"} ","}"),
" [","["),
"[ ","["),
" ]","]"),
"] ","]")</calculatedColumnFormula>
    </tableColumn>
    <tableColumn id="5" xr3:uid="{00000000-0010-0000-1000-000005000000}" name="Quote" dataDxfId="137"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000-00000C000000}" name="Quote Min" dataDxfId="136">
      <calculatedColumnFormula>SUBSTITUTE(SUBSTITUTE(SUBSTITUTE(SUBSTITUTE(SUBSTITUTE(SUBSTITUTE(SUBSTITUTE(SUBSTITUTE(
TRIM(CLEAN(Table_Text[[#This Row],[Quote]])),
" {","{"),
"{ ","{"),
" }","}"),
"} ","}"),
" [","["),
"[ ","["),
" ]","]"),
"] ","]")</calculatedColumnFormula>
    </tableColumn>
    <tableColumn id="6" xr3:uid="{00000000-0010-0000-1000-000006000000}" name="Icon" dataDxfId="135" dataCellStyle="Normal"/>
    <tableColumn id="2" xr3:uid="{00000000-0010-0000-1000-000002000000}" name="Text" dataDxfId="134"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1000000}" name="Table_Drop_Down" displayName="Table_Drop_Down" ref="B29:B59" totalsRowShown="0" headerRowCellStyle="Normal" dataCellStyle="Normal">
  <autoFilter ref="B29:B59" xr:uid="{00000000-0009-0000-0100-00000A000000}">
    <filterColumn colId="0" hiddenButton="1"/>
  </autoFilter>
  <tableColumns count="1">
    <tableColumn id="1" xr3:uid="{00000000-0010-0000-1100-000001000000}" name="Value"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2000000}" name="Table_Data_Type_Field_Types" displayName="Table_Data_Type_Field_Types" ref="B6:K25" totalsRowShown="0" headerRowCellStyle="Normal" dataCellStyle="Normal">
  <autoFilter ref="B6:K25"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1200-000001000000}" name="Data Type" dataCellStyle="Normal"/>
    <tableColumn id="2" xr3:uid="{00000000-0010-0000-1200-000002000000}" name="Repeating" dataCellStyle="Normal"/>
    <tableColumn id="3" xr3:uid="{00000000-0010-0000-1200-000003000000}" name="Repeating Types" dataDxfId="133" dataCellStyle="Normal">
      <calculatedColumnFormula>IF(Table_Data_Type_Field_Types[[#This Row],[Repeating]]&lt;&gt;"No",""&amp;Table_Data_Type_Field_Types[[#This Row],[Data Type]],"")</calculatedColumnFormula>
    </tableColumn>
    <tableColumn id="4" xr3:uid="{00000000-0010-0000-1200-000004000000}" name="Field 1" dataCellStyle="Normal"/>
    <tableColumn id="5" xr3:uid="{00000000-0010-0000-1200-000005000000}" name="Field 2" dataCellStyle="Normal"/>
    <tableColumn id="6" xr3:uid="{00000000-0010-0000-1200-000006000000}" name="Field 3" dataCellStyle="Normal"/>
    <tableColumn id="7" xr3:uid="{00000000-0010-0000-1200-000007000000}" name="Field 4" dataCellStyle="Normal"/>
    <tableColumn id="8" xr3:uid="{00000000-0010-0000-1200-000008000000}" name="Field 5" dataCellStyle="Normal"/>
    <tableColumn id="9" xr3:uid="{00000000-0010-0000-1200-000009000000}" name="Field 6" dataCellStyle="Normal"/>
    <tableColumn id="10" xr3:uid="{00000000-0010-0000-1200-00000A000000}" name="Field 7"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3000000}" name="Table_Policy" displayName="Table_Policy" ref="B6:L12" totalsRowShown="0" headerRowDxfId="132" dataDxfId="131">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300-000002000000}" name="Property" dataDxfId="130" dataCellStyle="uBind Normal"/>
    <tableColumn id="9" xr3:uid="{00000000-0010-0000-1300-000009000000}" name="Header" dataDxfId="129"/>
    <tableColumn id="4" xr3:uid="{00000000-0010-0000-1300-000004000000}" name="Type" dataDxfId="128" dataCellStyle="Normal"/>
    <tableColumn id="1" xr3:uid="{00000000-0010-0000-1300-000001000000}" name="Key" dataDxfId="127"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300-00000B000000}" name="Field Code" dataDxfId="126">
      <calculatedColumnFormula>IF(Table_Policy[[#This Row],[Header]]="Yes","",IF(Table_Policy[[#This Row],[Property]]&lt;&gt;"",SUBSTITUTE(Table_Policy[[#This Row],[Type]]," ","")&amp;SUBSTITUTE(Table_Policy[[#This Row],[Property]]," ",""),""))</calculatedColumnFormula>
    </tableColumn>
    <tableColumn id="5" xr3:uid="{00000000-0010-0000-1300-000005000000}" name="Text" dataDxfId="125"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300-000006000000}" name="String" dataDxfId="124"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300-000007000000}" name="Quote" dataDxfId="123"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300-00000A000000}" name="Quote Min" dataDxfId="122">
      <calculatedColumnFormula>SUBSTITUTE(SUBSTITUTE(SUBSTITUTE(SUBSTITUTE(SUBSTITUTE(SUBSTITUTE(SUBSTITUTE(SUBSTITUTE(
TRIM(CLEAN(Table_Policy[[#This Row],[Quote]])),
" {","{"),
"{ ","{"),
" }","}"),
"} ","}"),
" [","["),
"[ ","["),
" ]","]"),
"] ","]")</calculatedColumnFormula>
    </tableColumn>
    <tableColumn id="8" xr3:uid="{00000000-0010-0000-1300-000008000000}" name="URL" dataDxfId="121" dataCellStyle="Normal">
      <calculatedColumnFormula>IF(Table_Policy[[#This Row],[Header]]="Yes","",IF(Table_Policy[[#This Row],[Property]]&lt;&gt;"",Table_Policy[[#This Row],[Key]]&amp;"="&amp;SUBSTITUTE(SUBSTITUTE(Table_Policy[[#This Row],[Text]],"&amp;","%26")," ","%20"),""))</calculatedColumnFormula>
    </tableColumn>
    <tableColumn id="3" xr3:uid="{00000000-0010-0000-1300-000003000000}" name="Value" dataDxfId="120"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4000000}" name="Table_Quote" displayName="Table_Quote" ref="C27:BB33" totalsRowShown="0" headerRowDxfId="119" dataDxfId="118" dataCellStyle="Normal">
  <autoFilter ref="C27:BB33"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400-000001000000}" name="Before" dataDxfId="117" dataCellStyle="Normal">
      <calculatedColumnFormula xml:space="preserve">
"{"&amp;
"""state"": """ &amp;
IF(_xlfn.TEXTJOIN("",TRUE,'Question Sets'!AT5:AT17)&lt;&gt;"","incomplete",
IF(_xlfn.TEXTJOIN("",TRUE,'Question Sets'!AT5:AT28)&lt;&gt;"","estimate",
IF(_xlfn.TEXTJOIN("",TRUE,Table_Question_Sets[Invalid])&lt;&gt;"","quote","binding"))) &amp; ""","&amp;
"""id"": ""SOME_ID"","&amp;
"""questions"": {"&amp;
"""rating"": {"&amp;
_xlfn.TEXTJOIN(",",TRUE,'Question Sets'!CI5:CI28)&amp;
"},"&amp;
"""contact"": {"&amp;
_xlfn.TEXTJOIN(",",TRUE,'Question Sets'!CI28:CI36)&amp;
"},"&amp;
"""personal"": {"&amp;
_xlfn.TEXTJOIN(",",TRUE,'Question Sets'!CI36:CI58)&amp;
"},"&amp;
"""disclosure"": {"&amp;
_xlfn.TEXTJOIN(",",TRUE,'Question Sets'!CI58:CI99)&amp;
"}"&amp;
"},"&amp;
"""risk1"": {"&amp;_xlfn.TEXTJOIN("",TRUE,Table_Risk_1[Output Calculation])&amp;"},"&amp;
"""risk2"": {"&amp;_xlfn.TEXTJOIN("",TRUE,#REF!)&amp;"},"&amp;
"""triggers"": {"&amp;
"""softReferral"": {"&amp;
_xlfn.TEXTJOIN(",",TRUE,Triggers!N10:N15)&amp;
"},"&amp;
"""hardReferral"": {"&amp;
_xlfn.TEXTJOIN(",",TRUE,Triggers!N18:N18)&amp;
"},"&amp;
"""decline"": {"&amp;
_xlfn.TEXTJOIN(",",TRUE,Triggers!N18:N22)&amp;
"},"&amp;
"""error"": {"&amp;
_xlfn.TEXTJOIN(",",TRUE,Triggers!N22:N25)&amp;
"}"&amp;
"},"&amp;
_xlfn.TEXTJOIN("",TRUE,Table_Policy[Quote Min])&amp;","&amp;
"""payment"": {"&amp;
"""total"": {"&amp;
"""premium"": """&amp;TEXT(Table_Premium_Breakdown[[#Totals],[Base Premium]],"$#,##0.00")&amp;""","&amp;
"""ESL"": """&amp;TEXT(Table_Premium_Breakdown[[#Totals],[ESL]],"$#,##0.00")&amp;""","&amp;
"""GST"": """&amp;TEXT(Table_Premium_Breakdown[[#Totals],[GST]],"$#,##0.00")&amp;""","&amp;
"""stampDuty"": """&amp;TEXT(Table_Premium_Breakdown[[#Totals],[SD Total]],"$#,##0.00")&amp;""","&amp;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400-000002000000}" name="Value 1" dataDxfId="116" dataCellStyle="Normal"/>
    <tableColumn id="3" xr3:uid="{00000000-0010-0000-1400-000003000000}" name="Value 2" dataDxfId="115" dataCellStyle="Normal"/>
    <tableColumn id="4" xr3:uid="{00000000-0010-0000-1400-000004000000}" name="Value 3" dataDxfId="114" dataCellStyle="Normal"/>
    <tableColumn id="5" xr3:uid="{00000000-0010-0000-1400-000005000000}" name="Value 4" dataDxfId="113" dataCellStyle="Normal"/>
    <tableColumn id="6" xr3:uid="{00000000-0010-0000-1400-000006000000}" name="Value 5" dataDxfId="112" dataCellStyle="Normal"/>
    <tableColumn id="7" xr3:uid="{00000000-0010-0000-1400-000007000000}" name="Value 6" dataDxfId="111" dataCellStyle="Normal"/>
    <tableColumn id="8" xr3:uid="{00000000-0010-0000-1400-000008000000}" name="Value 7" dataDxfId="110" dataCellStyle="Normal"/>
    <tableColumn id="9" xr3:uid="{00000000-0010-0000-1400-000009000000}" name="Value 8" dataDxfId="109" dataCellStyle="Normal"/>
    <tableColumn id="10" xr3:uid="{00000000-0010-0000-1400-00000A000000}" name="Value 9" dataDxfId="108" dataCellStyle="Normal"/>
    <tableColumn id="11" xr3:uid="{00000000-0010-0000-1400-00000B000000}" name="Value 10" dataDxfId="107" dataCellStyle="Normal"/>
    <tableColumn id="12" xr3:uid="{00000000-0010-0000-1400-00000C000000}" name="Value 11" dataDxfId="106" dataCellStyle="Normal"/>
    <tableColumn id="13" xr3:uid="{00000000-0010-0000-1400-00000D000000}" name="Value 12" dataDxfId="105" dataCellStyle="Normal"/>
    <tableColumn id="14" xr3:uid="{00000000-0010-0000-1400-00000E000000}" name="Value 13" dataDxfId="104" dataCellStyle="Normal"/>
    <tableColumn id="15" xr3:uid="{00000000-0010-0000-1400-00000F000000}" name="Value 14" dataDxfId="103" dataCellStyle="Normal"/>
    <tableColumn id="16" xr3:uid="{00000000-0010-0000-1400-000010000000}" name="Value 15" dataDxfId="102" dataCellStyle="Normal"/>
    <tableColumn id="17" xr3:uid="{00000000-0010-0000-1400-000011000000}" name="Value 16" dataDxfId="101" dataCellStyle="Normal"/>
    <tableColumn id="18" xr3:uid="{00000000-0010-0000-1400-000012000000}" name="Value 17" dataDxfId="100" dataCellStyle="Normal"/>
    <tableColumn id="19" xr3:uid="{00000000-0010-0000-1400-000013000000}" name="Value 18" dataDxfId="99" dataCellStyle="Normal"/>
    <tableColumn id="20" xr3:uid="{00000000-0010-0000-1400-000014000000}" name="Value 19" dataDxfId="98" dataCellStyle="Normal"/>
    <tableColumn id="21" xr3:uid="{00000000-0010-0000-1400-000015000000}" name="Value 20" dataDxfId="97" dataCellStyle="Normal"/>
    <tableColumn id="22" xr3:uid="{00000000-0010-0000-1400-000016000000}" name="Value 21" dataDxfId="96" dataCellStyle="Normal"/>
    <tableColumn id="23" xr3:uid="{00000000-0010-0000-1400-000017000000}" name="Value 22" dataDxfId="95" dataCellStyle="Normal"/>
    <tableColumn id="24" xr3:uid="{00000000-0010-0000-1400-000018000000}" name="Value 23" dataDxfId="94" dataCellStyle="Normal"/>
    <tableColumn id="25" xr3:uid="{00000000-0010-0000-1400-000019000000}" name="Value 24" dataDxfId="93" dataCellStyle="Normal"/>
    <tableColumn id="26" xr3:uid="{00000000-0010-0000-1400-00001A000000}" name="Value 25" dataDxfId="92" dataCellStyle="Normal"/>
    <tableColumn id="27" xr3:uid="{00000000-0010-0000-1400-00001B000000}" name="Value 26" dataDxfId="91" dataCellStyle="Normal"/>
    <tableColumn id="28" xr3:uid="{00000000-0010-0000-1400-00001C000000}" name="Value 27" dataDxfId="90" dataCellStyle="Normal"/>
    <tableColumn id="29" xr3:uid="{00000000-0010-0000-1400-00001D000000}" name="Value 28" dataDxfId="89" dataCellStyle="Normal"/>
    <tableColumn id="30" xr3:uid="{00000000-0010-0000-1400-00001E000000}" name="Value 29" dataDxfId="88" dataCellStyle="Normal"/>
    <tableColumn id="31" xr3:uid="{00000000-0010-0000-1400-00001F000000}" name="Value 30" dataDxfId="87" dataCellStyle="Normal"/>
    <tableColumn id="32" xr3:uid="{00000000-0010-0000-1400-000020000000}" name="Value 31" dataDxfId="86" dataCellStyle="Normal"/>
    <tableColumn id="33" xr3:uid="{00000000-0010-0000-1400-000021000000}" name="Value 32" dataDxfId="85" dataCellStyle="Normal"/>
    <tableColumn id="34" xr3:uid="{00000000-0010-0000-1400-000022000000}" name="Value 33" dataDxfId="84" dataCellStyle="Normal"/>
    <tableColumn id="35" xr3:uid="{00000000-0010-0000-1400-000023000000}" name="Value 34" dataDxfId="83" dataCellStyle="Normal"/>
    <tableColumn id="36" xr3:uid="{00000000-0010-0000-1400-000024000000}" name="Value 35" dataDxfId="82" dataCellStyle="Normal"/>
    <tableColumn id="37" xr3:uid="{00000000-0010-0000-1400-000025000000}" name="Value 36" dataDxfId="81" dataCellStyle="Normal"/>
    <tableColumn id="38" xr3:uid="{00000000-0010-0000-1400-000026000000}" name="Value 37" dataDxfId="80" dataCellStyle="Normal"/>
    <tableColumn id="39" xr3:uid="{00000000-0010-0000-1400-000027000000}" name="Value 38" dataDxfId="79" dataCellStyle="Normal"/>
    <tableColumn id="40" xr3:uid="{00000000-0010-0000-1400-000028000000}" name="Value 39" dataDxfId="78" dataCellStyle="Normal"/>
    <tableColumn id="41" xr3:uid="{00000000-0010-0000-1400-000029000000}" name="Value 40" dataDxfId="77" dataCellStyle="Normal"/>
    <tableColumn id="42" xr3:uid="{00000000-0010-0000-1400-00002A000000}" name="Value 41" dataDxfId="76" dataCellStyle="Normal"/>
    <tableColumn id="43" xr3:uid="{00000000-0010-0000-1400-00002B000000}" name="Value 42" dataDxfId="75" dataCellStyle="Normal"/>
    <tableColumn id="44" xr3:uid="{00000000-0010-0000-1400-00002C000000}" name="Value 43" dataDxfId="74" dataCellStyle="Normal"/>
    <tableColumn id="45" xr3:uid="{00000000-0010-0000-1400-00002D000000}" name="Value 44" dataDxfId="73" dataCellStyle="Normal"/>
    <tableColumn id="46" xr3:uid="{00000000-0010-0000-1400-00002E000000}" name="Value 45" dataDxfId="72" dataCellStyle="Normal"/>
    <tableColumn id="47" xr3:uid="{00000000-0010-0000-1400-00002F000000}" name="Value 46" dataDxfId="71" dataCellStyle="Normal"/>
    <tableColumn id="48" xr3:uid="{00000000-0010-0000-1400-000030000000}" name="Value 47" dataDxfId="70" dataCellStyle="Normal"/>
    <tableColumn id="49" xr3:uid="{00000000-0010-0000-1400-000031000000}" name="Value 48" dataDxfId="69" dataCellStyle="Normal"/>
    <tableColumn id="50" xr3:uid="{00000000-0010-0000-1400-000032000000}" name="Value 49" dataDxfId="68" dataCellStyle="Normal"/>
    <tableColumn id="51" xr3:uid="{00000000-0010-0000-1400-000033000000}" name="Value 50" dataDxfId="67" dataCellStyle="Normal"/>
    <tableColumn id="52" xr3:uid="{00000000-0010-0000-1400-000034000000}" name="After" dataDxfId="66"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5000000}" name="Table_Configuration" displayName="Table_Configuration" ref="C6:BB23" totalsRowShown="0" headerRowDxfId="65" dataCellStyle="Normal">
  <autoFilter ref="C6:BB23"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500-000001000000}" name="Before" dataCellStyle="Normal"/>
    <tableColumn id="2" xr3:uid="{00000000-0010-0000-1500-000002000000}" name="Value 1" dataDxfId="64" dataCellStyle="Normal"/>
    <tableColumn id="3" xr3:uid="{00000000-0010-0000-1500-000003000000}" name="Value 2" dataDxfId="63" dataCellStyle="Normal"/>
    <tableColumn id="4" xr3:uid="{00000000-0010-0000-1500-000004000000}" name="Value 3" dataDxfId="62" dataCellStyle="Normal"/>
    <tableColumn id="5" xr3:uid="{00000000-0010-0000-1500-000005000000}" name="Value 4" dataDxfId="61" dataCellStyle="Normal"/>
    <tableColumn id="6" xr3:uid="{00000000-0010-0000-1500-000006000000}" name="Value 5" dataDxfId="60" dataCellStyle="Normal"/>
    <tableColumn id="7" xr3:uid="{00000000-0010-0000-1500-000007000000}" name="Value 6" dataDxfId="59" dataCellStyle="Normal"/>
    <tableColumn id="8" xr3:uid="{00000000-0010-0000-1500-000008000000}" name="Value 7" dataDxfId="58" dataCellStyle="Normal"/>
    <tableColumn id="10" xr3:uid="{00000000-0010-0000-1500-00000A000000}" name="Value 8" dataDxfId="57"/>
    <tableColumn id="11" xr3:uid="{00000000-0010-0000-1500-00000B000000}" name="Value 9" dataDxfId="56"/>
    <tableColumn id="12" xr3:uid="{00000000-0010-0000-1500-00000C000000}" name="Value 10" dataDxfId="55"/>
    <tableColumn id="13" xr3:uid="{00000000-0010-0000-1500-00000D000000}" name="Value 11" dataDxfId="54"/>
    <tableColumn id="14" xr3:uid="{00000000-0010-0000-1500-00000E000000}" name="Value 12" dataDxfId="53"/>
    <tableColumn id="15" xr3:uid="{00000000-0010-0000-1500-00000F000000}" name="Value 13" dataDxfId="52"/>
    <tableColumn id="16" xr3:uid="{00000000-0010-0000-1500-000010000000}" name="Value 14" dataDxfId="51"/>
    <tableColumn id="17" xr3:uid="{00000000-0010-0000-1500-000011000000}" name="Value 15" dataDxfId="50"/>
    <tableColumn id="18" xr3:uid="{00000000-0010-0000-1500-000012000000}" name="Value 16" dataDxfId="49"/>
    <tableColumn id="19" xr3:uid="{00000000-0010-0000-1500-000013000000}" name="Value 17" dataDxfId="48"/>
    <tableColumn id="20" xr3:uid="{00000000-0010-0000-1500-000014000000}" name="Value 18" dataDxfId="47"/>
    <tableColumn id="21" xr3:uid="{00000000-0010-0000-1500-000015000000}" name="Value 19" dataDxfId="46"/>
    <tableColumn id="22" xr3:uid="{00000000-0010-0000-1500-000016000000}" name="Value 20" dataDxfId="45"/>
    <tableColumn id="23" xr3:uid="{00000000-0010-0000-1500-000017000000}" name="Value 21" dataDxfId="44"/>
    <tableColumn id="24" xr3:uid="{00000000-0010-0000-1500-000018000000}" name="Value 22" dataDxfId="43"/>
    <tableColumn id="25" xr3:uid="{00000000-0010-0000-1500-000019000000}" name="Value 23" dataDxfId="42"/>
    <tableColumn id="26" xr3:uid="{00000000-0010-0000-1500-00001A000000}" name="Value 24" dataDxfId="41"/>
    <tableColumn id="27" xr3:uid="{00000000-0010-0000-1500-00001B000000}" name="Value 25" dataDxfId="40"/>
    <tableColumn id="28" xr3:uid="{00000000-0010-0000-1500-00001C000000}" name="Value 26" dataDxfId="39"/>
    <tableColumn id="29" xr3:uid="{00000000-0010-0000-1500-00001D000000}" name="Value 27" dataDxfId="38"/>
    <tableColumn id="30" xr3:uid="{00000000-0010-0000-1500-00001E000000}" name="Value 28" dataDxfId="37"/>
    <tableColumn id="31" xr3:uid="{00000000-0010-0000-1500-00001F000000}" name="Value 29" dataDxfId="36"/>
    <tableColumn id="32" xr3:uid="{00000000-0010-0000-1500-000020000000}" name="Value 30" dataDxfId="35"/>
    <tableColumn id="33" xr3:uid="{00000000-0010-0000-1500-000021000000}" name="Value 31" dataDxfId="34"/>
    <tableColumn id="34" xr3:uid="{00000000-0010-0000-1500-000022000000}" name="Value 32" dataDxfId="33"/>
    <tableColumn id="35" xr3:uid="{00000000-0010-0000-1500-000023000000}" name="Value 33" dataDxfId="32"/>
    <tableColumn id="36" xr3:uid="{00000000-0010-0000-1500-000024000000}" name="Value 34" dataDxfId="31"/>
    <tableColumn id="37" xr3:uid="{00000000-0010-0000-1500-000025000000}" name="Value 35" dataDxfId="30"/>
    <tableColumn id="38" xr3:uid="{00000000-0010-0000-1500-000026000000}" name="Value 36" dataDxfId="29"/>
    <tableColumn id="39" xr3:uid="{00000000-0010-0000-1500-000027000000}" name="Value 37" dataDxfId="28"/>
    <tableColumn id="40" xr3:uid="{00000000-0010-0000-1500-000028000000}" name="Value 38" dataDxfId="27"/>
    <tableColumn id="41" xr3:uid="{00000000-0010-0000-1500-000029000000}" name="Value 39" dataDxfId="26"/>
    <tableColumn id="42" xr3:uid="{00000000-0010-0000-1500-00002A000000}" name="Value 40" dataDxfId="25"/>
    <tableColumn id="43" xr3:uid="{00000000-0010-0000-1500-00002B000000}" name="Value 41" dataDxfId="24"/>
    <tableColumn id="45" xr3:uid="{00000000-0010-0000-1500-00002D000000}" name="Value 42" dataDxfId="23"/>
    <tableColumn id="46" xr3:uid="{00000000-0010-0000-1500-00002E000000}" name="Value 43" dataDxfId="22"/>
    <tableColumn id="47" xr3:uid="{00000000-0010-0000-1500-00002F000000}" name="Value 44" dataDxfId="21"/>
    <tableColumn id="48" xr3:uid="{00000000-0010-0000-1500-000030000000}" name="Value 45" dataDxfId="20"/>
    <tableColumn id="49" xr3:uid="{00000000-0010-0000-1500-000031000000}" name="Value 46" dataDxfId="19"/>
    <tableColumn id="50" xr3:uid="{00000000-0010-0000-1500-000032000000}" name="Value 47" dataDxfId="18"/>
    <tableColumn id="51" xr3:uid="{00000000-0010-0000-1500-000033000000}" name="Value 48" dataDxfId="17"/>
    <tableColumn id="52" xr3:uid="{00000000-0010-0000-1500-000034000000}" name="Value 49" dataDxfId="16"/>
    <tableColumn id="53" xr3:uid="{00000000-0010-0000-1500-000035000000}" name="Value 50" dataDxfId="15"/>
    <tableColumn id="9" xr3:uid="{00000000-0010-0000-1500-000009000000}" name="After" dataCellStyle="Normal"/>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6000000}" name="Table_Mobile_PL" displayName="Table_Mobile_PL" ref="B6:E10" totalsRowShown="0" dataDxfId="14" headerRowCellStyle="Normal" dataCellStyle="Normal">
  <autoFilter ref="B6:E10" xr:uid="{00000000-0009-0000-0100-00001D000000}">
    <filterColumn colId="0" hiddenButton="1"/>
    <filterColumn colId="1" hiddenButton="1"/>
    <filterColumn colId="2" hiddenButton="1"/>
    <filterColumn colId="3" hiddenButton="1"/>
  </autoFilter>
  <tableColumns count="4">
    <tableColumn id="1" xr3:uid="{00000000-0010-0000-1600-000001000000}" name="Sum Insured" dataDxfId="13" dataCellStyle="Currency"/>
    <tableColumn id="2" xr3:uid="{00000000-0010-0000-1600-000002000000}" name="Base Premium" dataDxfId="12" dataCellStyle="Currency"/>
    <tableColumn id="3" xr3:uid="{00000000-0010-0000-1600-000003000000}" name="Additional Employees" dataDxfId="11" dataCellStyle="Currency"/>
    <tableColumn id="4" xr3:uid="{00000000-0010-0000-1600-000004000000}" name="Additional Sub-Contractors" dataDxfId="10" dataCellStyle="Currency"/>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7000000}" name="Table_Rating_Factors" displayName="Table_Rating_Factors" ref="B21:C29" totalsRowShown="0" headerRowCellStyle="Normal" dataCellStyle="Normal">
  <autoFilter ref="B21:C29" xr:uid="{00000000-0009-0000-0100-00000E000000}">
    <filterColumn colId="0" hiddenButton="1"/>
    <filterColumn colId="1" hiddenButton="1"/>
  </autoFilter>
  <tableColumns count="2">
    <tableColumn id="1" xr3:uid="{00000000-0010-0000-1700-000001000000}" name="Property" dataCellStyle="Normal"/>
    <tableColumn id="2" xr3:uid="{00000000-0010-0000-1700-000002000000}" name="Value" dataCellStyle="Normal"/>
  </tableColumns>
  <tableStyleInfo name="uBind 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8000000}" name="Table_Mobile_Accident" displayName="Table_Mobile_Accident" ref="B14:D17" totalsRowShown="0" dataDxfId="9" headerRowCellStyle="Normal" dataCellStyle="Currency">
  <autoFilter ref="B14:D17" xr:uid="{00000000-0009-0000-0100-000010000000}">
    <filterColumn colId="0" hiddenButton="1"/>
    <filterColumn colId="1" hiddenButton="1"/>
    <filterColumn colId="2" hiddenButton="1"/>
  </autoFilter>
  <tableColumns count="3">
    <tableColumn id="1" xr3:uid="{00000000-0010-0000-1800-000001000000}" name="Weekly Amount" dataDxfId="8" dataCellStyle="Currency"/>
    <tableColumn id="2" xr3:uid="{00000000-0010-0000-1800-000002000000}" name="Accident Only" dataDxfId="7" dataCellStyle="Currency"/>
    <tableColumn id="3" xr3:uid="{00000000-0010-0000-1800-000003000000}" name="Plus Illness" dataDxfId="6" dataCellStyle="Currency"/>
  </tableColumns>
  <tableStyleInfo name="uBind 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C8BAB3-EEB1-480E-9CD2-C0D1650F91DC}" name="Table_Tools_Premium" displayName="Table_Tools_Premium" ref="B34:C39" totalsRowShown="0" headerRowCellStyle="Normal" dataCellStyle="Normal">
  <autoFilter ref="B34:C39" xr:uid="{80ED302A-3057-42A2-8831-62524BB37E6C}"/>
  <tableColumns count="2">
    <tableColumn id="1" xr3:uid="{9848B976-75E0-449A-9862-AC0F97B36A6B}" name="Tools" dataDxfId="5" dataCellStyle="Currency"/>
    <tableColumn id="2" xr3:uid="{B870C25A-F2B8-45DE-A8E5-2995F21AA598}" name="Premium" dataCellStyle="Normal"/>
  </tableColumns>
  <tableStyleInfo name="uBind 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2A507494-1A8E-4D6F-B2F4-EBA08ED61940}" name="Table_IQumulate_Rates" displayName="Table_IQumulate_Rates" ref="B6:E27" totalsRowShown="0" dataDxfId="4" headerRowCellStyle="Normal" dataCellStyle="Normal">
  <autoFilter ref="B6:E27" xr:uid="{00000000-0009-0000-0100-00001D000000}">
    <filterColumn colId="0" hiddenButton="1"/>
    <filterColumn colId="1" hiddenButton="1"/>
    <filterColumn colId="2" hiddenButton="1"/>
    <filterColumn colId="3" hiddenButton="1"/>
  </autoFilter>
  <tableColumns count="4">
    <tableColumn id="1" xr3:uid="{88003DE1-83A0-4DD6-86E7-C8EB82E9B487}" name="Price From" dataDxfId="3" dataCellStyle="Currency"/>
    <tableColumn id="2" xr3:uid="{E8F964E0-65CE-4898-A8F2-2B66615A4C34}" name="Price To" dataDxfId="2" dataCellStyle="Currency"/>
    <tableColumn id="3" xr3:uid="{C27F8275-BEAE-4B1A-9946-1100E3FA3AC4}" name="Rate" dataDxfId="1" dataCellStyle="Currency"/>
    <tableColumn id="4" xr3:uid="{7B4CEAEF-D9AA-43DA-B0F9-EC981F8DC126}" name="Application Fee" dataDxfId="0" dataCellStyle="Currency"/>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7.bin"/><Relationship Id="rId4" Type="http://schemas.openxmlformats.org/officeDocument/2006/relationships/table" Target="../tables/table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rinterSettings" Target="../printerSettings/printerSettings9.bin"/><Relationship Id="rId5" Type="http://schemas.openxmlformats.org/officeDocument/2006/relationships/table" Target="../tables/table15.xml"/><Relationship Id="rId4"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printerSettings" Target="../printerSettings/printerSettings16.bin"/><Relationship Id="rId5" Type="http://schemas.openxmlformats.org/officeDocument/2006/relationships/table" Target="../tables/table27.xml"/><Relationship Id="rId4"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A1:CM180"/>
  <sheetViews>
    <sheetView tabSelected="1" topLeftCell="A33" zoomScaleNormal="100" workbookViewId="0">
      <selection activeCell="H38" sqref="H38"/>
    </sheetView>
  </sheetViews>
  <sheetFormatPr defaultColWidth="9.140625" defaultRowHeight="21" customHeight="1"/>
  <cols>
    <col min="1" max="1" width="9.140625" style="3" customWidth="1"/>
    <col min="2" max="2" width="36.85546875" style="3" customWidth="1"/>
    <col min="3" max="3" width="22" style="3" hidden="1" customWidth="1"/>
    <col min="4" max="4" width="22.5703125" style="3" hidden="1" customWidth="1"/>
    <col min="5" max="5" width="23.85546875" style="3" hidden="1" customWidth="1"/>
    <col min="6" max="6" width="9.140625" style="3" hidden="1" customWidth="1"/>
    <col min="7" max="7" width="28.5703125" style="23" customWidth="1"/>
    <col min="8" max="8" width="10.7109375" style="3" customWidth="1"/>
    <col min="9" max="9" width="13.5703125" style="3" customWidth="1"/>
    <col min="10" max="10" width="22.85546875" style="3" customWidth="1"/>
    <col min="11" max="13" width="9.28515625" style="3" customWidth="1"/>
    <col min="14" max="14" width="7.140625" style="3" customWidth="1"/>
    <col min="15" max="18" width="3.5703125" style="3" customWidth="1"/>
    <col min="19" max="19" width="7.5703125" style="3" customWidth="1"/>
    <col min="20" max="20" width="21.42578125" style="3" customWidth="1"/>
    <col min="21" max="21" width="57.140625" style="3" customWidth="1"/>
    <col min="22" max="22" width="38.42578125" style="3" customWidth="1"/>
    <col min="23" max="23" width="28.5703125" style="3" customWidth="1"/>
    <col min="24" max="33" width="21.42578125" style="3" customWidth="1"/>
    <col min="34" max="34" width="26.28515625" style="3" customWidth="1"/>
    <col min="35" max="35" width="27.140625" style="3" customWidth="1"/>
    <col min="36" max="36" width="24.42578125" style="3" customWidth="1"/>
    <col min="37" max="40" width="29.140625" style="3" customWidth="1"/>
    <col min="41" max="41" width="15.42578125" style="3" customWidth="1"/>
    <col min="42" max="42" width="29.140625" style="3" customWidth="1"/>
    <col min="43" max="43" width="28.5703125" style="3" customWidth="1"/>
    <col min="44" max="45" width="16.140625" style="3" customWidth="1"/>
    <col min="46" max="46" width="15" style="3" customWidth="1"/>
    <col min="47" max="47" width="19.28515625" style="3" hidden="1" customWidth="1"/>
    <col min="48" max="49" width="21.42578125" style="3" customWidth="1"/>
    <col min="50" max="50" width="90.28515625" style="3" customWidth="1"/>
    <col min="51" max="51" width="45.85546875" style="3" customWidth="1"/>
    <col min="52" max="53" width="17.85546875" style="3" customWidth="1"/>
    <col min="54" max="54" width="27.140625" style="3" customWidth="1"/>
    <col min="55" max="55" width="24.7109375" style="3" customWidth="1"/>
    <col min="56" max="56" width="17" style="3" customWidth="1"/>
    <col min="57" max="58" width="27.140625" style="3" customWidth="1"/>
    <col min="59" max="62" width="17" style="3" customWidth="1"/>
    <col min="63" max="63" width="28.7109375" customWidth="1"/>
    <col min="67" max="67" width="28.5703125" style="3" customWidth="1"/>
    <col min="68" max="68" width="99.5703125" style="3" customWidth="1"/>
    <col min="69" max="69" width="28.5703125" style="3" customWidth="1"/>
    <col min="70" max="71" width="28.5703125" style="23" customWidth="1"/>
    <col min="72" max="77" width="28.5703125" style="3" customWidth="1"/>
    <col min="78" max="78" width="33.28515625" style="3" customWidth="1"/>
    <col min="79" max="79" width="28.5703125" style="3" customWidth="1"/>
    <col min="80" max="80" width="25.42578125" style="3" customWidth="1"/>
    <col min="81" max="81" width="28.5703125" style="3" customWidth="1"/>
    <col min="82" max="82" width="49.5703125" style="3" customWidth="1"/>
    <col min="83" max="84" width="28.5703125" style="3" customWidth="1"/>
    <col min="85" max="85" width="29.7109375" style="3" customWidth="1"/>
    <col min="86" max="86" width="33.28515625" style="3" customWidth="1"/>
    <col min="87" max="87" width="32.5703125" style="3" customWidth="1"/>
    <col min="88" max="106" width="28.5703125" style="3" customWidth="1"/>
    <col min="107" max="107" width="31.85546875" style="3" customWidth="1"/>
    <col min="108" max="108" width="9.140625" style="3"/>
    <col min="109" max="109" width="30.42578125" style="3" customWidth="1"/>
    <col min="110" max="110" width="96.42578125" style="3" customWidth="1"/>
    <col min="111" max="114" width="102.140625" style="3" customWidth="1"/>
    <col min="115" max="117" width="17.28515625" style="3" customWidth="1"/>
    <col min="118" max="118" width="23.85546875" style="3" customWidth="1"/>
    <col min="119" max="119" width="53.140625" style="3" customWidth="1"/>
    <col min="120" max="120" width="115.85546875" style="3" customWidth="1"/>
    <col min="121" max="121" width="21.42578125" style="3" customWidth="1"/>
    <col min="122" max="122" width="23.42578125" style="3" customWidth="1"/>
    <col min="123" max="123" width="25" style="3" customWidth="1"/>
    <col min="124" max="124" width="28" style="3" customWidth="1"/>
    <col min="125" max="125" width="21.85546875" style="3" customWidth="1"/>
    <col min="126" max="127" width="21.140625" style="3" customWidth="1"/>
    <col min="128" max="130" width="81" style="3" customWidth="1"/>
    <col min="131" max="131" width="22.28515625" style="3" customWidth="1"/>
    <col min="132" max="132" width="19.5703125" style="3" customWidth="1"/>
    <col min="133" max="133" width="16" style="3" customWidth="1"/>
    <col min="134" max="16384" width="9.140625" style="3"/>
  </cols>
  <sheetData>
    <row r="1" spans="2:91" s="21" customFormat="1" ht="21" customHeight="1">
      <c r="G1" s="61"/>
      <c r="K1" s="61"/>
      <c r="M1" s="83"/>
      <c r="N1" s="34"/>
      <c r="O1" s="34"/>
      <c r="P1" s="34"/>
      <c r="Q1" s="34"/>
      <c r="R1" s="34"/>
      <c r="S1" s="34"/>
      <c r="AH1" s="83"/>
      <c r="AI1" s="83"/>
      <c r="AJ1" s="83"/>
      <c r="AK1" s="83"/>
      <c r="AL1" s="83"/>
      <c r="AM1" s="83"/>
      <c r="AN1" s="83"/>
      <c r="AO1" s="83"/>
      <c r="AP1" s="83"/>
      <c r="AQ1" s="138"/>
      <c r="AR1" s="88"/>
      <c r="AS1" s="88"/>
      <c r="AT1" s="88"/>
      <c r="AU1" s="88"/>
      <c r="AW1" s="34"/>
      <c r="AX1" s="34"/>
      <c r="AY1" s="34"/>
      <c r="BK1" s="34"/>
      <c r="BL1" s="34"/>
      <c r="BM1" s="34"/>
      <c r="BN1" s="34"/>
      <c r="BO1" s="34"/>
      <c r="BP1" s="34"/>
      <c r="BQ1" s="34"/>
      <c r="BR1" s="34"/>
      <c r="BS1" s="34"/>
      <c r="BT1" s="34"/>
    </row>
    <row r="2" spans="2:91" s="21" customFormat="1" ht="47.25" thickBot="1">
      <c r="B2" s="19" t="s">
        <v>0</v>
      </c>
      <c r="C2" s="19"/>
      <c r="D2" s="20"/>
      <c r="E2" s="20"/>
      <c r="F2" s="20"/>
      <c r="G2" s="92"/>
      <c r="H2" s="20"/>
      <c r="I2" s="20"/>
      <c r="J2" s="20"/>
      <c r="K2" s="56"/>
      <c r="L2" s="20"/>
      <c r="M2" s="98"/>
      <c r="N2" s="64"/>
      <c r="O2" s="64"/>
      <c r="P2" s="64"/>
      <c r="Q2" s="64"/>
      <c r="R2" s="64"/>
      <c r="S2" s="64"/>
      <c r="T2" s="20"/>
      <c r="U2" s="20"/>
      <c r="V2" s="20"/>
      <c r="W2" s="20"/>
      <c r="X2" s="20"/>
      <c r="Y2" s="20"/>
      <c r="Z2" s="20"/>
      <c r="AA2" s="20"/>
      <c r="AB2" s="20"/>
      <c r="AC2" s="20"/>
      <c r="AD2" s="20"/>
      <c r="AE2" s="20"/>
      <c r="AF2" s="20"/>
      <c r="AG2" s="20"/>
      <c r="AH2" s="98"/>
      <c r="AI2" s="98"/>
      <c r="AJ2" s="98"/>
      <c r="AK2" s="98"/>
      <c r="AL2" s="98"/>
      <c r="AM2" s="98"/>
      <c r="AN2" s="98"/>
      <c r="AO2" s="98"/>
      <c r="AP2" s="98"/>
      <c r="AQ2" s="139"/>
      <c r="AR2" s="89"/>
      <c r="AS2" s="89"/>
      <c r="AT2" s="89"/>
      <c r="AU2" s="89"/>
      <c r="AV2" s="20"/>
      <c r="AW2" s="64"/>
      <c r="AX2" s="64"/>
      <c r="AY2" s="64"/>
      <c r="AZ2" s="20"/>
      <c r="BA2" s="20"/>
      <c r="BB2" s="20"/>
      <c r="BC2" s="20"/>
      <c r="BD2" s="20"/>
      <c r="BE2" s="20"/>
      <c r="BF2" s="20"/>
      <c r="BG2" s="20"/>
      <c r="BH2" s="20"/>
      <c r="BI2" s="20"/>
      <c r="BJ2" s="20"/>
      <c r="BK2" s="31"/>
      <c r="BL2" s="31"/>
      <c r="BM2" s="31"/>
      <c r="BN2" s="31"/>
      <c r="BO2" s="31"/>
      <c r="BP2" s="31"/>
      <c r="BQ2" s="31"/>
      <c r="BR2" s="31"/>
      <c r="BS2" s="31"/>
      <c r="BT2" s="31"/>
      <c r="BU2" s="31"/>
      <c r="BV2" s="31"/>
      <c r="BW2" s="31"/>
      <c r="BX2" s="31"/>
      <c r="BY2" s="31"/>
      <c r="BZ2" s="31"/>
      <c r="CA2" s="20"/>
      <c r="CB2" s="31"/>
      <c r="CC2" s="20"/>
      <c r="CD2" s="20"/>
      <c r="CE2" s="20"/>
      <c r="CF2" s="19"/>
      <c r="CG2" s="19"/>
      <c r="CH2" s="19"/>
      <c r="CI2" s="19"/>
      <c r="CJ2" s="31"/>
      <c r="CK2" s="31"/>
      <c r="CL2" s="19"/>
    </row>
    <row r="3" spans="2:91" s="21" customFormat="1" ht="21" customHeight="1">
      <c r="G3" s="61"/>
      <c r="K3" s="61"/>
      <c r="M3" s="83"/>
      <c r="N3" s="34"/>
      <c r="O3" s="34"/>
      <c r="P3" s="34"/>
      <c r="Q3" s="34"/>
      <c r="R3" s="34"/>
      <c r="S3" s="34"/>
      <c r="AH3" s="83"/>
      <c r="AI3" s="83"/>
      <c r="AJ3" s="83"/>
      <c r="AK3" s="83"/>
      <c r="AL3" s="83"/>
      <c r="AM3" s="83"/>
      <c r="AN3" s="83"/>
      <c r="AO3" s="83"/>
      <c r="AP3" s="83"/>
      <c r="AQ3" s="138"/>
      <c r="AR3" s="88"/>
      <c r="AS3" s="88"/>
      <c r="AT3" s="88"/>
      <c r="AU3" s="88"/>
      <c r="AW3" s="34"/>
      <c r="AX3" s="34"/>
      <c r="AY3" s="34"/>
      <c r="BK3" s="34"/>
      <c r="BL3" s="34"/>
      <c r="BM3" s="34"/>
      <c r="BN3" s="34"/>
      <c r="BO3" s="34"/>
      <c r="BP3" s="34"/>
      <c r="BQ3" s="34"/>
      <c r="BR3" s="34"/>
      <c r="BS3" s="34"/>
      <c r="BT3" s="34"/>
    </row>
    <row r="4" spans="2:91" s="21" customFormat="1" ht="15">
      <c r="B4" s="151" t="s">
        <v>1</v>
      </c>
      <c r="C4" s="151" t="s">
        <v>2</v>
      </c>
      <c r="D4" s="16" t="s">
        <v>3</v>
      </c>
      <c r="E4" s="16" t="s">
        <v>4</v>
      </c>
      <c r="F4" s="16" t="s">
        <v>5</v>
      </c>
      <c r="G4" s="57" t="s">
        <v>6</v>
      </c>
      <c r="H4" s="17" t="s">
        <v>7</v>
      </c>
      <c r="I4" s="151" t="s">
        <v>8</v>
      </c>
      <c r="J4" s="151" t="s">
        <v>9</v>
      </c>
      <c r="K4" s="57" t="s">
        <v>10</v>
      </c>
      <c r="L4" s="17" t="s">
        <v>11</v>
      </c>
      <c r="M4" s="85" t="s">
        <v>12</v>
      </c>
      <c r="N4" s="65" t="s">
        <v>13</v>
      </c>
      <c r="O4" s="65" t="s">
        <v>14</v>
      </c>
      <c r="P4" s="65" t="s">
        <v>15</v>
      </c>
      <c r="Q4" s="65" t="s">
        <v>16</v>
      </c>
      <c r="R4" s="65" t="s">
        <v>17</v>
      </c>
      <c r="S4" s="65" t="s">
        <v>354</v>
      </c>
      <c r="T4" s="17" t="s">
        <v>18</v>
      </c>
      <c r="U4" s="17" t="s">
        <v>19</v>
      </c>
      <c r="V4" s="17" t="s">
        <v>20</v>
      </c>
      <c r="W4" s="17" t="s">
        <v>21</v>
      </c>
      <c r="X4" s="17" t="s">
        <v>22</v>
      </c>
      <c r="Y4" s="17" t="s">
        <v>23</v>
      </c>
      <c r="Z4" s="17" t="s">
        <v>401</v>
      </c>
      <c r="AA4" s="17" t="s">
        <v>24</v>
      </c>
      <c r="AB4" s="17" t="s">
        <v>839</v>
      </c>
      <c r="AC4" s="17" t="s">
        <v>736</v>
      </c>
      <c r="AD4" s="17" t="s">
        <v>25</v>
      </c>
      <c r="AE4" s="17" t="s">
        <v>26</v>
      </c>
      <c r="AF4" s="17" t="s">
        <v>27</v>
      </c>
      <c r="AG4" s="17" t="s">
        <v>157</v>
      </c>
      <c r="AH4" s="85" t="s">
        <v>28</v>
      </c>
      <c r="AI4" s="85" t="s">
        <v>783</v>
      </c>
      <c r="AJ4" s="85" t="s">
        <v>873</v>
      </c>
      <c r="AK4" s="85" t="s">
        <v>874</v>
      </c>
      <c r="AL4" s="85" t="s">
        <v>1700</v>
      </c>
      <c r="AM4" s="85" t="s">
        <v>1701</v>
      </c>
      <c r="AN4" s="85" t="s">
        <v>1702</v>
      </c>
      <c r="AO4" s="85" t="s">
        <v>1704</v>
      </c>
      <c r="AP4" s="85" t="s">
        <v>1703</v>
      </c>
      <c r="AQ4" s="140" t="s">
        <v>29</v>
      </c>
      <c r="AR4" s="90" t="s">
        <v>30</v>
      </c>
      <c r="AS4" s="90" t="s">
        <v>781</v>
      </c>
      <c r="AT4" s="90" t="s">
        <v>31</v>
      </c>
      <c r="AU4" s="90" t="s">
        <v>32</v>
      </c>
      <c r="AV4" s="17" t="s">
        <v>33</v>
      </c>
      <c r="AW4" s="65" t="s">
        <v>34</v>
      </c>
      <c r="AX4" s="105" t="s">
        <v>1642</v>
      </c>
      <c r="AY4" s="105" t="s">
        <v>1643</v>
      </c>
      <c r="AZ4" s="17" t="s">
        <v>35</v>
      </c>
      <c r="BA4" s="17" t="s">
        <v>36</v>
      </c>
      <c r="BB4" s="17" t="s">
        <v>1901</v>
      </c>
      <c r="BC4" s="17" t="s">
        <v>726</v>
      </c>
      <c r="BD4" s="17" t="s">
        <v>867</v>
      </c>
      <c r="BE4" s="17" t="s">
        <v>1594</v>
      </c>
      <c r="BF4" s="17" t="s">
        <v>1608</v>
      </c>
      <c r="BG4" s="17" t="s">
        <v>784</v>
      </c>
      <c r="BH4" s="17" t="s">
        <v>785</v>
      </c>
      <c r="BI4" s="17" t="s">
        <v>1302</v>
      </c>
      <c r="BJ4" s="17" t="s">
        <v>1951</v>
      </c>
      <c r="BK4" s="17" t="s">
        <v>1890</v>
      </c>
      <c r="BL4" s="32" t="s">
        <v>37</v>
      </c>
      <c r="BM4" s="32" t="s">
        <v>38</v>
      </c>
      <c r="BN4" s="32" t="s">
        <v>39</v>
      </c>
      <c r="BO4" s="65" t="s">
        <v>40</v>
      </c>
      <c r="BP4" s="65" t="s">
        <v>41</v>
      </c>
      <c r="BQ4" s="164" t="s">
        <v>42</v>
      </c>
      <c r="BR4" s="164" t="s">
        <v>43</v>
      </c>
      <c r="BS4" s="164" t="s">
        <v>44</v>
      </c>
      <c r="BT4" s="164" t="s">
        <v>45</v>
      </c>
      <c r="BU4" s="164" t="s">
        <v>46</v>
      </c>
      <c r="BV4" s="151" t="s">
        <v>47</v>
      </c>
      <c r="BW4" s="151" t="s">
        <v>48</v>
      </c>
      <c r="BX4" s="151" t="s">
        <v>49</v>
      </c>
      <c r="BY4" s="151" t="s">
        <v>50</v>
      </c>
      <c r="BZ4" s="151" t="s">
        <v>51</v>
      </c>
      <c r="CA4" s="180" t="s">
        <v>727</v>
      </c>
      <c r="CB4" s="17" t="s">
        <v>1303</v>
      </c>
      <c r="CC4" s="232" t="s">
        <v>868</v>
      </c>
      <c r="CD4" s="17" t="s">
        <v>1599</v>
      </c>
      <c r="CE4" s="17" t="s">
        <v>1601</v>
      </c>
      <c r="CF4" s="17" t="s">
        <v>1602</v>
      </c>
      <c r="CG4" s="151" t="s">
        <v>52</v>
      </c>
      <c r="CH4" s="151" t="s">
        <v>53</v>
      </c>
      <c r="CI4" s="17" t="s">
        <v>54</v>
      </c>
      <c r="CJ4" s="17" t="s">
        <v>55</v>
      </c>
      <c r="CK4" s="151" t="s">
        <v>56</v>
      </c>
      <c r="CL4" s="151" t="s">
        <v>57</v>
      </c>
      <c r="CM4" s="17" t="s">
        <v>58</v>
      </c>
    </row>
    <row r="5" spans="2:91" s="21" customFormat="1" ht="29.25" thickBot="1">
      <c r="B5" s="15" t="s">
        <v>59</v>
      </c>
      <c r="C5" s="15" t="s">
        <v>60</v>
      </c>
      <c r="D5" s="15" t="str">
        <f ca="1">IF(Table_Question_Sets[[#This Row],[Header]]="Yes","",
IF(INDIRECT(SUBSTITUTE(ADDRESS(1,COLUMN(),4),"1","")&amp;ROW()-1)="",
INDIRECT(SUBSTITUTE(ADDRESS(1,COLUMN(Table_Question_Sets[[#This Row],[Property]]),4),"1","")&amp;ROW()-1),
INDIRECT(SUBSTITUTE(ADDRESS(1,COLUMN(),4),"1","")&amp;ROW()-1)))</f>
        <v/>
      </c>
      <c r="E5"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ratingPrimary</v>
      </c>
      <c r="F5" s="15" t="str">
        <f>IF(Table_Question_Sets[[#This Row],[Header]]="Yes","",IF(Table_Question_Sets[[#This Row],[Property]]&lt;&gt;"",SUBSTITUTE(Table_Question_Sets[[#This Row],[Property]]," ",""),""))</f>
        <v/>
      </c>
      <c r="G5" s="33"/>
      <c r="H5" s="15"/>
      <c r="I5" s="15"/>
      <c r="J5" s="15"/>
      <c r="K5" s="33"/>
      <c r="L5" s="15"/>
      <c r="M5" s="15"/>
      <c r="N5" s="33"/>
      <c r="O5" s="33"/>
      <c r="P5" s="33"/>
      <c r="Q5" s="33"/>
      <c r="R5" s="33"/>
      <c r="S5" s="33"/>
      <c r="T5" s="15"/>
      <c r="U5" s="15"/>
      <c r="V5" s="15"/>
      <c r="W5" s="15"/>
      <c r="X5" s="15"/>
      <c r="Y5" s="15"/>
      <c r="Z5" s="15"/>
      <c r="AA5" s="15"/>
      <c r="AB5" s="15"/>
      <c r="AC5" s="15"/>
      <c r="AD5" s="15"/>
      <c r="AE5" s="15"/>
      <c r="AF5" s="15"/>
      <c r="AG5" s="15"/>
      <c r="AH5" s="15"/>
      <c r="AI5" s="15"/>
      <c r="AJ5" s="15"/>
      <c r="AK5" s="15"/>
      <c r="AL5" s="15"/>
      <c r="AM5" s="15"/>
      <c r="AN5" s="15"/>
      <c r="AO5" s="15"/>
      <c r="AP5" s="15"/>
      <c r="AQ5" s="15"/>
      <c r="AR5"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 s="100"/>
      <c r="AT5"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 s="15"/>
      <c r="AW5" s="33"/>
      <c r="AX5" s="33"/>
      <c r="AY5" s="33"/>
      <c r="AZ5" s="15"/>
      <c r="BA5" s="15"/>
      <c r="BB5" s="15"/>
      <c r="BC5" s="15"/>
      <c r="BD5" s="15"/>
      <c r="BE5" s="15"/>
      <c r="BF5" s="15"/>
      <c r="BG5" s="15"/>
      <c r="BH5" s="15"/>
      <c r="BI5" s="15"/>
      <c r="BJ5" s="15"/>
      <c r="BK5" s="15"/>
      <c r="BL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 s="33" t="str">
        <f>IF(OR(Table_Question_Sets[[#This Row],[Header]]="Yes",Table_Question_Sets[[#This Row],[Text]]=""),"",IF(OR(Table_Question_Sets[[#This Row],[Text]]="true",Table_Question_Sets[[#This Row],[Text]]="false",ISNUMBER(Table_Question_Sets[[#This Row],[Text]])),Table_Question_Sets[[#This Row],[Text]],""""&amp;Table_Question_Sets[[#This Row],[Text]]&amp;""""))</f>
        <v/>
      </c>
      <c r="BN5" s="33" t="str">
        <f>IF(AND(Table_Question_Sets[[#This Row],[Header]]&lt;&gt;"Yes",Table_Question_Sets[[#This Row],[Property]]&lt;&gt;"",Table_Question_Sets[[#This Row],[Summary Label]]&lt;&gt;""),""""&amp;Table_Question_Sets[[#This Row],[Key]]&amp;""": """&amp;Table_Question_Sets[[#This Row],[Summary Label]]&amp;"""","")</f>
        <v/>
      </c>
      <c r="BO5" s="33" t="str">
        <f ca="1">IF(Table_Question_Sets[[#This Row],[Header]]="Yes","",_xlfn.NUMBERVALUE(INDIRECT(SUBSTITUTE(ADDRESS(1,COLUMN(),4),"1","")&amp;ROW()-1))+IF(Table_Question_Sets[[#This Row],[Property]]&lt;&gt;"",1,0))</f>
        <v/>
      </c>
      <c r="BP5" s="33" t="str">
        <f ca="1">IF(Table_Question_Sets[[#This Row],[Header]]="Yes","",_xlfn.NUMBERVALUE(INDIRECT(SUBSTITUTE(ADDRESS(1,COLUMN(),4),"1","")&amp;ROW()+1))+IF(Table_Question_Sets[[#This Row],[Property]]&lt;&gt;"",1,0))</f>
        <v/>
      </c>
      <c r="BQ5" s="33" t="str">
        <f t="array" aca="1" ref="BQ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5"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5"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5"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5" s="15" t="str">
        <f xml:space="preserve">
IF(Table_Question_Sets[[#This Row],[Row]]="Yes","]},{""className"": ""row"",""fieldGroup"": [","")&amp;
Table_Question_Sets[[#This Row],[Config Field]]</f>
        <v/>
      </c>
      <c r="BW5"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"ratingPrimary":[{"className": "row","fieldGroup":[{"key": "ratingHeading","type": "content-field","className":"col-xs-12","templateOptions":{},"validators": {"validation": "Validators.compose([])"}},]},{"className": "row","fieldGroup": [{"key":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5" s="15">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Y5" s="15" t="str">
        <f>IF(AND(Table_Question_Sets[[#This Row],[Header]]="",Table_Question_Sets[[#This Row],[Property]]&lt;&gt;"",Table_Question_Sets[[#This Row],[Field Type]]&lt;&gt;""),
""""&amp;Table_Question_Sets[[#This Row],[Key]]&amp;"""","")</f>
        <v/>
      </c>
      <c r="BZ5"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"ratingPrimary":["ratingHeading","occupation","addressSearch","liabilityLimit","tools","turnover","employees","ratingState","customPremium","manualEndorsementResetTimestamp"],</v>
      </c>
      <c r="CA5" s="15" t="str">
        <f>IF(AND(Table_Question_Sets[[#This Row],[Header]]&lt;&gt;"Yes",Table_Question_Sets[[#This Row],[Property]]&lt;&gt;"",Table_Question_Sets[[#This Row],[Workflow Role]]&lt;&gt;""),
""""&amp;Table_Question_Sets[[#This Row],[Workflow Role]]&amp;""":"""&amp;Table_Question_Sets[[#This Row],[Key]]&amp;"""","")</f>
        <v/>
      </c>
      <c r="CB5" s="15" t="str">
        <f>IF(AND(Table_Question_Sets[[#This Row],[Displayable]]="No", Table_Question_Sets[[#This Row],[Property]]&lt;&gt;""),
"",""""&amp;Table_Question_Sets[[#This Row],[Key]]&amp;"""")</f>
        <v>"ratingPrimary"</v>
      </c>
      <c r="CC5" s="15" t="str">
        <f>IF(AND(Table_Question_Sets[[#This Row],[Header]]&lt;&gt;"Yes",Table_Question_Sets[[#This Row],[Property]]&lt;&gt;"",Table_Question_Sets[[#This Row],[Private]]="Yes"),
""""&amp;Table_Question_Sets[[#This Row],[Key]]&amp;"""","")</f>
        <v/>
      </c>
      <c r="CD5" s="1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5" s="1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"ratingPrimary":{"ratingHeading": { "dataType": "none", "displayable": true, "canChangeWhenApproved": false, "private": false, "resetForNewQuotes": false},"occupation": { "dataType": "text", "displayable": true, "canChangeWhenApproved": false, "private": false, "resetForNewQuotes": false},"addressSearch": { "dataType": "text", "displayable": true, "canChangeWhenApproved": false, "private": false, "resetForNewQuotes": false},"liabilityLimit":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5" s="15" t="str">
        <f ca="1">IF(ISNUMBER(Table_Question_Sets[[#This Row],[Config Use Row]]),INDEX(Table_Question_Sets[Config Question Meta Data Rollup],Table_Question_Sets[[#This Row],[Config Use Row]])&amp;",","")</f>
        <v>"ratingPrimary":{"ratingHeading": { "dataType": "none", "displayable": true, "canChangeWhenApproved": false, "private": false, "resetForNewQuotes": false},"occupation": { "dataType": "text", "displayable": true, "canChangeWhenApproved": false, "private": false, "resetForNewQuotes": false},"addressSearch": { "dataType": "text", "displayable": true, "canChangeWhenApproved": false, "private": false, "resetForNewQuotes": false},"liabilityLimit":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G5" s="15" t="str">
        <f ca="1">IF(Table_Question_Sets[[#This Row],[Header]]="Yes","",_xlfn.NUMBERVALUE(INDIRECT(SUBSTITUTE(ADDRESS(1,COLUMN(),4),"1","")&amp;ROW()+1))+IF(OR(Table_Question_Sets[[#This Row],[Value]]&lt;&gt;"",AND(Table_Question_Sets[[#This Row],[Data Type]]="Repeating",Table_Question_Sets[[#This Row],[Calculation Repeating]]&lt;&gt;"")),1,0))</f>
        <v/>
      </c>
      <c r="CH5" s="15" t="str">
        <f ca="1" xml:space="preserve">
IF(Table_Question_Sets[[#This Row],[Data Type]]="Repeating",
OFFSET(Table_Repeating_Question_Sets[[#Headers],[Property]],MATCH(Table_Question_Sets[[#This Row],[Property]],Table_Repeating_Question_Sets[Property],0),MATCH("Calculation",Table_Repeating_Question_Sets[#Headers],0)-1,1,1),
"")</f>
        <v/>
      </c>
      <c r="CI5" s="15"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"ratingPrimary":{"occupation": "Arborist/Tree Surgeon Trade","liabilityLimit": "$5,000,000.00","tools": "$1,000.00","turnover": "150k-300k","employees": "3","ratingState": "VIC","manualEndorsementResetTimestamp": "1619406956104"},</v>
      </c>
      <c r="CK5" s="15" t="str">
        <f ca="1">IF(ISNUMBER(Table_Question_Sets[[#This Row],[Config Use Row]]),INDEX(Table_Question_Sets[Config Rollup],Table_Question_Sets[[#This Row],[Config Use Row]]),"")</f>
        <v>"ratingPrimary":[{"className": "row","fieldGroup":[{"key": "ratingHeading","type": "content-field","className":"col-xs-12","templateOptions":{},"validators": {"validation": "Validators.compose([])"}},]},{"className": "row","fieldGroup": [{"key":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CL5" s="15" t="str">
        <f ca="1">IF(ISNUMBER(Table_Question_Sets[[#This Row],[Config Use Row]]),INDEX(Table_Question_Sets[Config Keys Nested Rollup],Table_Question_Sets[[#This Row],[Config Use Row]]),"")</f>
        <v>"ratingPrimary":["ratingHeading","occupation","addressSearch","liabilityLimit","tools","turnover","employees","ratingState","customPremium","manualEndorsementResetTimestamp"],</v>
      </c>
      <c r="CM5" s="15" t="str">
        <f ca="1">IF(ISNUMBER(Table_Question_Sets[[#This Row],[Config Use Row]]),INDEX(Table_Question_Sets[Calculation Rollup],Table_Question_Sets[[#This Row],[Config Use Row]]),"")</f>
        <v>"ratingPrimary":{"occupation": "Arborist/Tree Surgeon Trade","liabilityLimit": "$5,000,000.00","tools": "$1,000.00","turnover": "150k-300k","employees": "3","ratingState": "VIC","manualEndorsementResetTimestamp": "1619406956104"},</v>
      </c>
    </row>
    <row r="6" spans="2:91" s="22" customFormat="1" ht="16.5" hidden="1" customHeight="1">
      <c r="B6" s="27"/>
      <c r="C6" s="165"/>
      <c r="D6" s="26" t="str">
        <f ca="1">IF(Table_Question_Sets[[#This Row],[Header]]="Yes","",
IF(INDIRECT(SUBSTITUTE(ADDRESS(1,COLUMN(),4),"1","")&amp;ROW()-1)="",
INDIRECT(SUBSTITUTE(ADDRESS(1,COLUMN(Table_Question_Sets[[#This Row],[Property]]),4),"1","")&amp;ROW()-1),
INDIRECT(SUBSTITUTE(ADDRESS(1,COLUMN(),4),"1","")&amp;ROW()-1)))</f>
        <v>Rating Primary</v>
      </c>
      <c r="E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26" t="str">
        <f>IF(Table_Question_Sets[[#This Row],[Header]]="Yes","",IF(Table_Question_Sets[[#This Row],[Property]]&lt;&gt;"",SUBSTITUTE(Table_Question_Sets[[#This Row],[Property]]," ",""),""))</f>
        <v/>
      </c>
      <c r="G6" s="94"/>
      <c r="H6" s="27"/>
      <c r="I6" s="27"/>
      <c r="J6" s="27"/>
      <c r="K6" s="59"/>
      <c r="L6" s="82"/>
      <c r="M6" s="82"/>
      <c r="N6" s="52"/>
      <c r="O6" s="52"/>
      <c r="P6" s="52"/>
      <c r="Q6" s="52"/>
      <c r="R6" s="52"/>
      <c r="S6" s="52"/>
      <c r="T6" s="27"/>
      <c r="U6" s="27"/>
      <c r="V6" s="27"/>
      <c r="W6" s="27"/>
      <c r="X6" s="27"/>
      <c r="Y6" s="27"/>
      <c r="Z6" s="27"/>
      <c r="AA6" s="27"/>
      <c r="AB6" s="27"/>
      <c r="AC6" s="27"/>
      <c r="AD6" s="27"/>
      <c r="AE6" s="27"/>
      <c r="AF6" s="27"/>
      <c r="AG6" s="27"/>
      <c r="AH6" s="82"/>
      <c r="AI6" s="82"/>
      <c r="AJ6" s="82"/>
      <c r="AK6" s="82"/>
      <c r="AL6" s="82"/>
      <c r="AM6" s="82"/>
      <c r="AN6" s="82"/>
      <c r="AO6" s="82"/>
      <c r="AP6" s="82"/>
      <c r="AQ6" s="26"/>
      <c r="AR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 s="166"/>
      <c r="AT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 s="27"/>
      <c r="AW6" s="52"/>
      <c r="AX6" s="52"/>
      <c r="AY6" s="52"/>
      <c r="AZ6" s="27"/>
      <c r="BA6" s="27"/>
      <c r="BB6" s="27"/>
      <c r="BC6" s="27"/>
      <c r="BD6" s="27"/>
      <c r="BE6" s="27"/>
      <c r="BF6" s="27"/>
      <c r="BG6" s="27"/>
      <c r="BH6" s="27"/>
      <c r="BI6" s="27"/>
      <c r="BJ6" s="27"/>
      <c r="BK6" s="27"/>
      <c r="BL6"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 s="50" t="str">
        <f>IF(OR(Table_Question_Sets[[#This Row],[Header]]="Yes",Table_Question_Sets[[#This Row],[Text]]=""),"",IF(OR(Table_Question_Sets[[#This Row],[Text]]="true",Table_Question_Sets[[#This Row],[Text]]="false",ISNUMBER(Table_Question_Sets[[#This Row],[Text]])),Table_Question_Sets[[#This Row],[Text]],""""&amp;Table_Question_Sets[[#This Row],[Text]]&amp;""""))</f>
        <v/>
      </c>
      <c r="BN6" s="50" t="str">
        <f>IF(AND(Table_Question_Sets[[#This Row],[Header]]&lt;&gt;"Yes",Table_Question_Sets[[#This Row],[Property]]&lt;&gt;"",Table_Question_Sets[[#This Row],[Summary Label]]&lt;&gt;""),""""&amp;Table_Question_Sets[[#This Row],[Key]]&amp;""": """&amp;Table_Question_Sets[[#This Row],[Summary Label]]&amp;"""","")</f>
        <v/>
      </c>
      <c r="BO6" s="50">
        <f ca="1">IF(Table_Question_Sets[[#This Row],[Header]]="Yes","",_xlfn.NUMBERVALUE(INDIRECT(SUBSTITUTE(ADDRESS(1,COLUMN(),4),"1","")&amp;ROW()-1))+IF(Table_Question_Sets[[#This Row],[Property]]&lt;&gt;"",1,0))</f>
        <v>0</v>
      </c>
      <c r="BP6" s="50">
        <f ca="1">IF(Table_Question_Sets[[#This Row],[Header]]="Yes","",_xlfn.NUMBERVALUE(INDIRECT(SUBSTITUTE(ADDRESS(1,COLUMN(),4),"1","")&amp;ROW()+1))+IF(Table_Question_Sets[[#This Row],[Property]]&lt;&gt;"",1,0))</f>
        <v>10</v>
      </c>
      <c r="BQ6" s="25" t="str">
        <f t="array" aca="1" ref="BQ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6"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6" s="10" t="str">
        <f xml:space="preserve">
IF(Table_Question_Sets[[#This Row],[Row]]="Yes","]},{""className"": ""row"",""fieldGroup"": [","")&amp;
Table_Question_Sets[[#This Row],[Config Field]]</f>
        <v/>
      </c>
      <c r="BW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"ratingHeading","type": "content-field","className":"col-xs-12","templateOptions":{},"validators": {"validation": "Validators.compose([])"}},]},{"className": "row","fieldGroup": [{"key":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6"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v>
      </c>
      <c r="BY6" s="10" t="str">
        <f>IF(AND(Table_Question_Sets[[#This Row],[Header]]="",Table_Question_Sets[[#This Row],[Property]]&lt;&gt;"",Table_Question_Sets[[#This Row],[Field Type]]&lt;&gt;""),
""""&amp;Table_Question_Sets[[#This Row],[Key]]&amp;"""","")</f>
        <v/>
      </c>
      <c r="BZ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"ratingHeading","occupation","addressSearch","liabilityLimit","tools","turnover","employees","ratingState","customPremium","manualEndorsementResetTimestamp"</v>
      </c>
      <c r="CA6" s="10" t="str">
        <f>IF(AND(Table_Question_Sets[[#This Row],[Header]]&lt;&gt;"Yes",Table_Question_Sets[[#This Row],[Property]]&lt;&gt;"",Table_Question_Sets[[#This Row],[Workflow Role]]&lt;&gt;""),
""""&amp;Table_Question_Sets[[#This Row],[Workflow Role]]&amp;""":"""&amp;Table_Question_Sets[[#This Row],[Key]]&amp;"""","")</f>
        <v/>
      </c>
      <c r="CB6" s="27" t="str">
        <f>IF(AND(Table_Question_Sets[[#This Row],[Displayable]]="No", Table_Question_Sets[[#This Row],[Property]]&lt;&gt;""),
"",""""&amp;Table_Question_Sets[[#This Row],[Key]]&amp;"""")</f>
        <v>""</v>
      </c>
      <c r="CC6" s="10" t="str">
        <f>IF(AND(Table_Question_Sets[[#This Row],[Header]]&lt;&gt;"Yes",Table_Question_Sets[[#This Row],[Property]]&lt;&gt;"",Table_Question_Sets[[#This Row],[Private]]="Yes"),
""""&amp;Table_Question_Sets[[#This Row],[Key]]&amp;"""","")</f>
        <v/>
      </c>
      <c r="CD6"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6"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"ratingHeading": { "dataType": "none", "displayable": true, "canChangeWhenApproved": false, "private": false, "resetForNewQuotes": false},"occupation": { "dataType": "text", "displayable": true, "canChangeWhenApproved": false, "private": false, "resetForNewQuotes": false},"addressSearch": { "dataType": "text", "displayable": true, "canChangeWhenApproved": false, "private": false, "resetForNewQuotes": false},"liabilityLimit":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6" s="27" t="str">
        <f ca="1">IF(ISNUMBER(Table_Question_Sets[[#This Row],[Config Use Row]]),INDEX(Table_Question_Sets[Config Question Meta Data Rollup],Table_Question_Sets[[#This Row],[Config Use Row]])&amp;",","")</f>
        <v>"ratingSecondary":{},</v>
      </c>
      <c r="CG6" s="10">
        <f ca="1">IF(Table_Question_Sets[[#This Row],[Header]]="Yes","",_xlfn.NUMBERVALUE(INDIRECT(SUBSTITUTE(ADDRESS(1,COLUMN(),4),"1","")&amp;ROW()+1))+IF(OR(Table_Question_Sets[[#This Row],[Value]]&lt;&gt;"",AND(Table_Question_Sets[[#This Row],[Data Type]]="Repeating",Table_Question_Sets[[#This Row],[Calculation Repeating]]&lt;&gt;"")),1,0))</f>
        <v>7</v>
      </c>
      <c r="CH6" s="10" t="str">
        <f ca="1" xml:space="preserve">
IF(Table_Question_Sets[[#This Row],[Data Type]]="Repeating",
OFFSET(Table_Repeating_Question_Sets[[#Headers],[Property]],MATCH(Table_Question_Sets[[#This Row],[Property]],Table_Repeating_Question_Sets[Property],0),MATCH("Calculation",Table_Repeating_Question_Sets[#Headers],0)-1,1,1),
"")</f>
        <v/>
      </c>
      <c r="CI6"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"occupation": "Arborist/Tree Surgeon Trade","liabilityLimit": "$5,000,000.00","tools": "$1,000.00","turnover": "150k-300k","employees": "3","ratingState": "VIC","manualEndorsementResetTimestamp": "1619406956104"</v>
      </c>
      <c r="CK6" s="10" t="str">
        <f ca="1">IF(ISNUMBER(Table_Question_Sets[[#This Row],[Config Use Row]]),INDEX(Table_Question_Sets[Config Rollup],Table_Question_Sets[[#This Row],[Config Use Row]]),"")</f>
        <v>"ratingSecondary":[{"className": "row","fieldGroup":[]}],</v>
      </c>
      <c r="CL6" s="10" t="str">
        <f ca="1">IF(ISNUMBER(Table_Question_Sets[[#This Row],[Config Use Row]]),INDEX(Table_Question_Sets[Config Keys Nested Rollup],Table_Question_Sets[[#This Row],[Config Use Row]]),"")</f>
        <v>"ratingSecondary":[],</v>
      </c>
      <c r="CM6" s="26" t="str">
        <f ca="1">IF(ISNUMBER(Table_Question_Sets[[#This Row],[Config Use Row]]),INDEX(Table_Question_Sets[Calculation Rollup],Table_Question_Sets[[#This Row],[Config Use Row]]),"")</f>
        <v>"ratingSecondary":{},</v>
      </c>
    </row>
    <row r="7" spans="2:91" s="22" customFormat="1" ht="21" customHeight="1">
      <c r="B7" s="27" t="s">
        <v>616</v>
      </c>
      <c r="C7" s="165"/>
      <c r="D7" s="26" t="str">
        <f ca="1">IF(Table_Question_Sets[[#This Row],[Header]]="Yes","",
IF(INDIRECT(SUBSTITUTE(ADDRESS(1,COLUMN(),4),"1","")&amp;ROW()-1)="",
INDIRECT(SUBSTITUTE(ADDRESS(1,COLUMN(Table_Question_Sets[[#This Row],[Property]]),4),"1","")&amp;ROW()-1),
INDIRECT(SUBSTITUTE(ADDRESS(1,COLUMN(),4),"1","")&amp;ROW()-1)))</f>
        <v>Rating Primary</v>
      </c>
      <c r="E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ratingHeading</v>
      </c>
      <c r="F7" s="26" t="str">
        <f>IF(Table_Question_Sets[[#This Row],[Header]]="Yes","",IF(Table_Question_Sets[[#This Row],[Property]]&lt;&gt;"",SUBSTITUTE(Table_Question_Sets[[#This Row],[Property]]," ",""),""))</f>
        <v>RatingHeading</v>
      </c>
      <c r="G7" s="94"/>
      <c r="H7" s="27" t="s">
        <v>629</v>
      </c>
      <c r="I7" s="27" t="s">
        <v>629</v>
      </c>
      <c r="J7" s="27"/>
      <c r="K7" s="59"/>
      <c r="L7" s="82"/>
      <c r="M7" s="82"/>
      <c r="N7" s="59"/>
      <c r="O7" s="59" t="s">
        <v>735</v>
      </c>
      <c r="P7" s="59"/>
      <c r="Q7" s="59"/>
      <c r="R7" s="59"/>
      <c r="S7" s="52"/>
      <c r="T7" s="27"/>
      <c r="U7" s="27"/>
      <c r="V7" s="27"/>
      <c r="W7" s="27"/>
      <c r="X7" s="27"/>
      <c r="Y7" s="27"/>
      <c r="Z7" s="27"/>
      <c r="AA7" s="27"/>
      <c r="AB7" s="345"/>
      <c r="AC7" s="27"/>
      <c r="AD7" s="27"/>
      <c r="AE7" s="27"/>
      <c r="AF7" s="27"/>
      <c r="AG7" s="27"/>
      <c r="AH7" s="82"/>
      <c r="AI7" s="82"/>
      <c r="AJ7" s="82"/>
      <c r="AK7" s="82"/>
      <c r="AL7" s="82"/>
      <c r="AM7" s="82"/>
      <c r="AN7" s="82"/>
      <c r="AO7" s="82"/>
      <c r="AP7" s="82"/>
      <c r="AQ7" s="26"/>
      <c r="AR7"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 s="166"/>
      <c r="AT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7" s="27"/>
      <c r="AW7" s="52"/>
      <c r="AX7" s="52"/>
      <c r="AY7" s="52"/>
      <c r="AZ7" s="27"/>
      <c r="BA7" s="27"/>
      <c r="BB7" s="27"/>
      <c r="BC7" s="27"/>
      <c r="BD7" s="27"/>
      <c r="BE7" s="27"/>
      <c r="BF7" s="28"/>
      <c r="BG7" s="27"/>
      <c r="BH7" s="27"/>
      <c r="BI7" s="27"/>
      <c r="BJ7" s="27"/>
      <c r="BK7" s="358"/>
      <c r="BL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 s="50" t="str">
        <f>IF(OR(Table_Question_Sets[[#This Row],[Header]]="Yes",Table_Question_Sets[[#This Row],[Text]]=""),"",IF(OR(Table_Question_Sets[[#This Row],[Text]]="true",Table_Question_Sets[[#This Row],[Text]]="false",ISNUMBER(Table_Question_Sets[[#This Row],[Text]])),Table_Question_Sets[[#This Row],[Text]],""""&amp;Table_Question_Sets[[#This Row],[Text]]&amp;""""))</f>
        <v/>
      </c>
      <c r="BN7" s="50" t="str">
        <f>IF(AND(Table_Question_Sets[[#This Row],[Header]]&lt;&gt;"Yes",Table_Question_Sets[[#This Row],[Property]]&lt;&gt;"",Table_Question_Sets[[#This Row],[Summary Label]]&lt;&gt;""),""""&amp;Table_Question_Sets[[#This Row],[Key]]&amp;""": """&amp;Table_Question_Sets[[#This Row],[Summary Label]]&amp;"""","")</f>
        <v/>
      </c>
      <c r="BO7" s="50">
        <f ca="1">IF(Table_Question_Sets[[#This Row],[Header]]="Yes","",_xlfn.NUMBERVALUE(INDIRECT(SUBSTITUTE(ADDRESS(1,COLUMN(),4),"1","")&amp;ROW()-1))+IF(Table_Question_Sets[[#This Row],[Property]]&lt;&gt;"",1,0))</f>
        <v>1</v>
      </c>
      <c r="BP7" s="50">
        <f ca="1">IF(Table_Question_Sets[[#This Row],[Header]]="Yes","",_xlfn.NUMBERVALUE(INDIRECT(SUBSTITUTE(ADDRESS(1,COLUMN(),4),"1","")&amp;ROW()+1))+IF(Table_Question_Sets[[#This Row],[Property]]&lt;&gt;"",1,0))</f>
        <v>10</v>
      </c>
      <c r="BQ7" s="29" t="str">
        <f t="array" aca="1" ref="BQ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v>
      </c>
      <c r="BU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"ratingHeading","type": "content-field","className":"col-xs-12","templateOptions":{},"validators": {"validation": "Validators.compose([])"}}</v>
      </c>
      <c r="BV7" s="26" t="str">
        <f ca="1" xml:space="preserve">
IF(Table_Question_Sets[[#This Row],[Row]]="Yes","]},{""className"": ""row"",""fieldGroup"": [","")&amp;
Table_Question_Sets[[#This Row],[Config Field]]</f>
        <v>{"key": "ratingHeading","type": "content-field","className":"col-xs-12","templateOptions":{},"validators": {"validation": "Validators.compose([])"}}</v>
      </c>
      <c r="BW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"ratingHeading","type": "content-field","className":"col-xs-12","templateOptions":{},"validators": {"validation": "Validators.compose([])"}},]},{"className": "row","fieldGroup": [{"key":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7"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v>
      </c>
      <c r="BY7" s="137" t="str">
        <f>IF(AND(Table_Question_Sets[[#This Row],[Header]]="",Table_Question_Sets[[#This Row],[Property]]&lt;&gt;"",Table_Question_Sets[[#This Row],[Field Type]]&lt;&gt;""),
""""&amp;Table_Question_Sets[[#This Row],[Key]]&amp;"""","")</f>
        <v>"ratingHeading"</v>
      </c>
      <c r="BZ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"ratingHeading","occupation","addressSearch","liabilityLimit","tools","turnover","employees","ratingState","customPremium","manualEndorsementResetTimestamp"</v>
      </c>
      <c r="CA7" s="137" t="str">
        <f>IF(AND(Table_Question_Sets[[#This Row],[Header]]&lt;&gt;"Yes",Table_Question_Sets[[#This Row],[Property]]&lt;&gt;"",Table_Question_Sets[[#This Row],[Workflow Role]]&lt;&gt;""),
""""&amp;Table_Question_Sets[[#This Row],[Workflow Role]]&amp;""":"""&amp;Table_Question_Sets[[#This Row],[Key]]&amp;"""","")</f>
        <v/>
      </c>
      <c r="CB7" s="26" t="str">
        <f>IF(AND(Table_Question_Sets[[#This Row],[Displayable]]="No", Table_Question_Sets[[#This Row],[Property]]&lt;&gt;""),
"",""""&amp;Table_Question_Sets[[#This Row],[Key]]&amp;"""")</f>
        <v>"ratingHeading"</v>
      </c>
      <c r="CC7" s="137" t="str">
        <f>IF(AND(Table_Question_Sets[[#This Row],[Header]]&lt;&gt;"Yes",Table_Question_Sets[[#This Row],[Property]]&lt;&gt;"",Table_Question_Sets[[#This Row],[Private]]="Yes"),
""""&amp;Table_Question_Sets[[#This Row],[Key]]&amp;"""","")</f>
        <v/>
      </c>
      <c r="CD7"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"ratingHeading": { "dataType": "none", "displayable": true, "canChangeWhenApproved": false, "private": false, "resetForNewQuotes": false}</v>
      </c>
      <c r="CE7"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"ratingHeading": { "dataType": "none", "displayable": true, "canChangeWhenApproved": false, "private": false, "resetForNewQuotes": false},"occupation": { "dataType": "text", "displayable": true, "canChangeWhenApproved": false, "private": false, "resetForNewQuotes": false},"addressSearch": { "dataType": "text", "displayable": true, "canChangeWhenApproved": false, "private": false, "resetForNewQuotes": false},"liabilityLimit":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7" s="26" t="str">
        <f ca="1">IF(ISNUMBER(Table_Question_Sets[[#This Row],[Config Use Row]]),INDEX(Table_Question_Sets[Config Question Meta Data Rollup],Table_Question_Sets[[#This Row],[Config Use Row]])&amp;",","")</f>
        <v>"dates":{"policyStartDate": { "dataType": "text", "displayable": false, "canChangeWhenApproved": true, "private": false, "resetForNewQuotes": false, "summaryLabelExpression": "getQuoteType() == 'newBusiness' ? 'Policy Start Date' : getQuoteType() == 'renewal' ? 'Renewal Date' : null", "summaryPositionExpression": "6"},"policyEndDate": { "dataType": "text", "displayable": false, "canChangeWhenApproved": true, "private": false, "resetForNewQuotes": false},"policyStartDateInput": { "dataType": "date", "displayable": false, "canChangeWhenApproved": false, "private": true, "resetForNewQuotes": false},"policyAdjustmentDate":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G7" s="137">
        <f ca="1">IF(Table_Question_Sets[[#This Row],[Header]]="Yes","",_xlfn.NUMBERVALUE(INDIRECT(SUBSTITUTE(ADDRESS(1,COLUMN(),4),"1","")&amp;ROW()+1))+IF(OR(Table_Question_Sets[[#This Row],[Value]]&lt;&gt;"",AND(Table_Question_Sets[[#This Row],[Data Type]]="Repeating",Table_Question_Sets[[#This Row],[Calculation Repeating]]&lt;&gt;"")),1,0))</f>
        <v>7</v>
      </c>
      <c r="CH7" s="137" t="str">
        <f ca="1" xml:space="preserve">
IF(Table_Question_Sets[[#This Row],[Data Type]]="Repeating",
OFFSET(Table_Repeating_Question_Sets[[#Headers],[Property]],MATCH(Table_Question_Sets[[#This Row],[Property]],Table_Repeating_Question_Sets[Property],0),MATCH("Calculation",Table_Repeating_Question_Sets[#Headers],0)-1,1,1),
"")</f>
        <v/>
      </c>
      <c r="CI7"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"occupation": "Arborist/Tree Surgeon Trade","liabilityLimit": "$5,000,000.00","tools": "$1,000.00","turnover": "150k-300k","employees": "3","ratingState": "VIC","manualEndorsementResetTimestamp": "1619406956104"</v>
      </c>
      <c r="CK7" s="137" t="str">
        <f ca="1">IF(ISNUMBER(Table_Question_Sets[[#This Row],[Config Use Row]]),INDEX(Table_Question_Sets[Config Rollup],Table_Question_Sets[[#This Row],[Config Use Row]]),"")</f>
        <v>"dates":[{"className": "row","fieldGroup":[{"key": "policyStartDate","type": "hidden-field","className":"col-xs-6","templateOptions":{"defaultValue":"dateAsString(today())","calculatedValue":"!isDate(policyStartDateInput)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'endorsementUnderwriterPerform')","canChangeWhenApproved":"Yes"},"validators": {"validation": "Validators.compose([])"}},{"key":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CL7" s="137" t="str">
        <f ca="1">IF(ISNUMBER(Table_Question_Sets[[#This Row],[Config Use Row]]),INDEX(Table_Question_Sets[Config Keys Nested Rollup],Table_Question_Sets[[#This Row],[Config Use Row]]),"")</f>
        <v>"dates":["policyStartDate","policyEndDate","policyStartDateInput","policyAdjustmentDate","policyAdjustmentDateInput","policyCancellationDate","policyCancellationDateInput"],</v>
      </c>
      <c r="CM7" s="26" t="str">
        <f ca="1">IF(ISNUMBER(Table_Question_Sets[[#This Row],[Config Use Row]]),INDEX(Table_Question_Sets[Calculation Rollup],Table_Question_Sets[[#This Row],[Config Use Row]]),"")</f>
        <v>"dates":{"policyStartDate": "26/04/2021","policyEndDate": "26/05/2021","policyCancellationDate": "26/04/2021","policyCancellationDateInput": "26/04/2021"},</v>
      </c>
    </row>
    <row r="8" spans="2:91" s="22" customFormat="1" ht="21" customHeight="1">
      <c r="B8" s="27" t="s">
        <v>978</v>
      </c>
      <c r="C8" s="165"/>
      <c r="D8" s="26" t="str">
        <f ca="1">IF(Table_Question_Sets[[#This Row],[Header]]="Yes","",
IF(INDIRECT(SUBSTITUTE(ADDRESS(1,COLUMN(),4),"1","")&amp;ROW()-1)="",
INDIRECT(SUBSTITUTE(ADDRESS(1,COLUMN(Table_Question_Sets[[#This Row],[Property]]),4),"1","")&amp;ROW()-1),
INDIRECT(SUBSTITUTE(ADDRESS(1,COLUMN(),4),"1","")&amp;ROW()-1)))</f>
        <v>Rating Primary</v>
      </c>
      <c r="E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occupation</v>
      </c>
      <c r="F8" s="26" t="str">
        <f>IF(Table_Question_Sets[[#This Row],[Header]]="Yes","",IF(Table_Question_Sets[[#This Row],[Property]]&lt;&gt;"",SUBSTITUTE(Table_Question_Sets[[#This Row],[Property]]," ",""),""))</f>
        <v>Occupation</v>
      </c>
      <c r="G8" s="94" t="s">
        <v>1013</v>
      </c>
      <c r="H8" s="27" t="s">
        <v>37</v>
      </c>
      <c r="I8" s="27" t="s">
        <v>87</v>
      </c>
      <c r="J8" s="28" t="s">
        <v>984</v>
      </c>
      <c r="K8" s="59" t="s">
        <v>60</v>
      </c>
      <c r="L8" s="82"/>
      <c r="M8" s="82"/>
      <c r="N8" s="59" t="s">
        <v>60</v>
      </c>
      <c r="O8" s="59" t="s">
        <v>735</v>
      </c>
      <c r="P8" s="59"/>
      <c r="Q8" s="59"/>
      <c r="R8" s="59"/>
      <c r="S8" s="52"/>
      <c r="T8" s="27" t="s">
        <v>978</v>
      </c>
      <c r="U8" s="27"/>
      <c r="V8" s="302"/>
      <c r="W8" s="27"/>
      <c r="X8" s="27"/>
      <c r="Y8" s="27"/>
      <c r="Z8" s="27"/>
      <c r="AA8" s="27"/>
      <c r="AB8" s="313"/>
      <c r="AC8" s="27"/>
      <c r="AD8" s="27" t="s">
        <v>991</v>
      </c>
      <c r="AE8" s="27"/>
      <c r="AF8" s="27"/>
      <c r="AG8" s="27"/>
      <c r="AH8" s="82"/>
      <c r="AI8" s="82"/>
      <c r="AJ8" s="82"/>
      <c r="AK8" s="82"/>
      <c r="AL8" s="82"/>
      <c r="AM8" s="82"/>
      <c r="AN8" s="82"/>
      <c r="AO8" s="82"/>
      <c r="AP8" s="82"/>
      <c r="AQ8" s="26"/>
      <c r="AR8"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Arborist/Tree Surgeon Trade</v>
      </c>
      <c r="AS8" s="166" t="str">
        <f>IF(AND(AR169&lt;&gt;"cancellation",Table_Question_Sets[[#This Row],[Used Value]]=""),"Yes","No")</f>
        <v>No</v>
      </c>
      <c r="AT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8" s="27"/>
      <c r="AW8" s="52"/>
      <c r="AX8" s="52"/>
      <c r="AY8" s="52"/>
      <c r="AZ8" s="27"/>
      <c r="BA8" s="27"/>
      <c r="BB8" s="27"/>
      <c r="BC8" s="27"/>
      <c r="BD8" s="27"/>
      <c r="BE8" s="27"/>
      <c r="BF8" s="27"/>
      <c r="BG8" s="27"/>
      <c r="BH8" s="27"/>
      <c r="BI8" s="27"/>
      <c r="BJ8" s="27"/>
      <c r="BK8" s="27"/>
      <c r="BL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Arborist/Tree Surgeon Trade</v>
      </c>
      <c r="BM8" s="50" t="str">
        <f>IF(OR(Table_Question_Sets[[#This Row],[Header]]="Yes",Table_Question_Sets[[#This Row],[Text]]=""),"",IF(OR(Table_Question_Sets[[#This Row],[Text]]="true",Table_Question_Sets[[#This Row],[Text]]="false",ISNUMBER(Table_Question_Sets[[#This Row],[Text]])),Table_Question_Sets[[#This Row],[Text]],""""&amp;Table_Question_Sets[[#This Row],[Text]]&amp;""""))</f>
        <v>"Arborist/Tree Surgeon Trade"</v>
      </c>
      <c r="BN8" s="50" t="str">
        <f>IF(AND(Table_Question_Sets[[#This Row],[Header]]&lt;&gt;"Yes",Table_Question_Sets[[#This Row],[Property]]&lt;&gt;"",Table_Question_Sets[[#This Row],[Summary Label]]&lt;&gt;""),""""&amp;Table_Question_Sets[[#This Row],[Key]]&amp;""": """&amp;Table_Question_Sets[[#This Row],[Summary Label]]&amp;"""","")</f>
        <v/>
      </c>
      <c r="BO8" s="50">
        <f ca="1">IF(Table_Question_Sets[[#This Row],[Header]]="Yes","",_xlfn.NUMBERVALUE(INDIRECT(SUBSTITUTE(ADDRESS(1,COLUMN(),4),"1","")&amp;ROW()-1))+IF(Table_Question_Sets[[#This Row],[Property]]&lt;&gt;"",1,0))</f>
        <v>2</v>
      </c>
      <c r="BP8" s="50">
        <f ca="1">IF(Table_Question_Sets[[#This Row],[Header]]="Yes","",_xlfn.NUMBERVALUE(INDIRECT(SUBSTITUTE(ADDRESS(1,COLUMN(),4),"1","")&amp;ROW()+1))+IF(Table_Question_Sets[[#This Row],[Property]]&lt;&gt;"",1,0))</f>
        <v>9</v>
      </c>
      <c r="BQ8" s="29" t="str">
        <f t="array" aca="1" ref="BQ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v>
      </c>
      <c r="BR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
      </c>
      <c r="BU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v>
      </c>
      <c r="BV8" s="26" t="str">
        <f ca="1" xml:space="preserve">
IF(Table_Question_Sets[[#This Row],[Row]]="Yes","]},{""className"": ""row"",""fieldGroup"": [","")&amp;
Table_Question_Sets[[#This Row],[Config Field]]</f>
        <v>]},{"className": "row","fieldGroup": [{"key":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v>
      </c>
      <c r="BW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8"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24</v>
      </c>
      <c r="BY8" s="137" t="str">
        <f>IF(AND(Table_Question_Sets[[#This Row],[Header]]="",Table_Question_Sets[[#This Row],[Property]]&lt;&gt;"",Table_Question_Sets[[#This Row],[Field Type]]&lt;&gt;""),
""""&amp;Table_Question_Sets[[#This Row],[Key]]&amp;"""","")</f>
        <v>"occupation"</v>
      </c>
      <c r="BZ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"occupation","addressSearch","liabilityLimit","tools","turnover","employees","ratingState","customPremium","manualEndorsementResetTimestamp"</v>
      </c>
      <c r="CA8" s="137" t="str">
        <f>IF(AND(Table_Question_Sets[[#This Row],[Header]]&lt;&gt;"Yes",Table_Question_Sets[[#This Row],[Property]]&lt;&gt;"",Table_Question_Sets[[#This Row],[Workflow Role]]&lt;&gt;""),
""""&amp;Table_Question_Sets[[#This Row],[Workflow Role]]&amp;""":"""&amp;Table_Question_Sets[[#This Row],[Key]]&amp;"""","")</f>
        <v/>
      </c>
      <c r="CB8" s="27" t="str">
        <f>IF(AND(Table_Question_Sets[[#This Row],[Displayable]]="No", Table_Question_Sets[[#This Row],[Property]]&lt;&gt;""),
"",""""&amp;Table_Question_Sets[[#This Row],[Key]]&amp;"""")</f>
        <v>"occupation"</v>
      </c>
      <c r="CC8" s="137" t="str">
        <f>IF(AND(Table_Question_Sets[[#This Row],[Header]]&lt;&gt;"Yes",Table_Question_Sets[[#This Row],[Property]]&lt;&gt;"",Table_Question_Sets[[#This Row],[Private]]="Yes"),
""""&amp;Table_Question_Sets[[#This Row],[Key]]&amp;"""","")</f>
        <v/>
      </c>
      <c r="CD8"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"occupation": { "dataType": "text", "displayable": true, "canChangeWhenApproved": false, "private": false, "resetForNewQuotes": false}</v>
      </c>
      <c r="CE8"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"occupation": { "dataType": "text", "displayable": true, "canChangeWhenApproved": false, "private": false, "resetForNewQuotes": false},"addressSearch": { "dataType": "text", "displayable": true, "canChangeWhenApproved": false, "private": false, "resetForNewQuotes": false},"liabilityLimit":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8" s="27" t="str">
        <f ca="1">IF(ISNUMBER(Table_Question_Sets[[#This Row],[Config Use Row]]),INDEX(Table_Question_Sets[Config Question Meta Data Rollup],Table_Question_Sets[[#This Row],[Config Use Row]])&amp;",","")</f>
        <v>"contact":{"contactName": { "dataType": "text", "displayable": false, "canChangeWhenApproved": true, "private": false, "resetForNewQuotes": false},"contactEmail": { "dataType": "email", "displayable": false, "canChangeWhenApproved": true, "private": false, "resetForNewQuotes": false},"contactPhone": { "dataType": "phone", "displayable": false, "canChangeWhenApproved": true, "private": false, "resetForNewQuotes": false},"contactMobile": { "dataType": "phone", "displayable": false, "canChangeWhenApproved": true, "private": false, "resetForNewQuotes": false}},</v>
      </c>
      <c r="CG8" s="137">
        <f ca="1">IF(Table_Question_Sets[[#This Row],[Header]]="Yes","",_xlfn.NUMBERVALUE(INDIRECT(SUBSTITUTE(ADDRESS(1,COLUMN(),4),"1","")&amp;ROW()+1))+IF(OR(Table_Question_Sets[[#This Row],[Value]]&lt;&gt;"",AND(Table_Question_Sets[[#This Row],[Data Type]]="Repeating",Table_Question_Sets[[#This Row],[Calculation Repeating]]&lt;&gt;"")),1,0))</f>
        <v>7</v>
      </c>
      <c r="CH8" s="137" t="str">
        <f ca="1" xml:space="preserve">
IF(Table_Question_Sets[[#This Row],[Data Type]]="Repeating",
OFFSET(Table_Repeating_Question_Sets[[#Headers],[Property]],MATCH(Table_Question_Sets[[#This Row],[Property]],Table_Repeating_Question_Sets[Property],0),MATCH("Calculation",Table_Repeating_Question_Sets[#Headers],0)-1,1,1),
"")</f>
        <v/>
      </c>
      <c r="CI8"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"occupation": "Arborist/Tree Surgeon Trade"</v>
      </c>
      <c r="CJ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"occupation": "Arborist/Tree Surgeon Trade","liabilityLimit": "$5,000,000.00","tools": "$1,000.00","turnover": "150k-300k","employees": "3","ratingState": "VIC","manualEndorsementResetTimestamp": "1619406956104"</v>
      </c>
      <c r="CK8" s="137" t="str">
        <f ca="1">IF(ISNUMBER(Table_Question_Sets[[#This Row],[Config Use Row]]),INDEX(Table_Question_Sets[Config Rollup],Table_Question_Sets[[#This Row],[Config Use Row]]),"")</f>
        <v>"contact":[{"className": "row","fieldGroup":[{"key": "contactName","type": "input-field","className":"col-xs-12 col-md-6","templateOptions":{"label":"Your name","canChangeWhenApproved":"Yes"},"validators": {"validation": "Validators.compose([ValidationService.required('true', '')])"}},{"key": "contactEmail","type": "input-field","className":"col-xs-12 col-md-6","templateOptions":{"label":"Email","canChangeWhenApproved":"Yes"},"validators": {"validation": "Validators.compose([ValidationService.isEmail()])"}},{"key": "contactPhone","type": "input-field","className":"col-xs-12 col-md-6","templateOptions":{"label":"Phone","formatTextInput":"phoneNumber","addonLeft":{"class":"fa fa-phone"},"canChangeWhenApproved":"Yes"},"validators": {"validation": "Validators.compose([ValidationService.isPhoneNumber()])"}},{"key": "contactMobile","type": "input-field","className":"col-xs-12 col-md-6","templateOptions":{"label":"Mobile","formatTextInput":"phoneNumber","addonLeft":{"class":"fa fa-phone"},"canChangeWhenApproved":"Yes"},"validators": {"validation": "Validators.compose([ValidationService.required('true', ''), ValidationService.isPhoneNumber()])"}}]}],</v>
      </c>
      <c r="CL8" s="137" t="str">
        <f ca="1">IF(ISNUMBER(Table_Question_Sets[[#This Row],[Config Use Row]]),INDEX(Table_Question_Sets[Config Keys Nested Rollup],Table_Question_Sets[[#This Row],[Config Use Row]]),"")</f>
        <v>"contact":["contactName","contactEmail","contactPhone","contactMobile"],</v>
      </c>
      <c r="CM8" s="26" t="str">
        <f ca="1">IF(ISNUMBER(Table_Question_Sets[[#This Row],[Config Use Row]]),INDEX(Table_Question_Sets[Calculation Rollup],Table_Question_Sets[[#This Row],[Config Use Row]]),"")</f>
        <v>"contact":{"contactName": "Carl Andersson","contactEmail": "carlandersson78@gmail.com","contactPhone": "0490032850","contactMobile": "0490032850"},</v>
      </c>
    </row>
    <row r="9" spans="2:91" s="22" customFormat="1" ht="21" customHeight="1">
      <c r="B9" s="11" t="s">
        <v>1880</v>
      </c>
      <c r="C9" s="165"/>
      <c r="D9" s="26" t="str">
        <f ca="1">IF(Table_Question_Sets[[#This Row],[Header]]="Yes","",
IF(INDIRECT(SUBSTITUTE(ADDRESS(1,COLUMN(),4),"1","")&amp;ROW()-1)="",
INDIRECT(SUBSTITUTE(ADDRESS(1,COLUMN(Table_Question_Sets[[#This Row],[Property]]),4),"1","")&amp;ROW()-1),
INDIRECT(SUBSTITUTE(ADDRESS(1,COLUMN(),4),"1","")&amp;ROW()-1)))</f>
        <v>Rating Primary</v>
      </c>
      <c r="E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addressSearch</v>
      </c>
      <c r="F9" s="26" t="str">
        <f>IF(Table_Question_Sets[[#This Row],[Header]]="Yes","",IF(Table_Question_Sets[[#This Row],[Property]]&lt;&gt;"",SUBSTITUTE(Table_Question_Sets[[#This Row],[Property]]," ",""),""))</f>
        <v>AddressSearch</v>
      </c>
      <c r="G9" s="94"/>
      <c r="H9" s="27" t="s">
        <v>37</v>
      </c>
      <c r="I9" s="27" t="s">
        <v>1699</v>
      </c>
      <c r="J9" s="28"/>
      <c r="K9" s="59"/>
      <c r="L9" s="82"/>
      <c r="M9" s="82"/>
      <c r="N9" s="59" t="s">
        <v>60</v>
      </c>
      <c r="O9" s="59" t="s">
        <v>735</v>
      </c>
      <c r="P9" s="59"/>
      <c r="Q9" s="59"/>
      <c r="R9" s="59"/>
      <c r="S9" s="52"/>
      <c r="T9" s="10" t="s">
        <v>1880</v>
      </c>
      <c r="U9" s="27"/>
      <c r="V9" s="222"/>
      <c r="W9" s="27"/>
      <c r="X9" s="27"/>
      <c r="Y9" s="27"/>
      <c r="Z9" s="27"/>
      <c r="AA9" s="27"/>
      <c r="AB9" s="331"/>
      <c r="AC9" s="27"/>
      <c r="AD9" s="27" t="s">
        <v>1891</v>
      </c>
      <c r="AE9" s="27"/>
      <c r="AF9" s="27"/>
      <c r="AG9" s="27"/>
      <c r="AH9" s="363"/>
      <c r="AI9" s="82"/>
      <c r="AJ9" s="82"/>
      <c r="AK9" s="82"/>
      <c r="AL9" s="82"/>
      <c r="AM9" s="82"/>
      <c r="AN9" s="82"/>
      <c r="AO9" s="82"/>
      <c r="AP9" s="82"/>
      <c r="AQ9" s="26"/>
      <c r="AR9"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 s="166" t="str">
        <f>IF(AND(AR169&lt;&gt;"cancellation",Table_Question_Sets[[#This Row],[Used Value]]=""),"Yes","No")</f>
        <v>No</v>
      </c>
      <c r="AT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 s="27"/>
      <c r="AW9" s="52"/>
      <c r="AX9" s="52"/>
      <c r="AY9" s="52"/>
      <c r="AZ9" s="27"/>
      <c r="BA9" s="27"/>
      <c r="BB9" s="27"/>
      <c r="BC9" s="27"/>
      <c r="BD9" s="27"/>
      <c r="BE9" s="27"/>
      <c r="BF9" s="28"/>
      <c r="BG9" s="27"/>
      <c r="BH9" s="27"/>
      <c r="BI9" s="27"/>
      <c r="BJ9" s="27"/>
      <c r="BK9" s="358" t="s">
        <v>1954</v>
      </c>
      <c r="BL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 s="50" t="str">
        <f>IF(OR(Table_Question_Sets[[#This Row],[Header]]="Yes",Table_Question_Sets[[#This Row],[Text]]=""),"",IF(OR(Table_Question_Sets[[#This Row],[Text]]="true",Table_Question_Sets[[#This Row],[Text]]="false",ISNUMBER(Table_Question_Sets[[#This Row],[Text]])),Table_Question_Sets[[#This Row],[Text]],""""&amp;Table_Question_Sets[[#This Row],[Text]]&amp;""""))</f>
        <v/>
      </c>
      <c r="BN9" s="50" t="str">
        <f>IF(AND(Table_Question_Sets[[#This Row],[Header]]&lt;&gt;"Yes",Table_Question_Sets[[#This Row],[Property]]&lt;&gt;"",Table_Question_Sets[[#This Row],[Summary Label]]&lt;&gt;""),""""&amp;Table_Question_Sets[[#This Row],[Key]]&amp;""": """&amp;Table_Question_Sets[[#This Row],[Summary Label]]&amp;"""","")</f>
        <v/>
      </c>
      <c r="BO9" s="50">
        <f ca="1">IF(Table_Question_Sets[[#This Row],[Header]]="Yes","",_xlfn.NUMBERVALUE(INDIRECT(SUBSTITUTE(ADDRESS(1,COLUMN(),4),"1","")&amp;ROW()-1))+IF(Table_Question_Sets[[#This Row],[Property]]&lt;&gt;"",1,0))</f>
        <v>3</v>
      </c>
      <c r="BP9" s="50">
        <f ca="1">IF(Table_Question_Sets[[#This Row],[Header]]="Yes","",_xlfn.NUMBERVALUE(INDIRECT(SUBSTITUTE(ADDRESS(1,COLUMN(),4),"1","")&amp;ROW()+1))+IF(Table_Question_Sets[[#This Row],[Property]]&lt;&gt;"",1,0))</f>
        <v>8</v>
      </c>
      <c r="BQ9" s="29" t="str">
        <f t="array" aca="1" ref="BQ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"templateOptions":{"label":"Address Search","placeholder":"Search for an address","addonLeft":{"class":"fa fa-search"}}</v>
      </c>
      <c r="BU9"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v>
      </c>
      <c r="BV9" s="26" t="str">
        <f ca="1" xml:space="preserve">
IF(Table_Question_Sets[[#This Row],[Row]]="Yes","]},{""className"": ""row"",""fieldGroup"": [","")&amp;
Table_Question_Sets[[#This Row],[Config Field]]</f>
        <v>]},{"className":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v>
      </c>
      <c r="BW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9"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32</v>
      </c>
      <c r="BY9" s="137" t="str">
        <f>IF(AND(Table_Question_Sets[[#This Row],[Header]]="",Table_Question_Sets[[#This Row],[Property]]&lt;&gt;"",Table_Question_Sets[[#This Row],[Field Type]]&lt;&gt;""),
""""&amp;Table_Question_Sets[[#This Row],[Key]]&amp;"""","")</f>
        <v>"addressSearch"</v>
      </c>
      <c r="BZ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"addressSearch","liabilityLimit","tools","turnover","employees","ratingState","customPremium","manualEndorsementResetTimestamp"</v>
      </c>
      <c r="CA9" s="137" t="str">
        <f>IF(AND(Table_Question_Sets[[#This Row],[Header]]&lt;&gt;"Yes",Table_Question_Sets[[#This Row],[Property]]&lt;&gt;"",Table_Question_Sets[[#This Row],[Workflow Role]]&lt;&gt;""),
""""&amp;Table_Question_Sets[[#This Row],[Workflow Role]]&amp;""":"""&amp;Table_Question_Sets[[#This Row],[Key]]&amp;"""","")</f>
        <v/>
      </c>
      <c r="CB9" s="26" t="str">
        <f>IF(AND(Table_Question_Sets[[#This Row],[Displayable]]="No", Table_Question_Sets[[#This Row],[Property]]&lt;&gt;""),
"",""""&amp;Table_Question_Sets[[#This Row],[Key]]&amp;"""")</f>
        <v>"addressSearch"</v>
      </c>
      <c r="CC9" s="137" t="str">
        <f>IF(AND(Table_Question_Sets[[#This Row],[Header]]&lt;&gt;"Yes",Table_Question_Sets[[#This Row],[Property]]&lt;&gt;"",Table_Question_Sets[[#This Row],[Private]]="Yes"),
""""&amp;Table_Question_Sets[[#This Row],[Key]]&amp;"""","")</f>
        <v/>
      </c>
      <c r="CD9"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"addressSearch": { "dataType": "text", "displayable": true, "canChangeWhenApproved": false, "private": false, "resetForNewQuotes": false}</v>
      </c>
      <c r="CE9"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"addressSearch": { "dataType": "text", "displayable": true, "canChangeWhenApproved": false, "private": false, "resetForNewQuotes": false},"liabilityLimit":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9" s="26" t="str">
        <f ca="1">IF(ISNUMBER(Table_Question_Sets[[#This Row],[Config Use Row]]),INDEX(Table_Question_Sets[Config Question Meta Data Rollup],Table_Question_Sets[[#This Row],[Config Use Row]])&amp;",","")</f>
        <v>"details":{"insuredFullName": { "dataType": "text", "displayable": true, "canChangeWhenApproved": false, "private": false, "resetForNewQuotes": false},"membershipNumber": { "dataType": "text", "displayable": true, "canChangeWhenApproved": false, "private": false, "resetForNewQuotes": false},"insuredHeading": { "dataType": "none", "displayable": true, "canChangeWhenApproved": false, "private": false, "resetForNewQuotes": false},"insuredAddress":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G9" s="137">
        <f ca="1">IF(Table_Question_Sets[[#This Row],[Header]]="Yes","",_xlfn.NUMBERVALUE(INDIRECT(SUBSTITUTE(ADDRESS(1,COLUMN(),4),"1","")&amp;ROW()+1))+IF(OR(Table_Question_Sets[[#This Row],[Value]]&lt;&gt;"",AND(Table_Question_Sets[[#This Row],[Data Type]]="Repeating",Table_Question_Sets[[#This Row],[Calculation Repeating]]&lt;&gt;"")),1,0))</f>
        <v>6</v>
      </c>
      <c r="CH9" s="137" t="str">
        <f ca="1" xml:space="preserve">
IF(Table_Question_Sets[[#This Row],[Data Type]]="Repeating",
OFFSET(Table_Repeating_Question_Sets[[#Headers],[Property]],MATCH(Table_Question_Sets[[#This Row],[Property]],Table_Repeating_Question_Sets[Property],0),MATCH("Calculation",Table_Repeating_Question_Sets[#Headers],0)-1,1,1),
"")</f>
        <v/>
      </c>
      <c r="CI9"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"liabilityLimit": "$5,000,000.00","tools": "$1,000.00","turnover": "150k-300k","employees": "3","ratingState": "VIC","manualEndorsementResetTimestamp": "1619406956104"</v>
      </c>
      <c r="CK9" s="137" t="str">
        <f ca="1">IF(ISNUMBER(Table_Question_Sets[[#This Row],[Config Use Row]]),INDEX(Table_Question_Sets[Config Rollup],Table_Question_Sets[[#This Row],[Config Use Row]]),"")</f>
        <v>"details":[{"className": "row","fieldGroup":[{"key": "insuredFullName","type": "input-field","className":"col-xs-12","templateOptions":{"label":"Full name of the insured"},"validators": {"validation": "Validators.compose([ValidationService.required('true', '')])"}},]},{"className": "row","fieldGroup": [{"key": "membershipNumber","type": "input-field","className":"col-xs-12","templateOptions":{"container":{"style":"width:250px;"},"label":"Membership Number","question":"Please enter your association membership number.","affectsTriggers":"Yes"},"validators": {"validation": "Validators.compose([ValidationService.required('true', '')])"}},{"key": "insuredHeading","type": "content-field","className":"col-xs-12","templateOptions":{"content":{"heading2":"Residential Address"}},"validators": {"validation": "Validators.compose([])"}},{"key":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CL9" s="137" t="str">
        <f ca="1">IF(ISNUMBER(Table_Question_Sets[[#This Row],[Config Use Row]]),INDEX(Table_Question_Sets[Config Keys Nested Rollup],Table_Question_Sets[[#This Row],[Config Use Row]]),"")</f>
        <v>"details":["insuredFullName","membershipNumber","insuredHeading","insuredAddress","insuredTown","insuredState","insuredPostcode","testRepeating","membershipNumberOld"],</v>
      </c>
      <c r="CM9" s="26" t="str">
        <f ca="1">IF(ISNUMBER(Table_Question_Sets[[#This Row],[Config Use Row]]),INDEX(Table_Question_Sets[Calculation Rollup],Table_Question_Sets[[#This Row],[Config Use Row]]),"")</f>
        <v>"details":{"insuredFullName": "Carl Andersson","membershipNumber": "4242","insuredAddress": "6 Nobel Close","insuredTown": "Greensborough","insuredState": "VIC","insuredPostcode": "3088","testRepeating": [{"firstName":"Tim","lastName":"Jones"},{"firstName":"n1"},{"firstName":"n2"},{"firstName":"n3"},{"firstName":"n4"},{"firstName":"n6"},{"firstName":"n7"},{"firstName":"n8"},{"firstName":"n9"}]},</v>
      </c>
    </row>
    <row r="10" spans="2:91" s="22" customFormat="1" ht="21" customHeight="1">
      <c r="B10" s="27" t="s">
        <v>979</v>
      </c>
      <c r="C10" s="165"/>
      <c r="D10" s="26" t="str">
        <f ca="1">IF(Table_Question_Sets[[#This Row],[Header]]="Yes","",
IF(INDIRECT(SUBSTITUTE(ADDRESS(1,COLUMN(),4),"1","")&amp;ROW()-1)="",
INDIRECT(SUBSTITUTE(ADDRESS(1,COLUMN(Table_Question_Sets[[#This Row],[Property]]),4),"1","")&amp;ROW()-1),
INDIRECT(SUBSTITUTE(ADDRESS(1,COLUMN(),4),"1","")&amp;ROW()-1)))</f>
        <v>Rating Primary</v>
      </c>
      <c r="E1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liabilityLimit</v>
      </c>
      <c r="F10" s="26" t="str">
        <f>IF(Table_Question_Sets[[#This Row],[Header]]="Yes","",IF(Table_Question_Sets[[#This Row],[Property]]&lt;&gt;"",SUBSTITUTE(Table_Question_Sets[[#This Row],[Property]]," ",""),""))</f>
        <v>LiabilityLimit</v>
      </c>
      <c r="G10" s="94" t="s">
        <v>1923</v>
      </c>
      <c r="H10" s="27" t="s">
        <v>67</v>
      </c>
      <c r="I10" s="27" t="s">
        <v>62</v>
      </c>
      <c r="J10" s="27" t="s">
        <v>979</v>
      </c>
      <c r="K10" s="59" t="s">
        <v>60</v>
      </c>
      <c r="L10" s="82"/>
      <c r="M10" s="82"/>
      <c r="N10" s="59"/>
      <c r="O10" s="59"/>
      <c r="P10" s="59"/>
      <c r="Q10" s="59"/>
      <c r="R10" s="59"/>
      <c r="S10" s="52"/>
      <c r="T10" s="27" t="s">
        <v>985</v>
      </c>
      <c r="U10" s="27"/>
      <c r="V10" s="302"/>
      <c r="W10" s="27"/>
      <c r="X10" s="27"/>
      <c r="Y10" s="27"/>
      <c r="Z10" s="27"/>
      <c r="AA10" s="27"/>
      <c r="AB10" s="242"/>
      <c r="AC10" s="27"/>
      <c r="AD10" s="27"/>
      <c r="AE10" s="27"/>
      <c r="AF10" s="27"/>
      <c r="AG10" s="27"/>
      <c r="AH10" s="82"/>
      <c r="AI10" s="82"/>
      <c r="AJ10" s="82"/>
      <c r="AK10" s="82"/>
      <c r="AL10" s="82"/>
      <c r="AM10" s="82"/>
      <c r="AN10" s="82"/>
      <c r="AO10" s="82"/>
      <c r="AP10" s="82"/>
      <c r="AQ10" s="26"/>
      <c r="AR10" s="166">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5000000</v>
      </c>
      <c r="AS10" s="166" t="str">
        <f>IF(AND(AR169&lt;&gt;"cancellation",Table_Question_Sets[[#This Row],[Used Value]]=""),"Yes","No")</f>
        <v>No</v>
      </c>
      <c r="AT1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0" s="82"/>
      <c r="AW10" s="51" t="s">
        <v>1965</v>
      </c>
      <c r="AX10" s="334" t="s">
        <v>1644</v>
      </c>
      <c r="AY10" s="81">
        <v>1</v>
      </c>
      <c r="AZ10" s="27"/>
      <c r="BA10" s="27"/>
      <c r="BB10" s="27"/>
      <c r="BC10" s="27"/>
      <c r="BD10" s="27"/>
      <c r="BE10" s="27"/>
      <c r="BF10" s="27"/>
      <c r="BG10" s="27"/>
      <c r="BH10" s="27"/>
      <c r="BI10" s="27"/>
      <c r="BJ10" s="27"/>
      <c r="BK10" s="27"/>
      <c r="BL1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$5,000,000.00</v>
      </c>
      <c r="BM10" s="50" t="str">
        <f>IF(OR(Table_Question_Sets[[#This Row],[Header]]="Yes",Table_Question_Sets[[#This Row],[Text]]=""),"",IF(OR(Table_Question_Sets[[#This Row],[Text]]="true",Table_Question_Sets[[#This Row],[Text]]="false",ISNUMBER(Table_Question_Sets[[#This Row],[Text]])),Table_Question_Sets[[#This Row],[Text]],""""&amp;Table_Question_Sets[[#This Row],[Text]]&amp;""""))</f>
        <v>"$5,000,000.00"</v>
      </c>
      <c r="BN10" s="50" t="str">
        <f>IF(AND(Table_Question_Sets[[#This Row],[Header]]&lt;&gt;"Yes",Table_Question_Sets[[#This Row],[Property]]&lt;&gt;"",Table_Question_Sets[[#This Row],[Summary Label]]&lt;&gt;""),""""&amp;Table_Question_Sets[[#This Row],[Key]]&amp;""": """&amp;Table_Question_Sets[[#This Row],[Summary Label]]&amp;"""","")</f>
        <v>"liabilityLimit": "Liability"</v>
      </c>
      <c r="BO10" s="50">
        <f ca="1">IF(Table_Question_Sets[[#This Row],[Header]]="Yes","",_xlfn.NUMBERVALUE(INDIRECT(SUBSTITUTE(ADDRESS(1,COLUMN(),4),"1","")&amp;ROW()-1))+IF(Table_Question_Sets[[#This Row],[Property]]&lt;&gt;"",1,0))</f>
        <v>4</v>
      </c>
      <c r="BP10" s="50">
        <f ca="1">IF(Table_Question_Sets[[#This Row],[Header]]="Yes","",_xlfn.NUMBERVALUE(INDIRECT(SUBSTITUTE(ADDRESS(1,COLUMN(),4),"1","")&amp;ROW()+1))+IF(Table_Question_Sets[[#This Row],[Property]]&lt;&gt;"",1,0))</f>
        <v>7</v>
      </c>
      <c r="BQ10" s="29" t="str">
        <f t="array" aca="1" ref="BQ1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{"value":"$2 million","key":"2000000","icon":"icon-2million"},{"value":"$5 million","key":"5000000","icon":"icon-5million"},{"value":"$10 million","key":"10000000","icon":"icon-10million"}</v>
      </c>
      <c r="BR1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"templateOptions":{"options":[{"value":"$2 million","key":"2000000","icon":"icon-2million"},{"value":"$5 million","key":"5000000","icon":"icon-5million"},{"value":"$10 million","key":"10000000","icon":"icon-10million"}],"label":"What level of public and product liability cover do you want?"}</v>
      </c>
      <c r="BU1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v>
      </c>
      <c r="BV10" s="26" t="str">
        <f ca="1" xml:space="preserve">
IF(Table_Question_Sets[[#This Row],[Row]]="Yes","]},{""className"": ""row"",""fieldGroup"": [","")&amp;
Table_Question_Sets[[#This Row],[Config Field]]</f>
        <v>{"key":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v>
      </c>
      <c r="BW1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10"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43</v>
      </c>
      <c r="BY10" s="137" t="str">
        <f>IF(AND(Table_Question_Sets[[#This Row],[Header]]="",Table_Question_Sets[[#This Row],[Property]]&lt;&gt;"",Table_Question_Sets[[#This Row],[Field Type]]&lt;&gt;""),
""""&amp;Table_Question_Sets[[#This Row],[Key]]&amp;"""","")</f>
        <v>"liabilityLimit"</v>
      </c>
      <c r="BZ1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"liabilityLimit","tools","turnover","employees","ratingState","customPremium","manualEndorsementResetTimestamp"</v>
      </c>
      <c r="CA10" s="137" t="str">
        <f>IF(AND(Table_Question_Sets[[#This Row],[Header]]&lt;&gt;"Yes",Table_Question_Sets[[#This Row],[Property]]&lt;&gt;"",Table_Question_Sets[[#This Row],[Workflow Role]]&lt;&gt;""),
""""&amp;Table_Question_Sets[[#This Row],[Workflow Role]]&amp;""":"""&amp;Table_Question_Sets[[#This Row],[Key]]&amp;"""","")</f>
        <v/>
      </c>
      <c r="CB10" s="27" t="str">
        <f>IF(AND(Table_Question_Sets[[#This Row],[Displayable]]="No", Table_Question_Sets[[#This Row],[Property]]&lt;&gt;""),
"",""""&amp;Table_Question_Sets[[#This Row],[Key]]&amp;"""")</f>
        <v>"liabilityLimit"</v>
      </c>
      <c r="CC10" s="137" t="str">
        <f>IF(AND(Table_Question_Sets[[#This Row],[Header]]&lt;&gt;"Yes",Table_Question_Sets[[#This Row],[Property]]&lt;&gt;"",Table_Question_Sets[[#This Row],[Private]]="Yes"),
""""&amp;Table_Question_Sets[[#This Row],[Key]]&amp;"""","")</f>
        <v/>
      </c>
      <c r="CD10"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"liabilityLimit": { "dataType": "currency", "displayable": true, "canChangeWhenApproved": false, "private": false, "resetForNewQuotes": false, "summaryLabelExpression": "'Liability Limit'", "summaryPositionExpression": "1"}</v>
      </c>
      <c r="CE10"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10" s="27" t="str">
        <f ca="1">IF(ISNUMBER(Table_Question_Sets[[#This Row],[Config Use Row]]),INDEX(Table_Question_Sets[Config Question Meta Data Rollup],Table_Question_Sets[[#This Row],[Config Use Row]])&amp;",","")</f>
        <v>"cancellation":{"cancellationReason": { "dataType": "text", "displayable": true, "canChangeWhenApproved": false, "private": false, "resetForNewQuotes": false},"cancellationReasonOther": { "dataType": "text", "displayable": true, "canChangeWhenApproved": false, "private": false, "resetForNewQuotes": false},"cancellationCompetitorReason": { "dataType": "text", "displayable": true, "canChangeWhenApproved": false, "private": false, "resetForNewQuotes": false},"cancellationCompetitorReasonOther":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G10" s="137">
        <f ca="1">IF(Table_Question_Sets[[#This Row],[Header]]="Yes","",_xlfn.NUMBERVALUE(INDIRECT(SUBSTITUTE(ADDRESS(1,COLUMN(),4),"1","")&amp;ROW()+1))+IF(OR(Table_Question_Sets[[#This Row],[Value]]&lt;&gt;"",AND(Table_Question_Sets[[#This Row],[Data Type]]="Repeating",Table_Question_Sets[[#This Row],[Calculation Repeating]]&lt;&gt;"")),1,0))</f>
        <v>6</v>
      </c>
      <c r="CH10"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"liabilityLimit": "$5,000,000.00"</v>
      </c>
      <c r="CJ1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"liabilityLimit": "$5,000,000.00","tools": "$1,000.00","turnover": "150k-300k","employees": "3","ratingState": "VIC","manualEndorsementResetTimestamp": "1619406956104"</v>
      </c>
      <c r="CK10" s="137" t="str">
        <f ca="1">IF(ISNUMBER(Table_Question_Sets[[#This Row],[Config Use Row]]),INDEX(Table_Question_Sets[Config Rollup],Table_Question_Sets[[#This Row],[Config Use Row]]),"")</f>
        <v>"cancellation":[{"className": "row","fieldGroup":[{"key": "cancellationReason","type": "radio-field","className":"col-xs-12","templateOptions":{"options":[{"value":"The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today?"}},"validators": {"validation": "Validators.compose([])"}},{"key": "cancellationReasonOther","type": "input-field","className":"col-xs-12","templateOptions":{"content":{"paragraph":"Could you describe the reason in your own words?"},"hideCondition":"cancellationReason != 'Other'"},"validators": {"validation": "Validators.compose([])"}},{"key":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CL10" s="137" t="str">
        <f ca="1">IF(ISNUMBER(Table_Question_Sets[[#This Row],[Config Use Row]]),INDEX(Table_Question_Sets[Config Keys Nested Rollup],Table_Question_Sets[[#This Row],[Config Use Row]]),"")</f>
        <v>"cancellation":["cancellationReason","cancellationReasonOther","cancellationCompetitorReason","cancellationCompetitorReasonOther","addServiceFee","triggerHeading","triggerReview","triggerEndorsement","triggerDecline"],</v>
      </c>
      <c r="CM10" s="26" t="str">
        <f ca="1">IF(ISNUMBER(Table_Question_Sets[[#This Row],[Config Use Row]]),INDEX(Table_Question_Sets[Calculation Rollup],Table_Question_Sets[[#This Row],[Config Use Row]]),"")</f>
        <v>"cancellation":{"cancellationReason": "The business has terminated","addServiceFee": "$0.00"},</v>
      </c>
    </row>
    <row r="11" spans="2:91" s="22" customFormat="1" ht="21" customHeight="1">
      <c r="B11" s="27" t="s">
        <v>980</v>
      </c>
      <c r="C11" s="165"/>
      <c r="D11" s="26" t="str">
        <f ca="1">IF(Table_Question_Sets[[#This Row],[Header]]="Yes","",
IF(INDIRECT(SUBSTITUTE(ADDRESS(1,COLUMN(),4),"1","")&amp;ROW()-1)="",
INDIRECT(SUBSTITUTE(ADDRESS(1,COLUMN(Table_Question_Sets[[#This Row],[Property]]),4),"1","")&amp;ROW()-1),
INDIRECT(SUBSTITUTE(ADDRESS(1,COLUMN(),4),"1","")&amp;ROW()-1)))</f>
        <v>Rating Primary</v>
      </c>
      <c r="E1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tools</v>
      </c>
      <c r="F11" s="26" t="str">
        <f>IF(Table_Question_Sets[[#This Row],[Header]]="Yes","",IF(Table_Question_Sets[[#This Row],[Property]]&lt;&gt;"",SUBSTITUTE(Table_Question_Sets[[#This Row],[Property]]," ",""),""))</f>
        <v>Tools</v>
      </c>
      <c r="G11" s="94" t="s">
        <v>1924</v>
      </c>
      <c r="H11" s="27" t="s">
        <v>67</v>
      </c>
      <c r="I11" s="27" t="s">
        <v>62</v>
      </c>
      <c r="J11" s="27" t="s">
        <v>986</v>
      </c>
      <c r="K11" s="59"/>
      <c r="L11" s="82"/>
      <c r="M11" s="82"/>
      <c r="N11" s="59"/>
      <c r="O11" s="59"/>
      <c r="P11" s="59"/>
      <c r="Q11" s="59"/>
      <c r="R11" s="59"/>
      <c r="S11" s="52"/>
      <c r="T11" s="27" t="s">
        <v>987</v>
      </c>
      <c r="U11" s="27"/>
      <c r="V11" s="302"/>
      <c r="W11" s="27"/>
      <c r="X11" s="27"/>
      <c r="Y11" s="27"/>
      <c r="Z11" s="27"/>
      <c r="AA11" s="27"/>
      <c r="AB11" s="242"/>
      <c r="AC11" s="27"/>
      <c r="AD11" s="27"/>
      <c r="AE11" s="27" t="s">
        <v>1121</v>
      </c>
      <c r="AF11" s="27"/>
      <c r="AG11" s="27"/>
      <c r="AH11" s="82"/>
      <c r="AI11" s="82"/>
      <c r="AJ11" s="82"/>
      <c r="AK11" s="82"/>
      <c r="AL11" s="82"/>
      <c r="AM11" s="82"/>
      <c r="AN11" s="82"/>
      <c r="AO11" s="82"/>
      <c r="AP11" s="82"/>
      <c r="AQ11" s="26"/>
      <c r="AR11" s="166">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1000</v>
      </c>
      <c r="AS11" s="166"/>
      <c r="AT1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1" s="82"/>
      <c r="AW11" s="51"/>
      <c r="AX11" s="334" t="s">
        <v>1645</v>
      </c>
      <c r="AY11" s="81">
        <v>2</v>
      </c>
      <c r="AZ11" s="27"/>
      <c r="BA11" s="27"/>
      <c r="BB11" s="27"/>
      <c r="BC11" s="27"/>
      <c r="BD11" s="27"/>
      <c r="BE11" s="27"/>
      <c r="BF11" s="27"/>
      <c r="BG11" s="27"/>
      <c r="BH11" s="27"/>
      <c r="BI11" s="27"/>
      <c r="BJ11" s="27"/>
      <c r="BK11" s="27"/>
      <c r="BL1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$1,000.00</v>
      </c>
      <c r="BM11" s="50" t="str">
        <f>IF(OR(Table_Question_Sets[[#This Row],[Header]]="Yes",Table_Question_Sets[[#This Row],[Text]]=""),"",IF(OR(Table_Question_Sets[[#This Row],[Text]]="true",Table_Question_Sets[[#This Row],[Text]]="false",ISNUMBER(Table_Question_Sets[[#This Row],[Text]])),Table_Question_Sets[[#This Row],[Text]],""""&amp;Table_Question_Sets[[#This Row],[Text]]&amp;""""))</f>
        <v>"$1,000.00"</v>
      </c>
      <c r="BN11" s="50" t="str">
        <f>IF(AND(Table_Question_Sets[[#This Row],[Header]]&lt;&gt;"Yes",Table_Question_Sets[[#This Row],[Property]]&lt;&gt;"",Table_Question_Sets[[#This Row],[Summary Label]]&lt;&gt;""),""""&amp;Table_Question_Sets[[#This Row],[Key]]&amp;""": """&amp;Table_Question_Sets[[#This Row],[Summary Label]]&amp;"""","")</f>
        <v/>
      </c>
      <c r="BO11" s="50">
        <f ca="1">IF(Table_Question_Sets[[#This Row],[Header]]="Yes","",_xlfn.NUMBERVALUE(INDIRECT(SUBSTITUTE(ADDRESS(1,COLUMN(),4),"1","")&amp;ROW()-1))+IF(Table_Question_Sets[[#This Row],[Property]]&lt;&gt;"",1,0))</f>
        <v>5</v>
      </c>
      <c r="BP11" s="50">
        <f ca="1">IF(Table_Question_Sets[[#This Row],[Header]]="Yes","",_xlfn.NUMBERVALUE(INDIRECT(SUBSTITUTE(ADDRESS(1,COLUMN(),4),"1","")&amp;ROW()+1))+IF(Table_Question_Sets[[#This Row],[Property]]&lt;&gt;"",1,0))</f>
        <v>6</v>
      </c>
      <c r="BQ11" s="29" t="str">
        <f t="array" aca="1" ref="BQ1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{"value":"No Cover","key":"0","icon":"glyphicon glyphicon-ok sm"},{"value":"$1k","key":"1000","icon":"glyphicon glyphicon-remove sm"},{"value":"$5k","key":"5000","icon":"glyphicon glyphicon-ok sm"},{"value":"$8k","key":"8000","icon":"glyphicon glyphicon-remove sm"},{"value":"$12k","key":"12000","icon":"glyphicon glyphicon-remove sm"}</v>
      </c>
      <c r="BR1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
      </c>
      <c r="BU1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v>
      </c>
      <c r="BV11" s="26" t="str">
        <f ca="1" xml:space="preserve">
IF(Table_Question_Sets[[#This Row],[Row]]="Yes","]},{""className"": ""row"",""fieldGroup"": [","")&amp;
Table_Question_Sets[[#This Row],[Config Field]]</f>
        <v>{"key":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v>
      </c>
      <c r="BW1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11"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54</v>
      </c>
      <c r="BY11" s="137" t="str">
        <f>IF(AND(Table_Question_Sets[[#This Row],[Header]]="",Table_Question_Sets[[#This Row],[Property]]&lt;&gt;"",Table_Question_Sets[[#This Row],[Field Type]]&lt;&gt;""),
""""&amp;Table_Question_Sets[[#This Row],[Key]]&amp;"""","")</f>
        <v>"tools"</v>
      </c>
      <c r="BZ1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"tools","turnover","employees","ratingState","customPremium","manualEndorsementResetTimestamp"</v>
      </c>
      <c r="CA11" s="137" t="str">
        <f>IF(AND(Table_Question_Sets[[#This Row],[Header]]&lt;&gt;"Yes",Table_Question_Sets[[#This Row],[Property]]&lt;&gt;"",Table_Question_Sets[[#This Row],[Workflow Role]]&lt;&gt;""),
""""&amp;Table_Question_Sets[[#This Row],[Workflow Role]]&amp;""":"""&amp;Table_Question_Sets[[#This Row],[Key]]&amp;"""","")</f>
        <v/>
      </c>
      <c r="CB11" s="27" t="str">
        <f>IF(AND(Table_Question_Sets[[#This Row],[Displayable]]="No", Table_Question_Sets[[#This Row],[Property]]&lt;&gt;""),
"",""""&amp;Table_Question_Sets[[#This Row],[Key]]&amp;"""")</f>
        <v>"tools"</v>
      </c>
      <c r="CC11" s="137" t="str">
        <f>IF(AND(Table_Question_Sets[[#This Row],[Header]]&lt;&gt;"Yes",Table_Question_Sets[[#This Row],[Property]]&lt;&gt;"",Table_Question_Sets[[#This Row],[Private]]="Yes"),
""""&amp;Table_Question_Sets[[#This Row],[Key]]&amp;"""","")</f>
        <v/>
      </c>
      <c r="CD11"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"tools": { "dataType": "currency", "displayable": true, "canChangeWhenApproved": false, "private": false, "resetForNewQuotes": false, "summaryLabelExpression": "'Tools Cover'", "summaryPositionExpression": "2"}</v>
      </c>
      <c r="CE11"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11" s="27" t="str">
        <f ca="1">IF(ISNUMBER(Table_Question_Sets[[#This Row],[Config Use Row]]),INDEX(Table_Question_Sets[Config Question Meta Data Rollup],Table_Question_Sets[[#This Row],[Config Use Row]])&amp;",","")</f>
        <v>"disclosure":{"history": { "dataType": "text", "displayable": true, "canChangeWhenApproved": false, "private": false, "resetForNewQuotes": true},"historyDetails": { "dataType": "text", "displayable": true, "canChangeWhenApproved": false, "private": false, "resetForNewQuotes": false},"insolvency": { "dataType": "text", "displayable": true, "canChangeWhenApproved": false, "private": false, "resetForNewQuotes": true},"insolvencyDetails": { "dataType": "text", "displayable": true, "canChangeWhenApproved": false, "private": false, "resetForNewQuotes": false},"declaration": { "dataType": "text", "displayable": true, "canChangeWhenApproved": false, "private": false, "resetForNewQuotes": true}},</v>
      </c>
      <c r="CG11" s="137">
        <f ca="1">IF(Table_Question_Sets[[#This Row],[Header]]="Yes","",_xlfn.NUMBERVALUE(INDIRECT(SUBSTITUTE(ADDRESS(1,COLUMN(),4),"1","")&amp;ROW()+1))+IF(OR(Table_Question_Sets[[#This Row],[Value]]&lt;&gt;"",AND(Table_Question_Sets[[#This Row],[Data Type]]="Repeating",Table_Question_Sets[[#This Row],[Calculation Repeating]]&lt;&gt;"")),1,0))</f>
        <v>5</v>
      </c>
      <c r="CH11"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"tools": "$1,000.00"</v>
      </c>
      <c r="CJ1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"tools": "$1,000.00","turnover": "150k-300k","employees": "3","ratingState": "VIC","manualEndorsementResetTimestamp": "1619406956104"</v>
      </c>
      <c r="CK11" s="137" t="str">
        <f ca="1">IF(ISNUMBER(Table_Question_Sets[[#This Row],[Config Use Row]]),INDEX(Table_Question_Sets[Config Rollup],Table_Question_Sets[[#This Row],[Config Use Row]]),"")</f>
        <v>"disclosure":[{"className": "row","fieldGroup":[{"key": "history","type": "radio-field","className":"col-xs-12 col-sm-12 col-md-12 col-lg-12","templateOptions":{"options":[{"value":"Yes","key":"Yes","icon":"glyphicon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","content":{"heading3":"History"},"affectsTriggers":"Yes"},"validators": {"validation": "Validators.compose([ValidationService.required('true', '')])"}},{"key": "historyDetails","type": "textarea-field","className":"col-xs-12","templateOptions":{"question":"Please provide all relevant details:","hideCondition":"history != 'Yes'"},"validators": {"validation": "Validators.compose([ValidationService.required('true', 'history != \'Yes\'')])"}},{"key":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CL11" s="137" t="str">
        <f ca="1">IF(ISNUMBER(Table_Question_Sets[[#This Row],[Config Use Row]]),INDEX(Table_Question_Sets[Config Keys Nested Rollup],Table_Question_Sets[[#This Row],[Config Use Row]]),"")</f>
        <v>"disclosure":["history","historyDetails","insolvency","insolvencyDetails","declaration"],</v>
      </c>
      <c r="CM11" s="26" t="str">
        <f ca="1">IF(ISNUMBER(Table_Question_Sets[[#This Row],[Config Use Row]]),INDEX(Table_Question_Sets[Calculation Rollup],Table_Question_Sets[[#This Row],[Config Use Row]]),"")</f>
        <v>"disclosure":{"history": "No","insolvency": "No","declaration": "Yes"},</v>
      </c>
    </row>
    <row r="12" spans="2:91" s="22" customFormat="1" ht="21" customHeight="1">
      <c r="B12" s="27" t="s">
        <v>981</v>
      </c>
      <c r="C12" s="165"/>
      <c r="D12" s="26" t="str">
        <f ca="1">IF(Table_Question_Sets[[#This Row],[Header]]="Yes","",
IF(INDIRECT(SUBSTITUTE(ADDRESS(1,COLUMN(),4),"1","")&amp;ROW()-1)="",
INDIRECT(SUBSTITUTE(ADDRESS(1,COLUMN(Table_Question_Sets[[#This Row],[Property]]),4),"1","")&amp;ROW()-1),
INDIRECT(SUBSTITUTE(ADDRESS(1,COLUMN(),4),"1","")&amp;ROW()-1)))</f>
        <v>Rating Primary</v>
      </c>
      <c r="E1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turnover</v>
      </c>
      <c r="F12" s="26" t="str">
        <f>IF(Table_Question_Sets[[#This Row],[Header]]="Yes","",IF(Table_Question_Sets[[#This Row],[Property]]&lt;&gt;"",SUBSTITUTE(Table_Question_Sets[[#This Row],[Property]]," ",""),""))</f>
        <v>Turnover</v>
      </c>
      <c r="G12" s="94" t="s">
        <v>1071</v>
      </c>
      <c r="H12" s="27" t="s">
        <v>37</v>
      </c>
      <c r="I12" s="27" t="s">
        <v>62</v>
      </c>
      <c r="J12" s="27" t="s">
        <v>981</v>
      </c>
      <c r="K12" s="59" t="s">
        <v>60</v>
      </c>
      <c r="L12" s="82"/>
      <c r="M12" s="82"/>
      <c r="N12" s="59"/>
      <c r="O12" s="59"/>
      <c r="P12" s="59"/>
      <c r="Q12" s="59"/>
      <c r="R12" s="59"/>
      <c r="S12" s="52"/>
      <c r="T12" s="27" t="s">
        <v>981</v>
      </c>
      <c r="U12" s="27"/>
      <c r="V12" s="302"/>
      <c r="W12" s="27"/>
      <c r="X12" s="27"/>
      <c r="Y12" s="27"/>
      <c r="Z12" s="27"/>
      <c r="AA12" s="27"/>
      <c r="AB12" s="242"/>
      <c r="AC12" s="27"/>
      <c r="AD12" s="27"/>
      <c r="AE12" s="27" t="s">
        <v>1084</v>
      </c>
      <c r="AF12" s="27"/>
      <c r="AG12" s="27"/>
      <c r="AH12" s="82"/>
      <c r="AI12" s="82"/>
      <c r="AJ12" s="82"/>
      <c r="AK12" s="82"/>
      <c r="AL12" s="82"/>
      <c r="AM12" s="82"/>
      <c r="AN12" s="82"/>
      <c r="AO12" s="82"/>
      <c r="AP12" s="82"/>
      <c r="AQ12" s="26"/>
      <c r="AR1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150k-300k</v>
      </c>
      <c r="AS12" s="166" t="str">
        <f>IF(AND(AR169&lt;&gt;"cancellation",Table_Question_Sets[[#This Row],[Used Value]]=""),"Yes","No")</f>
        <v>No</v>
      </c>
      <c r="AT1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2" s="82"/>
      <c r="AW12" s="51"/>
      <c r="AX12" s="334" t="s">
        <v>1646</v>
      </c>
      <c r="AY12" s="81">
        <v>3</v>
      </c>
      <c r="AZ12" s="27"/>
      <c r="BA12" s="27"/>
      <c r="BB12" s="27"/>
      <c r="BC12" s="27"/>
      <c r="BD12" s="27"/>
      <c r="BE12" s="27"/>
      <c r="BF12" s="27"/>
      <c r="BG12" s="27"/>
      <c r="BH12" s="27"/>
      <c r="BI12" s="27"/>
      <c r="BJ12" s="27"/>
      <c r="BK12" s="27"/>
      <c r="BL1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150k-300k</v>
      </c>
      <c r="BM12" s="50" t="str">
        <f>IF(OR(Table_Question_Sets[[#This Row],[Header]]="Yes",Table_Question_Sets[[#This Row],[Text]]=""),"",IF(OR(Table_Question_Sets[[#This Row],[Text]]="true",Table_Question_Sets[[#This Row],[Text]]="false",ISNUMBER(Table_Question_Sets[[#This Row],[Text]])),Table_Question_Sets[[#This Row],[Text]],""""&amp;Table_Question_Sets[[#This Row],[Text]]&amp;""""))</f>
        <v>"150k-300k"</v>
      </c>
      <c r="BN12" s="50" t="str">
        <f>IF(AND(Table_Question_Sets[[#This Row],[Header]]&lt;&gt;"Yes",Table_Question_Sets[[#This Row],[Property]]&lt;&gt;"",Table_Question_Sets[[#This Row],[Summary Label]]&lt;&gt;""),""""&amp;Table_Question_Sets[[#This Row],[Key]]&amp;""": """&amp;Table_Question_Sets[[#This Row],[Summary Label]]&amp;"""","")</f>
        <v/>
      </c>
      <c r="BO12" s="50">
        <f ca="1">IF(Table_Question_Sets[[#This Row],[Header]]="Yes","",_xlfn.NUMBERVALUE(INDIRECT(SUBSTITUTE(ADDRESS(1,COLUMN(),4),"1","")&amp;ROW()-1))+IF(Table_Question_Sets[[#This Row],[Property]]&lt;&gt;"",1,0))</f>
        <v>6</v>
      </c>
      <c r="BP12" s="50">
        <f ca="1">IF(Table_Question_Sets[[#This Row],[Header]]="Yes","",_xlfn.NUMBERVALUE(INDIRECT(SUBSTITUTE(ADDRESS(1,COLUMN(),4),"1","")&amp;ROW()+1))+IF(Table_Question_Sets[[#This Row],[Property]]&lt;&gt;"",1,0))</f>
        <v>5</v>
      </c>
      <c r="BQ12" s="29" t="str">
        <f t="array" aca="1" ref="BQ1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{"value":"$150k","key":"150k","icon":"glyphicon glyphicon-ok lg"},{"value":"$150k - $300k","key":"150k-300k","icon":"glyphicon glyphicon-ok lg"},{"value":"$300k - $600k","key":"300k-600k","icon":"glyphicon glyphicon-remove lg"}</v>
      </c>
      <c r="BR1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"templateOptions":{"options":[{"value":"$150k","key":"150k","icon":"glyphicon glyphicon-ok lg"},{"value":"$150k - $300k","key":"150k-300k","icon":"glyphicon glyphicon-ok lg"},{"value":"$300k - $600k","key":"300k-600k","icon":"glyphicon glyphicon-remove lg"}],"label":"Turnover","description":"150k = Decline"}</v>
      </c>
      <c r="BU1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v>
      </c>
      <c r="BV12" s="26" t="str">
        <f ca="1" xml:space="preserve">
IF(Table_Question_Sets[[#This Row],[Row]]="Yes","]},{""className"": ""row"",""fieldGroup"": [","")&amp;
Table_Question_Sets[[#This Row],[Config Field]]</f>
        <v>{"key":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v>
      </c>
      <c r="BW1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12"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61</v>
      </c>
      <c r="BY12" s="137" t="str">
        <f>IF(AND(Table_Question_Sets[[#This Row],[Header]]="",Table_Question_Sets[[#This Row],[Property]]&lt;&gt;"",Table_Question_Sets[[#This Row],[Field Type]]&lt;&gt;""),
""""&amp;Table_Question_Sets[[#This Row],[Key]]&amp;"""","")</f>
        <v>"turnover"</v>
      </c>
      <c r="BZ1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"turnover","employees","ratingState","customPremium","manualEndorsementResetTimestamp"</v>
      </c>
      <c r="CA12" s="137" t="str">
        <f>IF(AND(Table_Question_Sets[[#This Row],[Header]]&lt;&gt;"Yes",Table_Question_Sets[[#This Row],[Property]]&lt;&gt;"",Table_Question_Sets[[#This Row],[Workflow Role]]&lt;&gt;""),
""""&amp;Table_Question_Sets[[#This Row],[Workflow Role]]&amp;""":"""&amp;Table_Question_Sets[[#This Row],[Key]]&amp;"""","")</f>
        <v/>
      </c>
      <c r="CB12" s="27" t="str">
        <f>IF(AND(Table_Question_Sets[[#This Row],[Displayable]]="No", Table_Question_Sets[[#This Row],[Property]]&lt;&gt;""),
"",""""&amp;Table_Question_Sets[[#This Row],[Key]]&amp;"""")</f>
        <v>"turnover"</v>
      </c>
      <c r="CC12" s="137" t="str">
        <f>IF(AND(Table_Question_Sets[[#This Row],[Header]]&lt;&gt;"Yes",Table_Question_Sets[[#This Row],[Property]]&lt;&gt;"",Table_Question_Sets[[#This Row],[Private]]="Yes"),
""""&amp;Table_Question_Sets[[#This Row],[Key]]&amp;"""","")</f>
        <v/>
      </c>
      <c r="CD12"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"turnover": { "dataType": "text", "displayable": true, "canChangeWhenApproved": false, "private": false, "resetForNewQuotes": false, "summaryLabelExpression": "'Turnover'", "summaryPositionExpression": "3"}</v>
      </c>
      <c r="CE12"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12" s="27" t="str">
        <f ca="1">IF(ISNUMBER(Table_Question_Sets[[#This Row],[Config Use Row]]),INDEX(Table_Question_Sets[Config Question Meta Data Rollup],Table_Question_Sets[[#This Row],[Config Use Row]])&amp;",","")</f>
        <v>"summary":{"coverHeading": { "dataType": "none", "displayable": false, "canChangeWhenApproved": false, "private": false, "resetForNewQuotes": false},"coverSummary": { "dataType": "none", "displayable": false, "canChangeWhenApproved": false, "private": false, "resetForNewQuotes": false},"detailsSummary": { "dataType": "none", "displayable": false, "canChangeWhenApproved": false, "private": false, "resetForNewQuotes": false},"cancellationSummary":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G12" s="137">
        <f ca="1">IF(Table_Question_Sets[[#This Row],[Header]]="Yes","",_xlfn.NUMBERVALUE(INDIRECT(SUBSTITUTE(ADDRESS(1,COLUMN(),4),"1","")&amp;ROW()+1))+IF(OR(Table_Question_Sets[[#This Row],[Value]]&lt;&gt;"",AND(Table_Question_Sets[[#This Row],[Data Type]]="Repeating",Table_Question_Sets[[#This Row],[Calculation Repeating]]&lt;&gt;"")),1,0))</f>
        <v>4</v>
      </c>
      <c r="CH1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"turnover": "150k-300k"</v>
      </c>
      <c r="CJ1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"turnover": "150k-300k","employees": "3","ratingState": "VIC","manualEndorsementResetTimestamp": "1619406956104"</v>
      </c>
      <c r="CK12" s="137" t="str">
        <f ca="1">IF(ISNUMBER(Table_Question_Sets[[#This Row],[Config Use Row]]),INDEX(Table_Question_Sets[Config Rollup],Table_Question_Sets[[#This Row],[Config Use Row]]),"")</f>
        <v>"summary":[{"className": "row","fieldGroup":[{"key": "coverHeading","type": "content-field","className":"col-xs-12","templateOptions":{"content":{"heading2":"%{ getQuoteType() == 'cancellation' ? 'Cancellation Summary' : 'Quote Summary' }%","paragraph":"Please review the following details of your quote and confirm that all your selections and details are accurate before proceeding."}},"validators": {"validation": "Validators.compose([])"}},{"key":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CL12" s="137" t="str">
        <f ca="1">IF(ISNUMBER(Table_Question_Sets[[#This Row],[Config Use Row]]),INDEX(Table_Question_Sets[Config Keys Nested Rollup],Table_Question_Sets[[#This Row],[Config Use Row]]),"")</f>
        <v>"summary":["coverHeading","coverSummary","detailsSummary","cancellationSummary","paymentSummary","instalmentSummary","refundSummary"],</v>
      </c>
      <c r="CM12" s="26" t="str">
        <f ca="1">IF(ISNUMBER(Table_Question_Sets[[#This Row],[Config Use Row]]),INDEX(Table_Question_Sets[Calculation Rollup],Table_Question_Sets[[#This Row],[Config Use Row]]),"")</f>
        <v>"summary":{},</v>
      </c>
    </row>
    <row r="13" spans="2:91" s="22" customFormat="1" ht="21" customHeight="1">
      <c r="B13" s="27" t="s">
        <v>982</v>
      </c>
      <c r="C13" s="165"/>
      <c r="D13" s="26" t="str">
        <f ca="1">IF(Table_Question_Sets[[#This Row],[Header]]="Yes","",
IF(INDIRECT(SUBSTITUTE(ADDRESS(1,COLUMN(),4),"1","")&amp;ROW()-1)="",
INDIRECT(SUBSTITUTE(ADDRESS(1,COLUMN(Table_Question_Sets[[#This Row],[Property]]),4),"1","")&amp;ROW()-1),
INDIRECT(SUBSTITUTE(ADDRESS(1,COLUMN(),4),"1","")&amp;ROW()-1)))</f>
        <v>Rating Primary</v>
      </c>
      <c r="E1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employees</v>
      </c>
      <c r="F13" s="26" t="str">
        <f>IF(Table_Question_Sets[[#This Row],[Header]]="Yes","",IF(Table_Question_Sets[[#This Row],[Property]]&lt;&gt;"",SUBSTITUTE(Table_Question_Sets[[#This Row],[Property]]," ",""),""))</f>
        <v>Employees</v>
      </c>
      <c r="G13" s="94" t="s">
        <v>819</v>
      </c>
      <c r="H13" s="27" t="s">
        <v>37</v>
      </c>
      <c r="I13" s="27" t="s">
        <v>87</v>
      </c>
      <c r="J13" s="27" t="s">
        <v>982</v>
      </c>
      <c r="K13" s="59" t="s">
        <v>60</v>
      </c>
      <c r="L13" s="82"/>
      <c r="M13" s="82"/>
      <c r="N13" s="59"/>
      <c r="O13" s="59"/>
      <c r="P13" s="59"/>
      <c r="Q13" s="59"/>
      <c r="R13" s="59"/>
      <c r="S13" s="52"/>
      <c r="T13" s="27" t="s">
        <v>990</v>
      </c>
      <c r="U13" s="27"/>
      <c r="V13" s="302"/>
      <c r="W13" s="27"/>
      <c r="X13" s="27"/>
      <c r="Y13" s="27"/>
      <c r="Z13" s="27"/>
      <c r="AA13" s="27"/>
      <c r="AB13" s="242"/>
      <c r="AC13" s="27"/>
      <c r="AD13" s="27"/>
      <c r="AE13" s="28" t="s">
        <v>1189</v>
      </c>
      <c r="AF13" s="27"/>
      <c r="AG13" s="27"/>
      <c r="AH13" s="82"/>
      <c r="AI13" s="82"/>
      <c r="AJ13" s="82"/>
      <c r="AK13" s="82"/>
      <c r="AL13" s="82"/>
      <c r="AM13" s="82"/>
      <c r="AN13" s="82"/>
      <c r="AO13" s="82"/>
      <c r="AP13" s="82"/>
      <c r="AQ13" s="26"/>
      <c r="AR1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3</v>
      </c>
      <c r="AS13" s="166" t="str">
        <f>IF(AND(AR169&lt;&gt;"cancellation",Table_Question_Sets[[#This Row],[Used Value]]=""),"Yes","No")</f>
        <v>No</v>
      </c>
      <c r="AT1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3" s="82"/>
      <c r="AW13" s="51"/>
      <c r="AX13" s="334" t="s">
        <v>1647</v>
      </c>
      <c r="AY13" s="81">
        <v>4</v>
      </c>
      <c r="AZ13" s="27"/>
      <c r="BA13" s="27"/>
      <c r="BB13" s="27"/>
      <c r="BC13" s="27"/>
      <c r="BD13" s="27"/>
      <c r="BE13" s="27"/>
      <c r="BF13" s="27"/>
      <c r="BG13" s="27"/>
      <c r="BH13" s="27"/>
      <c r="BI13" s="27"/>
      <c r="BJ13" s="27"/>
      <c r="BK13" s="27"/>
      <c r="BL1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3</v>
      </c>
      <c r="BM13" s="50" t="str">
        <f>IF(OR(Table_Question_Sets[[#This Row],[Header]]="Yes",Table_Question_Sets[[#This Row],[Text]]=""),"",IF(OR(Table_Question_Sets[[#This Row],[Text]]="true",Table_Question_Sets[[#This Row],[Text]]="false",ISNUMBER(Table_Question_Sets[[#This Row],[Text]])),Table_Question_Sets[[#This Row],[Text]],""""&amp;Table_Question_Sets[[#This Row],[Text]]&amp;""""))</f>
        <v>"3"</v>
      </c>
      <c r="BN13" s="50" t="str">
        <f>IF(AND(Table_Question_Sets[[#This Row],[Header]]&lt;&gt;"Yes",Table_Question_Sets[[#This Row],[Property]]&lt;&gt;"",Table_Question_Sets[[#This Row],[Summary Label]]&lt;&gt;""),""""&amp;Table_Question_Sets[[#This Row],[Key]]&amp;""": """&amp;Table_Question_Sets[[#This Row],[Summary Label]]&amp;"""","")</f>
        <v/>
      </c>
      <c r="BO13" s="50">
        <f ca="1">IF(Table_Question_Sets[[#This Row],[Header]]="Yes","",_xlfn.NUMBERVALUE(INDIRECT(SUBSTITUTE(ADDRESS(1,COLUMN(),4),"1","")&amp;ROW()-1))+IF(Table_Question_Sets[[#This Row],[Property]]&lt;&gt;"",1,0))</f>
        <v>7</v>
      </c>
      <c r="BP13" s="50">
        <f ca="1">IF(Table_Question_Sets[[#This Row],[Header]]="Yes","",_xlfn.NUMBERVALUE(INDIRECT(SUBSTITUTE(ADDRESS(1,COLUMN(),4),"1","")&amp;ROW()+1))+IF(Table_Question_Sets[[#This Row],[Property]]&lt;&gt;"",1,0))</f>
        <v>4</v>
      </c>
      <c r="BQ13" s="29" t="str">
        <f t="array" aca="1" ref="BQ1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{"value":"1","key":"1"},{"value":"2","key":"2"},{"value":"3","key":"3"},{"value":"4","key":"4"},{"value":"5","key":"5"},{"value":"6+","key":"6+"}</v>
      </c>
      <c r="BR1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"templateOptions":{"options":[{"value":"1","key":"1"},{"value":"2","key":"2"},{"value":"3","key":"3"},{"value":"4","key":"4"},{"value":"5","key":"5"},{"value":"6+","key":"6+"}],"label":"Number of employees","description":"Include all sub-contractors"}</v>
      </c>
      <c r="BU1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"employees","type": "select-field","className":"col-xs-12 col-md-6","templateOptions":{"options":[{"value":"1","key":"1"},{"value":"2","key":"2"},{"value":"3","key":"3"},{"value":"4","key":"4"},{"value":"5","key":"5"},{"value":"6+","key":"6+"}],"label":"Number of employees","description":"Include all sub-contractors"},"validators": {"validation": "Validators.compose([ValidationService.required('true', '')])"}}</v>
      </c>
      <c r="BV13" s="26" t="str">
        <f ca="1" xml:space="preserve">
IF(Table_Question_Sets[[#This Row],[Row]]="Yes","]},{""className"": ""row"",""fieldGroup"": [","")&amp;
Table_Question_Sets[[#This Row],[Config Field]]</f>
        <v>{"key": "employees","type": "select-field","className":"col-xs-12 col-md-6","templateOptions":{"options":[{"value":"1","key":"1"},{"value":"2","key":"2"},{"value":"3","key":"3"},{"value":"4","key":"4"},{"value":"5","key":"5"},{"value":"6+","key":"6+"}],"label":"Number of employees","description":"Include all sub-contractors"},"validators": {"validation": "Validators.compose([ValidationService.required('true', '')])"}}</v>
      </c>
      <c r="BW1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13"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70</v>
      </c>
      <c r="BY13" s="137" t="str">
        <f>IF(AND(Table_Question_Sets[[#This Row],[Header]]="",Table_Question_Sets[[#This Row],[Property]]&lt;&gt;"",Table_Question_Sets[[#This Row],[Field Type]]&lt;&gt;""),
""""&amp;Table_Question_Sets[[#This Row],[Key]]&amp;"""","")</f>
        <v>"employees"</v>
      </c>
      <c r="BZ1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"employees","ratingState","customPremium","manualEndorsementResetTimestamp"</v>
      </c>
      <c r="CA13" s="137" t="str">
        <f>IF(AND(Table_Question_Sets[[#This Row],[Header]]&lt;&gt;"Yes",Table_Question_Sets[[#This Row],[Property]]&lt;&gt;"",Table_Question_Sets[[#This Row],[Workflow Role]]&lt;&gt;""),
""""&amp;Table_Question_Sets[[#This Row],[Workflow Role]]&amp;""":"""&amp;Table_Question_Sets[[#This Row],[Key]]&amp;"""","")</f>
        <v/>
      </c>
      <c r="CB13" s="27" t="str">
        <f>IF(AND(Table_Question_Sets[[#This Row],[Displayable]]="No", Table_Question_Sets[[#This Row],[Property]]&lt;&gt;""),
"",""""&amp;Table_Question_Sets[[#This Row],[Key]]&amp;"""")</f>
        <v>"employees"</v>
      </c>
      <c r="CC13" s="137" t="str">
        <f>IF(AND(Table_Question_Sets[[#This Row],[Header]]&lt;&gt;"Yes",Table_Question_Sets[[#This Row],[Property]]&lt;&gt;"",Table_Question_Sets[[#This Row],[Private]]="Yes"),
""""&amp;Table_Question_Sets[[#This Row],[Key]]&amp;"""","")</f>
        <v/>
      </c>
      <c r="CD13"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"employees": { "dataType": "text", "displayable": true, "canChangeWhenApproved": false, "private": false, "resetForNewQuotes": false, "summaryLabelExpression": "'Employees'", "summaryPositionExpression": "4"}</v>
      </c>
      <c r="CE13"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13" s="27" t="str">
        <f ca="1">IF(ISNUMBER(Table_Question_Sets[[#This Row],[Config Use Row]]),INDEX(Table_Question_Sets[Config Question Meta Data Rollup],Table_Question_Sets[[#This Row],[Config Use Row]])&amp;",","")</f>
        <v>"paymentMethods":{"paymentMethodSelect": { "dataType": "text", "displayable": false, "canChangeWhenApproved": true, "private": false, "resetForNewQuotes": false},"debitOptionHeading": { "dataType": "none", "displayable": false, "canChangeWhenApproved": true, "private": false, "resetForNewQuotes": false},"debitOption": { "dataType": "text", "displayable": false, "canChangeWhenApproved": true, "private": false, "resetForNewQuotes": false},"creditCardPaymentHeading":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G13" s="137">
        <f ca="1">IF(Table_Question_Sets[[#This Row],[Header]]="Yes","",_xlfn.NUMBERVALUE(INDIRECT(SUBSTITUTE(ADDRESS(1,COLUMN(),4),"1","")&amp;ROW()+1))+IF(OR(Table_Question_Sets[[#This Row],[Value]]&lt;&gt;"",AND(Table_Question_Sets[[#This Row],[Data Type]]="Repeating",Table_Question_Sets[[#This Row],[Calculation Repeating]]&lt;&gt;"")),1,0))</f>
        <v>3</v>
      </c>
      <c r="CH13"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"employees": "3"</v>
      </c>
      <c r="CJ1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"employees": "3","ratingState": "VIC","manualEndorsementResetTimestamp": "1619406956104"</v>
      </c>
      <c r="CK13" s="137" t="str">
        <f ca="1">IF(ISNUMBER(Table_Question_Sets[[#This Row],[Config Use Row]]),INDEX(Table_Question_Sets[Config Rollup],Table_Question_Sets[[#This Row],[Config Use Row]]),"")</f>
        <v>"paymentMethods":[{"className": "row","fieldGroup":[{"key": "paymentMethodSelect","type": "radio-field","className":"col-xs-12","templateOptions":{"calculatedValue":"paymentOption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pay?","affectsPremium":"Yes","canChangeWhenApproved":"Yes"},"validators": {"validation": "Validators.compose([ValidationService.required('true', '')])"}},{"key": "debitOptionHeading","type": "content-field","className":"col-xs-12","templateOptions":{"content":{"heading2":"Payment Method","paragraph":"How would you like to make your recurring payments?"},"hideCondition":"paymentMethod != 'Premium Funding' ","canChangeWhenApproved":"Yes"},"validators": {"validation": "Validators.compose([])"}},{"key":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CL13" s="137" t="str">
        <f ca="1">IF(ISNUMBER(Table_Question_Sets[[#This Row],[Config Use Row]]),INDEX(Table_Question_Sets[Config Keys Nested Rollup],Table_Question_Sets[[#This Row],[Config Use Row]]),"")</f>
        <v>"paymentMethods":["paymentMethodSelect","debitOptionHeading","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M13" s="26" t="str">
        <f ca="1">IF(ISNUMBER(Table_Question_Sets[[#This Row],[Config Use Row]]),INDEX(Table_Question_Sets[Calculation Rollup],Table_Question_Sets[[#This Row],[Config Use Row]]),"")</f>
        <v>"paymentMethods":{"paymentMethodSelect": "Invoice"},</v>
      </c>
    </row>
    <row r="14" spans="2:91" s="22" customFormat="1" ht="21" customHeight="1">
      <c r="B14" s="27" t="s">
        <v>63</v>
      </c>
      <c r="C14" s="165"/>
      <c r="D14" s="26" t="str">
        <f ca="1">IF(Table_Question_Sets[[#This Row],[Header]]="Yes","",
IF(INDIRECT(SUBSTITUTE(ADDRESS(1,COLUMN(),4),"1","")&amp;ROW()-1)="",
INDIRECT(SUBSTITUTE(ADDRESS(1,COLUMN(Table_Question_Sets[[#This Row],[Property]]),4),"1","")&amp;ROW()-1),
INDIRECT(SUBSTITUTE(ADDRESS(1,COLUMN(),4),"1","")&amp;ROW()-1)))</f>
        <v>Rating Primary</v>
      </c>
      <c r="E1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ratingState</v>
      </c>
      <c r="F14" s="26" t="str">
        <f>IF(Table_Question_Sets[[#This Row],[Header]]="Yes","",IF(Table_Question_Sets[[#This Row],[Property]]&lt;&gt;"",SUBSTITUTE(Table_Question_Sets[[#This Row],[Property]]," ",""),""))</f>
        <v>RatingState</v>
      </c>
      <c r="G14" s="94" t="s">
        <v>64</v>
      </c>
      <c r="H14" s="27" t="s">
        <v>37</v>
      </c>
      <c r="I14" s="27" t="s">
        <v>62</v>
      </c>
      <c r="J14" s="27" t="s">
        <v>65</v>
      </c>
      <c r="K14" s="59" t="s">
        <v>60</v>
      </c>
      <c r="L14" s="82"/>
      <c r="M14" s="82"/>
      <c r="N14" s="59"/>
      <c r="O14" s="59"/>
      <c r="P14" s="59"/>
      <c r="Q14" s="59"/>
      <c r="R14" s="59"/>
      <c r="S14" s="52"/>
      <c r="T14" s="27" t="s">
        <v>752</v>
      </c>
      <c r="U14" s="28"/>
      <c r="V14" s="302"/>
      <c r="W14" s="27"/>
      <c r="X14" s="10"/>
      <c r="Y14" s="28"/>
      <c r="Z14" s="28"/>
      <c r="AA14" s="10"/>
      <c r="AB14" s="10"/>
      <c r="AC14" s="10"/>
      <c r="AD14" s="27"/>
      <c r="AE14" s="27"/>
      <c r="AF14" s="165"/>
      <c r="AG14" s="165"/>
      <c r="AH14" s="82"/>
      <c r="AI14" s="77" t="s">
        <v>1956</v>
      </c>
      <c r="AJ14" s="82" t="s">
        <v>1955</v>
      </c>
      <c r="AK14" s="82"/>
      <c r="AL14" s="82"/>
      <c r="AM14" s="82"/>
      <c r="AN14" s="82"/>
      <c r="AO14" s="82"/>
      <c r="AP14" s="82"/>
      <c r="AQ14" s="137"/>
      <c r="AR1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VIC</v>
      </c>
      <c r="AS14" s="166" t="str">
        <f>IF(AND(AR169&lt;&gt;"cancellation",Table_Question_Sets[[#This Row],[Used Value]]=""),"Yes","No")</f>
        <v>No</v>
      </c>
      <c r="AT1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 s="82"/>
      <c r="AW14" s="205"/>
      <c r="AX14" s="335" t="s">
        <v>1648</v>
      </c>
      <c r="AY14" s="336">
        <v>5</v>
      </c>
      <c r="AZ14" s="27"/>
      <c r="BA14" s="27"/>
      <c r="BB14" s="27"/>
      <c r="BC14" s="27"/>
      <c r="BD14" s="27"/>
      <c r="BE14" s="27"/>
      <c r="BF14" s="27"/>
      <c r="BG14" s="27"/>
      <c r="BH14" s="27"/>
      <c r="BI14" s="27"/>
      <c r="BJ14" s="27"/>
      <c r="BK14" s="27"/>
      <c r="BL1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VIC</v>
      </c>
      <c r="BM14" s="50" t="str">
        <f>IF(OR(Table_Question_Sets[[#This Row],[Header]]="Yes",Table_Question_Sets[[#This Row],[Text]]=""),"",IF(OR(Table_Question_Sets[[#This Row],[Text]]="true",Table_Question_Sets[[#This Row],[Text]]="false",ISNUMBER(Table_Question_Sets[[#This Row],[Text]])),Table_Question_Sets[[#This Row],[Text]],""""&amp;Table_Question_Sets[[#This Row],[Text]]&amp;""""))</f>
        <v>"VIC"</v>
      </c>
      <c r="BN14" s="29" t="str">
        <f>IF(AND(Table_Question_Sets[[#This Row],[Header]]&lt;&gt;"Yes",Table_Question_Sets[[#This Row],[Property]]&lt;&gt;"",Table_Question_Sets[[#This Row],[Summary Label]]&lt;&gt;""),""""&amp;Table_Question_Sets[[#This Row],[Key]]&amp;""": """&amp;Table_Question_Sets[[#This Row],[Summary Label]]&amp;"""","")</f>
        <v/>
      </c>
      <c r="BO14" s="29">
        <f ca="1">IF(Table_Question_Sets[[#This Row],[Header]]="Yes","",_xlfn.NUMBERVALUE(INDIRECT(SUBSTITUTE(ADDRESS(1,COLUMN(),4),"1","")&amp;ROW()-1))+IF(Table_Question_Sets[[#This Row],[Property]]&lt;&gt;"",1,0))</f>
        <v>8</v>
      </c>
      <c r="BP14" s="29">
        <f ca="1">IF(Table_Question_Sets[[#This Row],[Header]]="Yes","",_xlfn.NUMBERVALUE(INDIRECT(SUBSTITUTE(ADDRESS(1,COLUMN(),4),"1","")&amp;ROW()+1))+IF(Table_Question_Sets[[#This Row],[Property]]&lt;&gt;"",1,0))</f>
        <v>3</v>
      </c>
      <c r="BQ14" s="29" t="str">
        <f t="array" aca="1" ref="BQ1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{"value":"ACT","key":"ACT"},{"value":"NSW","key":"NSW"},{"value":"NT","key":"NT"},{"value":"QLD","key":"QLD"},{"value":"SA","key":"SA"},{"value":"TAS","key":"TAS"},{"value":"VIC","key":"VIC"},{"value":"WA","key":"WA"}</v>
      </c>
      <c r="BR14"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4"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"templateOptions":{"calculatedValue":"upperCase(getFieldPropertyValue('addressSearch', 'state'))","calculatedTrigger":"addressSearch","options":[{"value":"ACT","key":"ACT"},{"value":"NSW","key":"NSW"},{"value":"NT","key":"NT"},{"value":"QLD","key":"QLD"},{"value":"SA","key":"SA"},{"value":"TAS","key":"TAS"},{"value":"VIC","key":"VIC"},{"value":"WA","key":"WA"}],"label":"Your state"}</v>
      </c>
      <c r="BU1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v>
      </c>
      <c r="BV14" s="26" t="str">
        <f ca="1" xml:space="preserve">
IF(Table_Question_Sets[[#This Row],[Row]]="Yes","]},{""className"": ""row"",""fieldGroup"": [","")&amp;
Table_Question_Sets[[#This Row],[Config Field]]</f>
        <v>{"key":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v>
      </c>
      <c r="BW1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14" s="26">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95</v>
      </c>
      <c r="BY14" s="137" t="str">
        <f>IF(AND(Table_Question_Sets[[#This Row],[Header]]="",Table_Question_Sets[[#This Row],[Property]]&lt;&gt;"",Table_Question_Sets[[#This Row],[Field Type]]&lt;&gt;""),
""""&amp;Table_Question_Sets[[#This Row],[Key]]&amp;"""","")</f>
        <v>"ratingState"</v>
      </c>
      <c r="BZ1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"ratingState","customPremium","manualEndorsementResetTimestamp"</v>
      </c>
      <c r="CA14" s="137" t="str">
        <f>IF(AND(Table_Question_Sets[[#This Row],[Header]]&lt;&gt;"Yes",Table_Question_Sets[[#This Row],[Property]]&lt;&gt;"",Table_Question_Sets[[#This Row],[Workflow Role]]&lt;&gt;""),
""""&amp;Table_Question_Sets[[#This Row],[Workflow Role]]&amp;""":"""&amp;Table_Question_Sets[[#This Row],[Key]]&amp;"""","")</f>
        <v/>
      </c>
      <c r="CB14" s="27" t="str">
        <f>IF(AND(Table_Question_Sets[[#This Row],[Displayable]]="No", Table_Question_Sets[[#This Row],[Property]]&lt;&gt;""),
"",""""&amp;Table_Question_Sets[[#This Row],[Key]]&amp;"""")</f>
        <v>"ratingState"</v>
      </c>
      <c r="CC14" s="137" t="str">
        <f>IF(AND(Table_Question_Sets[[#This Row],[Header]]&lt;&gt;"Yes",Table_Question_Sets[[#This Row],[Property]]&lt;&gt;"",Table_Question_Sets[[#This Row],[Private]]="Yes"),
""""&amp;Table_Question_Sets[[#This Row],[Key]]&amp;"""","")</f>
        <v/>
      </c>
      <c r="CD14"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"ratingState": { "dataType": "text", "displayable": true, "canChangeWhenApproved": false, "private": false, "resetForNewQuotes": false, "summaryLabelExpression": "'State'", "summaryPositionExpression": "5"}</v>
      </c>
      <c r="CE14"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CF14" s="27" t="str">
        <f ca="1">IF(ISNUMBER(Table_Question_Sets[[#This Row],[Config Use Row]]),INDEX(Table_Question_Sets[Config Question Meta Data Rollup],Table_Question_Sets[[#This Row],[Config Use Row]])&amp;",","")</f>
        <v>"paymentOptions":{"paymentOption": { "dataType": "text", "displayable": false, "canChangeWhenApproved": true, "private": false, "resetForNewQuotes": false},"paymentMethod": { "dataType": "text", "displayable": false, "canChangeWhenApproved": true, "private": false, "resetForNewQuotes": false}},</v>
      </c>
      <c r="CG14" s="137">
        <f ca="1">IF(Table_Question_Sets[[#This Row],[Header]]="Yes","",_xlfn.NUMBERVALUE(INDIRECT(SUBSTITUTE(ADDRESS(1,COLUMN(),4),"1","")&amp;ROW()+1))+IF(OR(Table_Question_Sets[[#This Row],[Value]]&lt;&gt;"",AND(Table_Question_Sets[[#This Row],[Data Type]]="Repeating",Table_Question_Sets[[#This Row],[Calculation Repeating]]&lt;&gt;"")),1,0))</f>
        <v>2</v>
      </c>
      <c r="CH1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"ratingState": "VIC"</v>
      </c>
      <c r="CJ1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"ratingState": "VIC","manualEndorsementResetTimestamp": "1619406956104"</v>
      </c>
      <c r="CK14" s="137" t="str">
        <f ca="1">IF(ISNUMBER(Table_Question_Sets[[#This Row],[Config Use Row]]),INDEX(Table_Question_Sets[Config Rollup],Table_Question_Sets[[#This Row],[Config Use Row]]),"")</f>
        <v>"paymentOptions":[{"className": "row","fieldGroup":[{"key": "paymentOption","type": "buttons-field","className":"col-xs-12","templateOptions":{"defaultValue":"getQuoteType()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'cancellation'","affectsPremium":"Yes","canChangeWhenApproved":"Yes"},"validators": {"validation": "Validators.compose([ValidationService.required('true', 'getQuoteType() == \'adjustment\' || getQuoteType() == \'cancellation\'')])"}},{"key":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CL14" s="137" t="str">
        <f ca="1">IF(ISNUMBER(Table_Question_Sets[[#This Row],[Config Use Row]]),INDEX(Table_Question_Sets[Config Keys Nested Rollup],Table_Question_Sets[[#This Row],[Config Use Row]]),"")</f>
        <v>"paymentOptions":["paymentOption","paymentMethod"],</v>
      </c>
      <c r="CM14" s="137" t="str">
        <f ca="1">IF(ISNUMBER(Table_Question_Sets[[#This Row],[Config Use Row]]),INDEX(Table_Question_Sets[Calculation Rollup],Table_Question_Sets[[#This Row],[Config Use Row]]),"")</f>
        <v>"paymentOptions":{"paymentOption": "Yearly","paymentMethod": "Invoice"},</v>
      </c>
    </row>
    <row r="15" spans="2:91" s="22" customFormat="1" ht="21" customHeight="1">
      <c r="B15" s="27" t="s">
        <v>1686</v>
      </c>
      <c r="C15" s="165"/>
      <c r="D15" s="26" t="str">
        <f ca="1">IF(Table_Question_Sets[[#This Row],[Header]]="Yes","",
IF(INDIRECT(SUBSTITUTE(ADDRESS(1,COLUMN(),4),"1","")&amp;ROW()-1)="",
INDIRECT(SUBSTITUTE(ADDRESS(1,COLUMN(Table_Question_Sets[[#This Row],[Property]]),4),"1","")&amp;ROW()-1),
INDIRECT(SUBSTITUTE(ADDRESS(1,COLUMN(),4),"1","")&amp;ROW()-1)))</f>
        <v>Rating Primary</v>
      </c>
      <c r="E1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customPremium</v>
      </c>
      <c r="F15" s="26" t="str">
        <f>IF(Table_Question_Sets[[#This Row],[Header]]="Yes","",IF(Table_Question_Sets[[#This Row],[Property]]&lt;&gt;"",SUBSTITUTE(Table_Question_Sets[[#This Row],[Property]]," ",""),""))</f>
        <v>CustomPremium</v>
      </c>
      <c r="G15" s="94"/>
      <c r="H15" s="27" t="s">
        <v>67</v>
      </c>
      <c r="I15" s="27" t="s">
        <v>67</v>
      </c>
      <c r="J15" s="27"/>
      <c r="K15" s="59"/>
      <c r="L15" s="82"/>
      <c r="M15" s="82"/>
      <c r="N15" s="59"/>
      <c r="O15" s="59" t="s">
        <v>735</v>
      </c>
      <c r="P15" s="59"/>
      <c r="Q15" s="59"/>
      <c r="R15" s="59"/>
      <c r="S15" s="52"/>
      <c r="T15" s="27" t="s">
        <v>1687</v>
      </c>
      <c r="U15" s="28"/>
      <c r="V15" s="302"/>
      <c r="W15" s="27"/>
      <c r="X15" s="10"/>
      <c r="Y15" s="28"/>
      <c r="Z15" s="28"/>
      <c r="AA15" s="10"/>
      <c r="AB15" s="331"/>
      <c r="AC15" s="10"/>
      <c r="AD15" s="27"/>
      <c r="AE15" s="27"/>
      <c r="AF15" s="165"/>
      <c r="AG15" s="165"/>
      <c r="AH15" s="82"/>
      <c r="AI15" s="82"/>
      <c r="AJ15" s="82"/>
      <c r="AK15" s="82"/>
      <c r="AL15" s="82"/>
      <c r="AM15" s="82"/>
      <c r="AN15" s="82"/>
      <c r="AO15" s="82"/>
      <c r="AP15" s="82"/>
      <c r="AQ15" s="137"/>
      <c r="AR1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 s="166"/>
      <c r="AT1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 s="27"/>
      <c r="AW15" s="205"/>
      <c r="AX15" s="335"/>
      <c r="AY15" s="336"/>
      <c r="AZ15" s="27"/>
      <c r="BA15" s="27"/>
      <c r="BB15" s="27"/>
      <c r="BC15" s="27"/>
      <c r="BD15" s="27"/>
      <c r="BE15" s="27"/>
      <c r="BF15" s="28"/>
      <c r="BG15" s="27"/>
      <c r="BH15" s="27"/>
      <c r="BI15" s="27" t="s">
        <v>70</v>
      </c>
      <c r="BJ15" s="27"/>
      <c r="BK15" s="27"/>
      <c r="BL1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 s="50" t="str">
        <f>IF(OR(Table_Question_Sets[[#This Row],[Header]]="Yes",Table_Question_Sets[[#This Row],[Text]]=""),"",IF(OR(Table_Question_Sets[[#This Row],[Text]]="true",Table_Question_Sets[[#This Row],[Text]]="false",ISNUMBER(Table_Question_Sets[[#This Row],[Text]])),Table_Question_Sets[[#This Row],[Text]],""""&amp;Table_Question_Sets[[#This Row],[Text]]&amp;""""))</f>
        <v/>
      </c>
      <c r="BN15" s="29" t="str">
        <f>IF(AND(Table_Question_Sets[[#This Row],[Header]]&lt;&gt;"Yes",Table_Question_Sets[[#This Row],[Property]]&lt;&gt;"",Table_Question_Sets[[#This Row],[Summary Label]]&lt;&gt;""),""""&amp;Table_Question_Sets[[#This Row],[Key]]&amp;""": """&amp;Table_Question_Sets[[#This Row],[Summary Label]]&amp;"""","")</f>
        <v/>
      </c>
      <c r="BO15" s="29">
        <f ca="1">IF(Table_Question_Sets[[#This Row],[Header]]="Yes","",_xlfn.NUMBERVALUE(INDIRECT(SUBSTITUTE(ADDRESS(1,COLUMN(),4),"1","")&amp;ROW()-1))+IF(Table_Question_Sets[[#This Row],[Property]]&lt;&gt;"",1,0))</f>
        <v>9</v>
      </c>
      <c r="BP15" s="29">
        <f ca="1">IF(Table_Question_Sets[[#This Row],[Header]]="Yes","",_xlfn.NUMBERVALUE(INDIRECT(SUBSTITUTE(ADDRESS(1,COLUMN(),4),"1","")&amp;ROW()+1))+IF(Table_Question_Sets[[#This Row],[Property]]&lt;&gt;"",1,0))</f>
        <v>2</v>
      </c>
      <c r="BQ15" s="29" t="str">
        <f t="array" aca="1" ref="BQ1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"templateOptions":{"label":"Custom premium","formatTextInput":"currency","addonLeft":{"class":"fa fa-usd"}}</v>
      </c>
      <c r="BU1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"customPremium","type": "input-field","className":"col-xs-12","templateOptions":{"label":"Custom premium","formatTextInput":"currency","addonLeft":{"class":"fa fa-usd"}},"validators": {"validation": "Validators.compose([])"}}</v>
      </c>
      <c r="BV15" s="26" t="str">
        <f ca="1" xml:space="preserve">
IF(Table_Question_Sets[[#This Row],[Row]]="Yes","]},{""className"": ""row"",""fieldGroup"": [","")&amp;
Table_Question_Sets[[#This Row],[Config Field]]</f>
        <v>{"key": "customPremium","type": "input-field","className":"col-xs-12","templateOptions":{"label":"Custom premium","formatTextInput":"currency","addonLeft":{"class":"fa fa-usd"}},"validators": {"validation": "Validators.compose([])"}}</v>
      </c>
      <c r="BW1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BX15" s="26">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99</v>
      </c>
      <c r="BY15" s="137" t="str">
        <f>IF(AND(Table_Question_Sets[[#This Row],[Header]]="",Table_Question_Sets[[#This Row],[Property]]&lt;&gt;"",Table_Question_Sets[[#This Row],[Field Type]]&lt;&gt;""),
""""&amp;Table_Question_Sets[[#This Row],[Key]]&amp;"""","")</f>
        <v>"customPremium"</v>
      </c>
      <c r="BZ1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"customPremium","manualEndorsementResetTimestamp"</v>
      </c>
      <c r="CA15" s="137" t="str">
        <f>IF(AND(Table_Question_Sets[[#This Row],[Header]]&lt;&gt;"Yes",Table_Question_Sets[[#This Row],[Property]]&lt;&gt;"",Table_Question_Sets[[#This Row],[Workflow Role]]&lt;&gt;""),
""""&amp;Table_Question_Sets[[#This Row],[Workflow Role]]&amp;""":"""&amp;Table_Question_Sets[[#This Row],[Key]]&amp;"""","")</f>
        <v/>
      </c>
      <c r="CB15" s="26" t="str">
        <f>IF(AND(Table_Question_Sets[[#This Row],[Displayable]]="No", Table_Question_Sets[[#This Row],[Property]]&lt;&gt;""),
"",""""&amp;Table_Question_Sets[[#This Row],[Key]]&amp;"""")</f>
        <v/>
      </c>
      <c r="CC15" s="137" t="str">
        <f>IF(AND(Table_Question_Sets[[#This Row],[Header]]&lt;&gt;"Yes",Table_Question_Sets[[#This Row],[Property]]&lt;&gt;"",Table_Question_Sets[[#This Row],[Private]]="Yes"),
""""&amp;Table_Question_Sets[[#This Row],[Key]]&amp;"""","")</f>
        <v/>
      </c>
      <c r="CD15"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"customPremium": { "dataType": "currency", "displayable": false, "canChangeWhenApproved": false, "private": false, "resetForNewQuotes": false}</v>
      </c>
      <c r="CE15"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"customPremium": { "dataType": "currency", "displayable": false, "canChangeWhenApproved": false, "private": false, "resetForNewQuotes": false},"manualEndorsementResetTimestamp": { "dataType": "text", "displayable": false, "canChangeWhenApproved": false, "private": false, "resetForNewQuotes": false}</v>
      </c>
      <c r="CF15" s="26" t="str">
        <f ca="1">IF(ISNUMBER(Table_Question_Sets[[#This Row],[Config Use Row]]),INDEX(Table_Question_Sets[Config Question Meta Data Rollup],Table_Question_Sets[[#This Row],[Config Use Row]])&amp;",","")</f>
        <v>"refundMethods":{"refundMethodSelect": { "dataType": "text", "displayable": false, "canChangeWhenApproved": true, "private": false, "resetForNewQuotes": false},"electronicRefundHeading": { "dataType": "none", "displayable": false, "canChangeWhenApproved": true, "private": false, "resetForNewQuotes": false},"electronicRefundAccountName": { "dataType": "text", "displayable": false, "canChangeWhenApproved": true, "private": false, "resetForNewQuotes": false},"electronicRefundBSB":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G15" s="137">
        <f ca="1">IF(Table_Question_Sets[[#This Row],[Header]]="Yes","",_xlfn.NUMBERVALUE(INDIRECT(SUBSTITUTE(ADDRESS(1,COLUMN(),4),"1","")&amp;ROW()+1))+IF(OR(Table_Question_Sets[[#This Row],[Value]]&lt;&gt;"",AND(Table_Question_Sets[[#This Row],[Data Type]]="Repeating",Table_Question_Sets[[#This Row],[Calculation Repeating]]&lt;&gt;"")),1,0))</f>
        <v>1</v>
      </c>
      <c r="CH1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"manualEndorsementResetTimestamp": "1619406956104"</v>
      </c>
      <c r="CK15" s="137" t="str">
        <f ca="1">IF(ISNUMBER(Table_Question_Sets[[#This Row],[Config Use Row]]),INDEX(Table_Question_Sets[Config Rollup],Table_Question_Sets[[#This Row],[Config Use Row]]),"")</f>
        <v>"refundMethods":[{"className": "row","fieldGroup":[{"key": "refundMethodSelect","type": "radio-field","className":"col-xs-12","templateOptions":{"options":[{"value":"Direct transfer into my bank account","key":"Direct Transfer"},{"value":"By cheque in the mail","key":"Cheque"}],"label":"How would you like to receive your refund?","canChangeWhenApproved":"Yes"},"validators": {"validation": "Validators.compose([ValidationService.required('true', '')])"}},{"key": "electronicRefundHeading","type": "content-field","className":"col-xs-12","templateOptions":{"content":{"heading3":"Bank account details"},"hideCondition":"refundMethodSelect != 'Direct Transfer'","canChangeWhenApproved":"Yes"},"validators": {"validation": "Validators.compose([])"}},{"key":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CL15" s="137" t="str">
        <f ca="1">IF(ISNUMBER(Table_Question_Sets[[#This Row],[Config Use Row]]),INDEX(Table_Question_Sets[Config Keys Nested Rollup],Table_Question_Sets[[#This Row],[Config Use Row]]),"")</f>
        <v>"refundMethods":["refundMethodSelect","electronicRefundHeading","electronicRefundAccountName","electronicRefundBSB","electronicRefundAccountNumber","chequeRefundName","chequeRefundHeading","chequeRefundAddress","chequeRefundTown","chequeRefundState","chequeRefundPostcode"],</v>
      </c>
      <c r="CM15" s="137" t="str">
        <f ca="1">IF(ISNUMBER(Table_Question_Sets[[#This Row],[Config Use Row]]),INDEX(Table_Question_Sets[Calculation Rollup],Table_Question_Sets[[#This Row],[Config Use Row]]),"")</f>
        <v>"refundMethods":{},</v>
      </c>
    </row>
    <row r="16" spans="2:91" s="22" customFormat="1" ht="21" customHeight="1">
      <c r="B16" s="27" t="s">
        <v>1580</v>
      </c>
      <c r="C16" s="165"/>
      <c r="D16" s="26" t="str">
        <f ca="1">IF(Table_Question_Sets[[#This Row],[Header]]="Yes","",
IF(INDIRECT(SUBSTITUTE(ADDRESS(1,COLUMN(),4),"1","")&amp;ROW()-1)="",
INDIRECT(SUBSTITUTE(ADDRESS(1,COLUMN(Table_Question_Sets[[#This Row],[Property]]),4),"1","")&amp;ROW()-1),
INDIRECT(SUBSTITUTE(ADDRESS(1,COLUMN(),4),"1","")&amp;ROW()-1)))</f>
        <v>Rating Primary</v>
      </c>
      <c r="E1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manualEndorsementResetTimestamp</v>
      </c>
      <c r="F16" s="26" t="str">
        <f>IF(Table_Question_Sets[[#This Row],[Header]]="Yes","",IF(Table_Question_Sets[[#This Row],[Property]]&lt;&gt;"",SUBSTITUTE(Table_Question_Sets[[#This Row],[Property]]," ",""),""))</f>
        <v>ManualEndorsementResetTimestamp</v>
      </c>
      <c r="G16" s="94" t="s">
        <v>1925</v>
      </c>
      <c r="H16" s="27" t="s">
        <v>37</v>
      </c>
      <c r="I16" s="27" t="s">
        <v>789</v>
      </c>
      <c r="J16" s="27"/>
      <c r="K16" s="59"/>
      <c r="L16" s="147"/>
      <c r="M16" s="147"/>
      <c r="N16" s="59"/>
      <c r="O16" s="59" t="s">
        <v>1009</v>
      </c>
      <c r="P16" s="59"/>
      <c r="Q16" s="59"/>
      <c r="R16" s="59"/>
      <c r="S16" s="52"/>
      <c r="T16" s="27"/>
      <c r="U16" s="27"/>
      <c r="V16" s="27"/>
      <c r="W16" s="27"/>
      <c r="X16" s="28"/>
      <c r="Y16" s="28"/>
      <c r="Z16" s="28"/>
      <c r="AA16" s="28"/>
      <c r="AB16" s="320"/>
      <c r="AC16" s="27"/>
      <c r="AD16" s="27"/>
      <c r="AE16" s="27"/>
      <c r="AF16" s="27"/>
      <c r="AG16" s="28"/>
      <c r="AH16" s="82"/>
      <c r="AI16" s="82" t="s">
        <v>1581</v>
      </c>
      <c r="AJ16" s="82" t="s">
        <v>1324</v>
      </c>
      <c r="AK16" s="82"/>
      <c r="AL16" s="82"/>
      <c r="AM16" s="82"/>
      <c r="AN16" s="82"/>
      <c r="AO16" s="82"/>
      <c r="AP16" s="82"/>
      <c r="AQ16" s="26"/>
      <c r="AR1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1619406956104</v>
      </c>
      <c r="AS16" s="166"/>
      <c r="AT1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 s="27"/>
      <c r="AW16" s="52"/>
      <c r="AX16" s="52"/>
      <c r="AY16" s="52"/>
      <c r="AZ16" s="27"/>
      <c r="BA16" s="27"/>
      <c r="BB16" s="27"/>
      <c r="BC16" s="27"/>
      <c r="BD16" s="27"/>
      <c r="BE16" s="27"/>
      <c r="BF16" s="27"/>
      <c r="BG16" s="27"/>
      <c r="BH16" s="27"/>
      <c r="BI16" s="27" t="s">
        <v>70</v>
      </c>
      <c r="BJ16" s="27"/>
      <c r="BK16" s="27"/>
      <c r="BL1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1619406956104</v>
      </c>
      <c r="BM16" s="50" t="str">
        <f>IF(OR(Table_Question_Sets[[#This Row],[Header]]="Yes",Table_Question_Sets[[#This Row],[Text]]=""),"",IF(OR(Table_Question_Sets[[#This Row],[Text]]="true",Table_Question_Sets[[#This Row],[Text]]="false",ISNUMBER(Table_Question_Sets[[#This Row],[Text]])),Table_Question_Sets[[#This Row],[Text]],""""&amp;Table_Question_Sets[[#This Row],[Text]]&amp;""""))</f>
        <v>"1619406956104"</v>
      </c>
      <c r="BN16" s="50" t="str">
        <f>IF(AND(Table_Question_Sets[[#This Row],[Header]]&lt;&gt;"Yes",Table_Question_Sets[[#This Row],[Property]]&lt;&gt;"",Table_Question_Sets[[#This Row],[Summary Label]]&lt;&gt;""),""""&amp;Table_Question_Sets[[#This Row],[Key]]&amp;""": """&amp;Table_Question_Sets[[#This Row],[Summary Label]]&amp;"""","")</f>
        <v/>
      </c>
      <c r="BO16" s="50">
        <f ca="1">IF(Table_Question_Sets[[#This Row],[Header]]="Yes","",_xlfn.NUMBERVALUE(INDIRECT(SUBSTITUTE(ADDRESS(1,COLUMN(),4),"1","")&amp;ROW()-1))+IF(Table_Question_Sets[[#This Row],[Property]]&lt;&gt;"",1,0))</f>
        <v>10</v>
      </c>
      <c r="BP16" s="50">
        <f ca="1">IF(Table_Question_Sets[[#This Row],[Header]]="Yes","",_xlfn.NUMBERVALUE(INDIRECT(SUBSTITUTE(ADDRESS(1,COLUMN(),4),"1","")&amp;ROW()+1))+IF(Table_Question_Sets[[#This Row],[Property]]&lt;&gt;"",1,0))</f>
        <v>1</v>
      </c>
      <c r="BQ16" s="29" t="str">
        <f t="array" aca="1" ref="BQ1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"templateOptions":{"calculatedValue":"now()","calculatedTrigger":"getCurrentWorkflowStep()"}</v>
      </c>
      <c r="BU1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"manualEndorsementResetTimestamp","type": "hidden-field","className":"col-xs-1","templateOptions":{"calculatedValue":"now()","calculatedTrigger":"getCurrentWorkflowStep()"},"validators": {"validation": "Validators.compose([])"}}</v>
      </c>
      <c r="BV16" s="26" t="str">
        <f ca="1" xml:space="preserve">
IF(Table_Question_Sets[[#This Row],[Row]]="Yes","]},{""className"": ""row"",""fieldGroup"": [","")&amp;
Table_Question_Sets[[#This Row],[Config Field]]</f>
        <v>{"key": "manualEndorsementResetTimestamp","type": "hidden-field","className":"col-xs-1","templateOptions":{"calculatedValue":"now()","calculatedTrigger":"getCurrentWorkflowStep()"},"validators": {"validation": "Validators.compose([])"}}</v>
      </c>
      <c r="BW1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"manualEndorsementResetTimestamp","type": "hidden-field","className":"col-xs-1","templateOptions":{"calculatedValue":"now()","calculatedTrigger":"getCurrentWorkflowStep()"},"validators": {"validation": "Validators.compose([])"}}</v>
      </c>
      <c r="BX16"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112</v>
      </c>
      <c r="BY16" s="137" t="str">
        <f>IF(AND(Table_Question_Sets[[#This Row],[Header]]="",Table_Question_Sets[[#This Row],[Property]]&lt;&gt;"",Table_Question_Sets[[#This Row],[Field Type]]&lt;&gt;""),
""""&amp;Table_Question_Sets[[#This Row],[Key]]&amp;"""","")</f>
        <v>"manualEndorsementResetTimestamp"</v>
      </c>
      <c r="BZ1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"manualEndorsementResetTimestamp"</v>
      </c>
      <c r="CA16" s="137" t="str">
        <f>IF(AND(Table_Question_Sets[[#This Row],[Header]]&lt;&gt;"Yes",Table_Question_Sets[[#This Row],[Property]]&lt;&gt;"",Table_Question_Sets[[#This Row],[Workflow Role]]&lt;&gt;""),
""""&amp;Table_Question_Sets[[#This Row],[Workflow Role]]&amp;""":"""&amp;Table_Question_Sets[[#This Row],[Key]]&amp;"""","")</f>
        <v/>
      </c>
      <c r="CB16" s="26" t="str">
        <f>IF(AND(Table_Question_Sets[[#This Row],[Displayable]]="No", Table_Question_Sets[[#This Row],[Property]]&lt;&gt;""),
"",""""&amp;Table_Question_Sets[[#This Row],[Key]]&amp;"""")</f>
        <v/>
      </c>
      <c r="CC16" s="137" t="str">
        <f>IF(AND(Table_Question_Sets[[#This Row],[Header]]&lt;&gt;"Yes",Table_Question_Sets[[#This Row],[Property]]&lt;&gt;"",Table_Question_Sets[[#This Row],[Private]]="Yes"),
""""&amp;Table_Question_Sets[[#This Row],[Key]]&amp;"""","")</f>
        <v/>
      </c>
      <c r="CD16"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"manualEndorsementResetTimestamp": { "dataType": "text", "displayable": false, "canChangeWhenApproved": false, "private": false, "resetForNewQuotes": false}</v>
      </c>
      <c r="CE16"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"manualEndorsementResetTimestamp": { "dataType": "text", "displayable": false, "canChangeWhenApproved": false, "private": false, "resetForNewQuotes": false}</v>
      </c>
      <c r="CF16" s="26" t="str">
        <f ca="1">IF(ISNUMBER(Table_Question_Sets[[#This Row],[Config Use Row]]),INDEX(Table_Question_Sets[Config Question Meta Data Rollup],Table_Question_Sets[[#This Row],[Config Use Row]])&amp;",","")</f>
        <v>"purchaseCompleted":{"completeMessage": { "dataType": "none", "displayable": false, "canChangeWhenApproved": false, "private": false, "resetForNewQuotes": false}},</v>
      </c>
      <c r="CG16" s="137">
        <f ca="1">IF(Table_Question_Sets[[#This Row],[Header]]="Yes","",_xlfn.NUMBERVALUE(INDIRECT(SUBSTITUTE(ADDRESS(1,COLUMN(),4),"1","")&amp;ROW()+1))+IF(OR(Table_Question_Sets[[#This Row],[Value]]&lt;&gt;"",AND(Table_Question_Sets[[#This Row],[Data Type]]="Repeating",Table_Question_Sets[[#This Row],[Calculation Repeating]]&lt;&gt;"")),1,0))</f>
        <v>1</v>
      </c>
      <c r="CH1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"manualEndorsementResetTimestamp": "1619406956104"</v>
      </c>
      <c r="CJ1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"manualEndorsementResetTimestamp": "1619406956104"</v>
      </c>
      <c r="CK16" s="137" t="str">
        <f ca="1">IF(ISNUMBER(Table_Question_Sets[[#This Row],[Config Use Row]]),INDEX(Table_Question_Sets[Config Rollup],Table_Question_Sets[[#This Row],[Config Use Row]]),"")</f>
        <v>"purchaseCompleted":[{"className": "row","fieldGroup":[{"key": "completeMessage","type": "content-field","className":"col-xs-12","templateOptions":{"content":{"customHTML":"&lt;p&gt;Thank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us.&lt;/p&gt;"}},"validators": {"validation": "Validators.compose([])"}}]}],</v>
      </c>
      <c r="CL16" s="137" t="str">
        <f ca="1">IF(ISNUMBER(Table_Question_Sets[[#This Row],[Config Use Row]]),INDEX(Table_Question_Sets[Config Keys Nested Rollup],Table_Question_Sets[[#This Row],[Config Use Row]]),"")</f>
        <v>"purchaseCompleted":["completeMessage"],</v>
      </c>
      <c r="CM16" s="26" t="str">
        <f ca="1">IF(ISNUMBER(Table_Question_Sets[[#This Row],[Config Use Row]]),INDEX(Table_Question_Sets[Calculation Rollup],Table_Question_Sets[[#This Row],[Config Use Row]]),"")</f>
        <v>"purchaseCompleted":{},</v>
      </c>
    </row>
    <row r="17" spans="2:91" s="21" customFormat="1" ht="29.25" thickBot="1">
      <c r="B17" s="15" t="s">
        <v>68</v>
      </c>
      <c r="C17" s="15" t="s">
        <v>60</v>
      </c>
      <c r="D17" s="15" t="str">
        <f ca="1">IF(Table_Question_Sets[[#This Row],[Header]]="Yes","",
IF(INDIRECT(SUBSTITUTE(ADDRESS(1,COLUMN(),4),"1","")&amp;ROW()-1)="",
INDIRECT(SUBSTITUTE(ADDRESS(1,COLUMN(Table_Question_Sets[[#This Row],[Property]]),4),"1","")&amp;ROW()-1),
INDIRECT(SUBSTITUTE(ADDRESS(1,COLUMN(),4),"1","")&amp;ROW()-1)))</f>
        <v/>
      </c>
      <c r="E17"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ratingSecondary</v>
      </c>
      <c r="F17" s="15" t="str">
        <f>IF(Table_Question_Sets[[#This Row],[Header]]="Yes","",IF(Table_Question_Sets[[#This Row],[Property]]&lt;&gt;"",SUBSTITUTE(Table_Question_Sets[[#This Row],[Property]]," ",""),""))</f>
        <v/>
      </c>
      <c r="G17" s="33"/>
      <c r="H17" s="15"/>
      <c r="I17" s="15"/>
      <c r="J17" s="15"/>
      <c r="K17" s="33"/>
      <c r="L17" s="15"/>
      <c r="M17" s="15"/>
      <c r="N17" s="33"/>
      <c r="O17" s="33"/>
      <c r="P17" s="33"/>
      <c r="Q17" s="33"/>
      <c r="R17" s="33"/>
      <c r="S17" s="33"/>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7" s="100"/>
      <c r="AT17"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 s="15"/>
      <c r="AW17" s="33"/>
      <c r="AX17" s="33"/>
      <c r="AY17" s="33"/>
      <c r="AZ17" s="15"/>
      <c r="BA17" s="15"/>
      <c r="BB17" s="15"/>
      <c r="BC17" s="15"/>
      <c r="BD17" s="15"/>
      <c r="BE17" s="15"/>
      <c r="BF17" s="15"/>
      <c r="BG17" s="15"/>
      <c r="BH17" s="15"/>
      <c r="BI17" s="15"/>
      <c r="BJ17" s="15"/>
      <c r="BK17" s="15"/>
      <c r="BL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7" s="33" t="str">
        <f>IF(OR(Table_Question_Sets[[#This Row],[Header]]="Yes",Table_Question_Sets[[#This Row],[Text]]=""),"",IF(OR(Table_Question_Sets[[#This Row],[Text]]="true",Table_Question_Sets[[#This Row],[Text]]="false",ISNUMBER(Table_Question_Sets[[#This Row],[Text]])),Table_Question_Sets[[#This Row],[Text]],""""&amp;Table_Question_Sets[[#This Row],[Text]]&amp;""""))</f>
        <v/>
      </c>
      <c r="BN17" s="33" t="str">
        <f>IF(AND(Table_Question_Sets[[#This Row],[Header]]&lt;&gt;"Yes",Table_Question_Sets[[#This Row],[Property]]&lt;&gt;"",Table_Question_Sets[[#This Row],[Summary Label]]&lt;&gt;""),""""&amp;Table_Question_Sets[[#This Row],[Key]]&amp;""": """&amp;Table_Question_Sets[[#This Row],[Summary Label]]&amp;"""","")</f>
        <v/>
      </c>
      <c r="BO17" s="33" t="str">
        <f ca="1">IF(Table_Question_Sets[[#This Row],[Header]]="Yes","",_xlfn.NUMBERVALUE(INDIRECT(SUBSTITUTE(ADDRESS(1,COLUMN(),4),"1","")&amp;ROW()-1))+IF(Table_Question_Sets[[#This Row],[Property]]&lt;&gt;"",1,0))</f>
        <v/>
      </c>
      <c r="BP17" s="33" t="str">
        <f ca="1">IF(Table_Question_Sets[[#This Row],[Header]]="Yes","",_xlfn.NUMBERVALUE(INDIRECT(SUBSTITUTE(ADDRESS(1,COLUMN(),4),"1","")&amp;ROW()+1))+IF(Table_Question_Sets[[#This Row],[Property]]&lt;&gt;"",1,0))</f>
        <v/>
      </c>
      <c r="BQ17" s="33" t="str">
        <f t="array" aca="1" ref="BQ1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7"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7"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7" s="15" t="str">
        <f xml:space="preserve">
IF(Table_Question_Sets[[#This Row],[Row]]="Yes","]},{""className"": ""row"",""fieldGroup"": [","")&amp;
Table_Question_Sets[[#This Row],[Config Field]]</f>
        <v/>
      </c>
      <c r="BW17"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"ratingSecondary":[{"className": "row","fieldGroup":[]}],</v>
      </c>
      <c r="BX17" s="15">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115</v>
      </c>
      <c r="BY17" s="15" t="str">
        <f>IF(AND(Table_Question_Sets[[#This Row],[Header]]="",Table_Question_Sets[[#This Row],[Property]]&lt;&gt;"",Table_Question_Sets[[#This Row],[Field Type]]&lt;&gt;""),
""""&amp;Table_Question_Sets[[#This Row],[Key]]&amp;"""","")</f>
        <v/>
      </c>
      <c r="BZ17"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"ratingSecondary":[],</v>
      </c>
      <c r="CA17" s="15" t="str">
        <f>IF(AND(Table_Question_Sets[[#This Row],[Header]]&lt;&gt;"Yes",Table_Question_Sets[[#This Row],[Property]]&lt;&gt;"",Table_Question_Sets[[#This Row],[Workflow Role]]&lt;&gt;""),
""""&amp;Table_Question_Sets[[#This Row],[Workflow Role]]&amp;""":"""&amp;Table_Question_Sets[[#This Row],[Key]]&amp;"""","")</f>
        <v/>
      </c>
      <c r="CB17" s="15" t="str">
        <f>IF(AND(Table_Question_Sets[[#This Row],[Displayable]]="No", Table_Question_Sets[[#This Row],[Property]]&lt;&gt;""),
"",""""&amp;Table_Question_Sets[[#This Row],[Key]]&amp;"""")</f>
        <v>"ratingSecondary"</v>
      </c>
      <c r="CC17" s="15" t="str">
        <f>IF(AND(Table_Question_Sets[[#This Row],[Header]]&lt;&gt;"Yes",Table_Question_Sets[[#This Row],[Property]]&lt;&gt;"",Table_Question_Sets[[#This Row],[Private]]="Yes"),
""""&amp;Table_Question_Sets[[#This Row],[Key]]&amp;"""","")</f>
        <v/>
      </c>
      <c r="CD17" s="1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7" s="1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"ratingSecondary":{}</v>
      </c>
      <c r="CF17" s="15" t="str">
        <f ca="1">IF(ISNUMBER(Table_Question_Sets[[#This Row],[Config Use Row]]),INDEX(Table_Question_Sets[Config Question Meta Data Rollup],Table_Question_Sets[[#This Row],[Config Use Row]])&amp;",","")</f>
        <v>"agentDetails":{"agentName": { "dataType": "text", "displayable": false, "canChangeWhenApproved": false, "private": false, "resetForNewQuotes": false},"agentPhone": { "dataType": "phone", "displayable": false, "canChangeWhenApproved": false, "private": false, "resetForNewQuotes": false},"agentEmail": { "dataType": "email", "displayable": false, "canChangeWhenApproved": false, "private": false, "resetForNewQuotes": false},"agentHeading":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CG17" s="15" t="str">
        <f ca="1">IF(Table_Question_Sets[[#This Row],[Header]]="Yes","",_xlfn.NUMBERVALUE(INDIRECT(SUBSTITUTE(ADDRESS(1,COLUMN(),4),"1","")&amp;ROW()+1))+IF(OR(Table_Question_Sets[[#This Row],[Value]]&lt;&gt;"",AND(Table_Question_Sets[[#This Row],[Data Type]]="Repeating",Table_Question_Sets[[#This Row],[Calculation Repeating]]&lt;&gt;"")),1,0))</f>
        <v/>
      </c>
      <c r="CH17" s="15" t="str">
        <f ca="1" xml:space="preserve">
IF(Table_Question_Sets[[#This Row],[Data Type]]="Repeating",
OFFSET(Table_Repeating_Question_Sets[[#Headers],[Property]],MATCH(Table_Question_Sets[[#This Row],[Property]],Table_Repeating_Question_Sets[Property],0),MATCH("Calculation",Table_Repeating_Question_Sets[#Headers],0)-1,1,1),
"")</f>
        <v/>
      </c>
      <c r="CI17" s="15"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7"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"ratingSecondary":{},</v>
      </c>
      <c r="CK17" s="15" t="str">
        <f ca="1">IF(ISNUMBER(Table_Question_Sets[[#This Row],[Config Use Row]]),INDEX(Table_Question_Sets[Config Rollup],Table_Question_Sets[[#This Row],[Config Use Row]]),"")</f>
        <v>"agentDetails":[{"className": "row","fieldGroup":[{"key": "agentName","type": "input-field","className":"col-xs-12 col-sm-7 col-md-5","templateOptions":{"label":"Agent name"},"validators": {"validation": "Validators.compose([ValidationService.required('true', '')])"}},{"key": "agentPhone","type": "input-field","className":"col-xs-12 col-sm-5 col-md-3","templateOptions":{"container":{"style":"width:1;"},"label":"Agent phone","formatTextInput":"phoneNumber","addonLeft":{"class":"fa fa-phone"}},"validators": {"validation": "Validators.compose([ValidationService.required('true', ''), ValidationService.isPhoneNumber()])"}},{"key": "agentEmail","type": "input-field","className":"col-xs-12 col-sm-12 col-md-4","templateOptions":{"label":"Agent email"},"validators": {"validation": "Validators.compose([ValidationService.required('true', ''), ValidationService.isEmail()])"}},{"key":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CL17" s="15" t="str">
        <f ca="1">IF(ISNUMBER(Table_Question_Sets[[#This Row],[Config Use Row]]),INDEX(Table_Question_Sets[Config Keys Nested Rollup],Table_Question_Sets[[#This Row],[Config Use Row]]),"")</f>
        <v>"agentDetails":["agentName","agentPhone","agentEmail","agentHeading","agentSubject","agentMessage"],</v>
      </c>
      <c r="CM17" s="15" t="str">
        <f ca="1">IF(ISNUMBER(Table_Question_Sets[[#This Row],[Config Use Row]]),INDEX(Table_Question_Sets[Calculation Rollup],Table_Question_Sets[[#This Row],[Config Use Row]]),"")</f>
        <v>"agentDetails":{},</v>
      </c>
    </row>
    <row r="18" spans="2:91" s="22" customFormat="1" ht="21" hidden="1" customHeight="1">
      <c r="B18" s="10"/>
      <c r="C18" s="10"/>
      <c r="D18" s="10" t="str">
        <f ca="1">IF(Table_Question_Sets[[#This Row],[Header]]="Yes","",
IF(INDIRECT(SUBSTITUTE(ADDRESS(1,COLUMN(),4),"1","")&amp;ROW()-1)="",
INDIRECT(SUBSTITUTE(ADDRESS(1,COLUMN(Table_Question_Sets[[#This Row],[Property]]),4),"1","")&amp;ROW()-1),
INDIRECT(SUBSTITUTE(ADDRESS(1,COLUMN(),4),"1","")&amp;ROW()-1)))</f>
        <v>Rating Secondary</v>
      </c>
      <c r="E18"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8" s="10" t="str">
        <f>IF(Table_Question_Sets[[#This Row],[Header]]="Yes","",IF(Table_Question_Sets[[#This Row],[Property]]&lt;&gt;"",SUBSTITUTE(Table_Question_Sets[[#This Row],[Property]]," ",""),""))</f>
        <v/>
      </c>
      <c r="G18" s="202"/>
      <c r="H18" s="10"/>
      <c r="I18" s="10"/>
      <c r="J18" s="10"/>
      <c r="K18" s="77"/>
      <c r="L18" s="77"/>
      <c r="M18" s="77"/>
      <c r="N18" s="10"/>
      <c r="O18" s="10"/>
      <c r="P18" s="10"/>
      <c r="Q18" s="10"/>
      <c r="R18" s="10"/>
      <c r="S18" s="10"/>
      <c r="T18" s="10"/>
      <c r="U18" s="10"/>
      <c r="V18" s="10"/>
      <c r="W18" s="10"/>
      <c r="X18" s="10"/>
      <c r="Y18" s="10"/>
      <c r="Z18" s="10"/>
      <c r="AA18" s="10"/>
      <c r="AB18" s="10"/>
      <c r="AC18" s="10"/>
      <c r="AD18" s="10"/>
      <c r="AE18" s="10"/>
      <c r="AF18" s="10"/>
      <c r="AG18" s="10"/>
      <c r="AH18" s="77"/>
      <c r="AI18" s="77"/>
      <c r="AJ18" s="77"/>
      <c r="AK18" s="77"/>
      <c r="AL18" s="77"/>
      <c r="AM18" s="77"/>
      <c r="AN18" s="77"/>
      <c r="AO18" s="77"/>
      <c r="AP18" s="77"/>
      <c r="AQ18" s="137"/>
      <c r="AR18"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8" s="166"/>
      <c r="AT18"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8"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8" s="10"/>
      <c r="AW18" s="10"/>
      <c r="AX18" s="10"/>
      <c r="AY18" s="10"/>
      <c r="AZ18" s="10"/>
      <c r="BA18" s="10"/>
      <c r="BB18" s="10"/>
      <c r="BC18" s="10"/>
      <c r="BD18" s="10"/>
      <c r="BE18" s="10"/>
      <c r="BF18" s="10"/>
      <c r="BG18" s="10"/>
      <c r="BH18" s="10"/>
      <c r="BI18" s="10"/>
      <c r="BJ18" s="10"/>
      <c r="BK18" s="10"/>
      <c r="BL18"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8" s="10" t="str">
        <f>IF(OR(Table_Question_Sets[[#This Row],[Header]]="Yes",Table_Question_Sets[[#This Row],[Text]]=""),"",IF(OR(Table_Question_Sets[[#This Row],[Text]]="true",Table_Question_Sets[[#This Row],[Text]]="false",ISNUMBER(Table_Question_Sets[[#This Row],[Text]])),Table_Question_Sets[[#This Row],[Text]],""""&amp;Table_Question_Sets[[#This Row],[Text]]&amp;""""))</f>
        <v/>
      </c>
      <c r="BN18" s="10" t="str">
        <f>IF(AND(Table_Question_Sets[[#This Row],[Header]]&lt;&gt;"Yes",Table_Question_Sets[[#This Row],[Property]]&lt;&gt;"",Table_Question_Sets[[#This Row],[Summary Label]]&lt;&gt;""),""""&amp;Table_Question_Sets[[#This Row],[Key]]&amp;""": """&amp;Table_Question_Sets[[#This Row],[Summary Label]]&amp;"""","")</f>
        <v/>
      </c>
      <c r="BO18" s="25">
        <f ca="1">IF(Table_Question_Sets[[#This Row],[Header]]="Yes","",_xlfn.NUMBERVALUE(INDIRECT(SUBSTITUTE(ADDRESS(1,COLUMN(),4),"1","")&amp;ROW()-1))+IF(Table_Question_Sets[[#This Row],[Property]]&lt;&gt;"",1,0))</f>
        <v>0</v>
      </c>
      <c r="BP18" s="25">
        <f ca="1">IF(Table_Question_Sets[[#This Row],[Header]]="Yes","",_xlfn.NUMBERVALUE(INDIRECT(SUBSTITUTE(ADDRESS(1,COLUMN(),4),"1","")&amp;ROW()+1))+IF(Table_Question_Sets[[#This Row],[Property]]&lt;&gt;"",1,0))</f>
        <v>0</v>
      </c>
      <c r="BQ18" s="10" t="str">
        <f t="array" aca="1" ref="BQ1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8"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8"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8"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8"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8" s="10" t="str">
        <f xml:space="preserve">
IF(Table_Question_Sets[[#This Row],[Row]]="Yes","]},{""className"": ""row"",""fieldGroup"": [","")&amp;
Table_Question_Sets[[#This Row],[Config Field]]</f>
        <v/>
      </c>
      <c r="BW18"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
      </c>
      <c r="BX18"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123</v>
      </c>
      <c r="BY18" s="10" t="str">
        <f>IF(AND(Table_Question_Sets[[#This Row],[Header]]="",Table_Question_Sets[[#This Row],[Property]]&lt;&gt;"",Table_Question_Sets[[#This Row],[Field Type]]&lt;&gt;""),
""""&amp;Table_Question_Sets[[#This Row],[Key]]&amp;"""","")</f>
        <v/>
      </c>
      <c r="BZ18"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
      </c>
      <c r="CA18" s="10" t="str">
        <f>IF(AND(Table_Question_Sets[[#This Row],[Header]]&lt;&gt;"Yes",Table_Question_Sets[[#This Row],[Property]]&lt;&gt;"",Table_Question_Sets[[#This Row],[Workflow Role]]&lt;&gt;""),
""""&amp;Table_Question_Sets[[#This Row],[Workflow Role]]&amp;""":"""&amp;Table_Question_Sets[[#This Row],[Key]]&amp;"""","")</f>
        <v/>
      </c>
      <c r="CB18" s="10" t="str">
        <f>IF(AND(Table_Question_Sets[[#This Row],[Displayable]]="No", Table_Question_Sets[[#This Row],[Property]]&lt;&gt;""),
"",""""&amp;Table_Question_Sets[[#This Row],[Key]]&amp;"""")</f>
        <v>""</v>
      </c>
      <c r="CC18" s="10" t="str">
        <f>IF(AND(Table_Question_Sets[[#This Row],[Header]]&lt;&gt;"Yes",Table_Question_Sets[[#This Row],[Property]]&lt;&gt;"",Table_Question_Sets[[#This Row],[Private]]="Yes"),
""""&amp;Table_Question_Sets[[#This Row],[Key]]&amp;"""","")</f>
        <v/>
      </c>
      <c r="CD18"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8"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
      </c>
      <c r="CF18" s="10" t="str">
        <f ca="1">IF(ISNUMBER(Table_Question_Sets[[#This Row],[Config Use Row]]),INDEX(Table_Question_Sets[Config Question Meta Data Rollup],Table_Question_Sets[[#This Row],[Config Use Row]])&amp;",","")</f>
        <v>"enquiry":{"enquiryHeading": { "dataType": "none", "displayable": false, "canChangeWhenApproved": true, "private": false, "resetForNewQuotes": false},"enquiryName": { "dataType": "text", "displayable": false, "canChangeWhenApproved": true, "private": false, "resetForNewQuotes": false},"enquiryEmail": { "dataType": "email", "displayable": false, "canChangeWhenApproved": true, "private": false, "resetForNewQuotes": false},"enquiryPhone":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G18" s="10">
        <f ca="1">IF(Table_Question_Sets[[#This Row],[Header]]="Yes","",_xlfn.NUMBERVALUE(INDIRECT(SUBSTITUTE(ADDRESS(1,COLUMN(),4),"1","")&amp;ROW()+1))+IF(OR(Table_Question_Sets[[#This Row],[Value]]&lt;&gt;"",AND(Table_Question_Sets[[#This Row],[Data Type]]="Repeating",Table_Question_Sets[[#This Row],[Calculation Repeating]]&lt;&gt;"")),1,0))</f>
        <v>0</v>
      </c>
      <c r="CH18" s="10" t="str">
        <f ca="1" xml:space="preserve">
IF(Table_Question_Sets[[#This Row],[Data Type]]="Repeating",
OFFSET(Table_Repeating_Question_Sets[[#Headers],[Property]],MATCH(Table_Question_Sets[[#This Row],[Property]],Table_Repeating_Question_Sets[Property],0),MATCH("Calculation",Table_Repeating_Question_Sets[#Headers],0)-1,1,1),
"")</f>
        <v/>
      </c>
      <c r="CI18"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8"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8" s="10" t="str">
        <f ca="1">IF(ISNUMBER(Table_Question_Sets[[#This Row],[Config Use Row]]),INDEX(Table_Question_Sets[Config Rollup],Table_Question_Sets[[#This Row],[Config Use Row]]),"")</f>
        <v>"enquiry":[{"className": "row","fieldGroup":[{"key": "enquiryHeading","type": "content-field","className":"col-xs-12","templateOptions":{"content":{"heading3":"Your contact details","paragraph":"Please enter or confirm your contact details."},"canChangeWhenApproved":"Yes"},"validators": {"validation": "Validators.compose([])"}},{"key": "enquiryName","type": "input-field","className":"col-xs-12 col-sm-6","templateOptions":{"defaultValue":"contactName","label":"Your name","canChangeWhenApproved":"Yes"},"validators": {"validation": "Validators.compose([ValidationService.required('true', '')])"}},{"key": "enquiryEmail","type": "input-field","className":"col-xs-12 col-sm-6","templateOptions":{"defaultValue":"contactEmail","label":"Email","canChangeWhenApproved":"Yes"},"validators": {"validation": "Validators.compose([ValidationService.required('true', ''), ValidationService.isEmail()])"}},{"key":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CL18" s="10" t="str">
        <f ca="1">IF(ISNUMBER(Table_Question_Sets[[#This Row],[Config Use Row]]),INDEX(Table_Question_Sets[Config Keys Nested Rollup],Table_Question_Sets[[#This Row],[Config Use Row]]),"")</f>
        <v>"enquiry":["enquiryHeading","enquiryName","enquiryEmail","enquiryPhone","enquiryMobile","contactMethod","contactTimeOption","contactTimeExact","enquiryMessage"],</v>
      </c>
      <c r="CM18" s="10" t="str">
        <f ca="1">IF(ISNUMBER(Table_Question_Sets[[#This Row],[Config Use Row]]),INDEX(Table_Question_Sets[Calculation Rollup],Table_Question_Sets[[#This Row],[Config Use Row]]),"")</f>
        <v>"enquiry":{},</v>
      </c>
    </row>
    <row r="19" spans="2:91" s="22" customFormat="1" ht="29.25" thickBot="1">
      <c r="B19" s="49" t="s">
        <v>1583</v>
      </c>
      <c r="C19" s="15" t="s">
        <v>60</v>
      </c>
      <c r="D19" s="49" t="str">
        <f ca="1">IF(Table_Question_Sets[[#This Row],[Header]]="Yes","",
IF(INDIRECT(SUBSTITUTE(ADDRESS(1,COLUMN(),4),"1","")&amp;ROW()-1)="",
INDIRECT(SUBSTITUTE(ADDRESS(1,COLUMN(Table_Question_Sets[[#This Row],[Property]]),4),"1","")&amp;ROW()-1),
INDIRECT(SUBSTITUTE(ADDRESS(1,COLUMN(),4),"1","")&amp;ROW()-1)))</f>
        <v/>
      </c>
      <c r="E19"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dates</v>
      </c>
      <c r="F19" s="49" t="str">
        <f>IF(Table_Question_Sets[[#This Row],[Header]]="Yes","",IF(Table_Question_Sets[[#This Row],[Property]]&lt;&gt;"",SUBSTITUTE(Table_Question_Sets[[#This Row],[Property]]," ",""),""))</f>
        <v/>
      </c>
      <c r="G19" s="48"/>
      <c r="H19" s="49"/>
      <c r="I19" s="49"/>
      <c r="J19" s="49"/>
      <c r="K19" s="48"/>
      <c r="L19" s="49"/>
      <c r="M19" s="49"/>
      <c r="N19" s="48"/>
      <c r="O19" s="48"/>
      <c r="P19" s="48"/>
      <c r="Q19" s="48"/>
      <c r="R19" s="48"/>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9" s="100"/>
      <c r="AT19"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9"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9" s="49"/>
      <c r="AW19" s="48"/>
      <c r="AX19" s="48"/>
      <c r="AY19" s="48"/>
      <c r="AZ19" s="49"/>
      <c r="BA19" s="49"/>
      <c r="BB19" s="49"/>
      <c r="BC19" s="49"/>
      <c r="BD19" s="49"/>
      <c r="BE19" s="49"/>
      <c r="BF19" s="49"/>
      <c r="BG19" s="49"/>
      <c r="BH19" s="49"/>
      <c r="BI19" s="49"/>
      <c r="BJ19" s="49"/>
      <c r="BK19" s="49"/>
      <c r="BL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9" s="48" t="str">
        <f>IF(OR(Table_Question_Sets[[#This Row],[Header]]="Yes",Table_Question_Sets[[#This Row],[Text]]=""),"",IF(OR(Table_Question_Sets[[#This Row],[Text]]="true",Table_Question_Sets[[#This Row],[Text]]="false",ISNUMBER(Table_Question_Sets[[#This Row],[Text]])),Table_Question_Sets[[#This Row],[Text]],""""&amp;Table_Question_Sets[[#This Row],[Text]]&amp;""""))</f>
        <v/>
      </c>
      <c r="BN19" s="48" t="str">
        <f>IF(AND(Table_Question_Sets[[#This Row],[Header]]&lt;&gt;"Yes",Table_Question_Sets[[#This Row],[Property]]&lt;&gt;"",Table_Question_Sets[[#This Row],[Summary Label]]&lt;&gt;""),""""&amp;Table_Question_Sets[[#This Row],[Key]]&amp;""": """&amp;Table_Question_Sets[[#This Row],[Summary Label]]&amp;"""","")</f>
        <v/>
      </c>
      <c r="BO19" s="48" t="str">
        <f ca="1">IF(Table_Question_Sets[[#This Row],[Header]]="Yes","",_xlfn.NUMBERVALUE(INDIRECT(SUBSTITUTE(ADDRESS(1,COLUMN(),4),"1","")&amp;ROW()-1))+IF(Table_Question_Sets[[#This Row],[Property]]&lt;&gt;"",1,0))</f>
        <v/>
      </c>
      <c r="BP19" s="48" t="str">
        <f ca="1">IF(Table_Question_Sets[[#This Row],[Header]]="Yes","",_xlfn.NUMBERVALUE(INDIRECT(SUBSTITUTE(ADDRESS(1,COLUMN(),4),"1","")&amp;ROW()+1))+IF(Table_Question_Sets[[#This Row],[Property]]&lt;&gt;"",1,0))</f>
        <v/>
      </c>
      <c r="BQ19" s="48" t="str">
        <f t="array" aca="1" ref="BQ1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9"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9"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9"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9"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9" s="49" t="str">
        <f xml:space="preserve">
IF(Table_Question_Sets[[#This Row],[Row]]="Yes","]},{""className"": ""row"",""fieldGroup"": [","")&amp;
Table_Question_Sets[[#This Row],[Config Field]]</f>
        <v/>
      </c>
      <c r="BW19"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"dates":[{"className": "row","fieldGroup":[{"key": "policyStartDate","type": "hidden-field","className":"col-xs-6","templateOptions":{"defaultValue":"dateAsString(today())","calculatedValue":"!isDate(policyStartDateInput)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'endorsementUnderwriterPerform')","canChangeWhenApproved":"Yes"},"validators": {"validation": "Validators.compose([])"}},{"key":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19" s="49">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134</v>
      </c>
      <c r="BY19" s="49" t="str">
        <f>IF(AND(Table_Question_Sets[[#This Row],[Header]]="",Table_Question_Sets[[#This Row],[Property]]&lt;&gt;"",Table_Question_Sets[[#This Row],[Field Type]]&lt;&gt;""),
""""&amp;Table_Question_Sets[[#This Row],[Key]]&amp;"""","")</f>
        <v/>
      </c>
      <c r="BZ19"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"dates":["policyStartDate","policyEndDate","policyStartDateInput","policyAdjustmentDate","policyAdjustmentDateInput","policyCancellationDate","policyCancellationDateInput"],</v>
      </c>
      <c r="CA19" s="49" t="str">
        <f>IF(AND(Table_Question_Sets[[#This Row],[Header]]&lt;&gt;"Yes",Table_Question_Sets[[#This Row],[Property]]&lt;&gt;"",Table_Question_Sets[[#This Row],[Workflow Role]]&lt;&gt;""),
""""&amp;Table_Question_Sets[[#This Row],[Workflow Role]]&amp;""":"""&amp;Table_Question_Sets[[#This Row],[Key]]&amp;"""","")</f>
        <v/>
      </c>
      <c r="CB19" s="49" t="str">
        <f>IF(AND(Table_Question_Sets[[#This Row],[Displayable]]="No", Table_Question_Sets[[#This Row],[Property]]&lt;&gt;""),
"",""""&amp;Table_Question_Sets[[#This Row],[Key]]&amp;"""")</f>
        <v>"dates"</v>
      </c>
      <c r="CC19" s="49" t="str">
        <f>IF(AND(Table_Question_Sets[[#This Row],[Header]]&lt;&gt;"Yes",Table_Question_Sets[[#This Row],[Property]]&lt;&gt;"",Table_Question_Sets[[#This Row],[Private]]="Yes"),
""""&amp;Table_Question_Sets[[#This Row],[Key]]&amp;"""","")</f>
        <v/>
      </c>
      <c r="CD19"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9"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"dates":{"policyStartDate": { "dataType": "text", "displayable": false, "canChangeWhenApproved": true, "private": false, "resetForNewQuotes": false, "summaryLabelExpression": "getQuoteType() == 'newBusiness' ? 'Policy Start Date' : getQuoteType() == 'renewal' ? 'Renewal Date' : null", "summaryPositionExpression": "6"},"policyEndDate": { "dataType": "text", "displayable": false, "canChangeWhenApproved": true, "private": false, "resetForNewQuotes": false},"policyStartDateInput": { "dataType": "date", "displayable": false, "canChangeWhenApproved": false, "private": true, "resetForNewQuotes": false},"policyAdjustmentDate":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19" s="49" t="str">
        <f ca="1">IF(ISNUMBER(Table_Question_Sets[[#This Row],[Config Use Row]]),INDEX(Table_Question_Sets[Config Question Meta Data Rollup],Table_Question_Sets[[#This Row],[Config Use Row]])&amp;",","")</f>
        <v>"review":{"reviewTriggersList": { "dataType": "none", "displayable": false, "canChangeWhenApproved": false, "private": false, "resetForNewQuotes": false},"displayMembershipDetails": { "dataType": "none", "displayable": false, "canChangeWhenApproved": false, "private": false, "resetForNewQuotes": false},"reviewMessage": { "dataType": "text", "displayable": true, "canChangeWhenApproved": false, "private": false, "resetForNewQuotes": false},"manualEndorsement": { "dataType": "boolean", "displayable": false, "canChangeWhenApproved": false, "private": false, "resetForNewQuotes": false},"manualEndorsementTimestamp": { "dataType": "text", "displayable": false, "canChangeWhenApproved": false, "private": false, "resetForNewQuotes": false}},</v>
      </c>
      <c r="CG19" s="49" t="str">
        <f ca="1">IF(Table_Question_Sets[[#This Row],[Header]]="Yes","",_xlfn.NUMBERVALUE(INDIRECT(SUBSTITUTE(ADDRESS(1,COLUMN(),4),"1","")&amp;ROW()+1))+IF(OR(Table_Question_Sets[[#This Row],[Value]]&lt;&gt;"",AND(Table_Question_Sets[[#This Row],[Data Type]]="Repeating",Table_Question_Sets[[#This Row],[Calculation Repeating]]&lt;&gt;"")),1,0))</f>
        <v/>
      </c>
      <c r="CH19" s="49" t="str">
        <f ca="1" xml:space="preserve">
IF(Table_Question_Sets[[#This Row],[Data Type]]="Repeating",
OFFSET(Table_Repeating_Question_Sets[[#Headers],[Property]],MATCH(Table_Question_Sets[[#This Row],[Property]],Table_Repeating_Question_Sets[Property],0),MATCH("Calculation",Table_Repeating_Question_Sets[#Headers],0)-1,1,1),
"")</f>
        <v/>
      </c>
      <c r="CI19"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9"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"dates":{"policyStartDate": "26/04/2021","policyEndDate": "26/05/2021","policyCancellationDate": "26/04/2021","policyCancellationDateInput": "26/04/2021"},</v>
      </c>
      <c r="CK19" s="49" t="str">
        <f ca="1">IF(ISNUMBER(Table_Question_Sets[[#This Row],[Config Use Row]]),INDEX(Table_Question_Sets[Config Rollup],Table_Question_Sets[[#This Row],[Config Use Row]]),"")</f>
        <v>"review":[{"className": "row","fieldGroup":[{"key": "reviewTriggersList","type": "content-field","className":"col-xs-12","templateOptions":{"content":{"heading3":"What triggered this review?","customHTML":"&lt;p&gt;These are the active review triggers that resulted in the quote being referred for review:&lt;/p&gt;
%{ generateSummaryTableOfActiveTriggersOfType('review') }%"}},"validators": {"validation": "Validators.compose([])"}},{"key":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CL19" s="49" t="str">
        <f ca="1">IF(ISNUMBER(Table_Question_Sets[[#This Row],[Config Use Row]]),INDEX(Table_Question_Sets[Config Keys Nested Rollup],Table_Question_Sets[[#This Row],[Config Use Row]]),"")</f>
        <v>"review":["reviewTriggersList","displayMembershipDetails","reviewMessage","manualEndorsement","manualEndorsementTimestamp"],</v>
      </c>
      <c r="CM19" s="49" t="str">
        <f ca="1">IF(ISNUMBER(Table_Question_Sets[[#This Row],[Config Use Row]]),INDEX(Table_Question_Sets[Calculation Rollup],Table_Question_Sets[[#This Row],[Config Use Row]]),"")</f>
        <v>"review":{},</v>
      </c>
    </row>
    <row r="20" spans="2:91" s="22" customFormat="1" ht="21" hidden="1" customHeight="1">
      <c r="B20" s="27"/>
      <c r="C20" s="10"/>
      <c r="D20" s="26" t="str">
        <f ca="1">IF(Table_Question_Sets[[#This Row],[Header]]="Yes","",
IF(INDIRECT(SUBSTITUTE(ADDRESS(1,COLUMN(),4),"1","")&amp;ROW()-1)="",
INDIRECT(SUBSTITUTE(ADDRESS(1,COLUMN(Table_Question_Sets[[#This Row],[Property]]),4),"1","")&amp;ROW()-1),
INDIRECT(SUBSTITUTE(ADDRESS(1,COLUMN(),4),"1","")&amp;ROW()-1)))</f>
        <v>Dates</v>
      </c>
      <c r="E2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0" s="26" t="str">
        <f>IF(Table_Question_Sets[[#This Row],[Header]]="Yes","",IF(Table_Question_Sets[[#This Row],[Property]]&lt;&gt;"",SUBSTITUTE(Table_Question_Sets[[#This Row],[Property]]," ",""),""))</f>
        <v/>
      </c>
      <c r="G20" s="94"/>
      <c r="H20" s="27"/>
      <c r="I20" s="27"/>
      <c r="J20" s="10"/>
      <c r="K20" s="59"/>
      <c r="L20" s="77"/>
      <c r="M20" s="77"/>
      <c r="N20" s="60"/>
      <c r="O20" s="60"/>
      <c r="P20" s="60"/>
      <c r="Q20" s="60"/>
      <c r="R20" s="60"/>
      <c r="S20" s="10"/>
      <c r="T20" s="27"/>
      <c r="U20" s="10"/>
      <c r="V20" s="27"/>
      <c r="W20" s="27"/>
      <c r="X20" s="10"/>
      <c r="Y20" s="10"/>
      <c r="Z20" s="10"/>
      <c r="AA20" s="10"/>
      <c r="AB20" s="324"/>
      <c r="AC20" s="10"/>
      <c r="AD20" s="27"/>
      <c r="AE20" s="27"/>
      <c r="AF20" s="10"/>
      <c r="AG20" s="10"/>
      <c r="AH20" s="82"/>
      <c r="AI20" s="77"/>
      <c r="AJ20" s="77"/>
      <c r="AK20" s="77"/>
      <c r="AL20" s="77"/>
      <c r="AM20" s="77"/>
      <c r="AN20" s="77"/>
      <c r="AO20" s="77"/>
      <c r="AP20" s="77"/>
      <c r="AQ20" s="137"/>
      <c r="AR2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20" s="166"/>
      <c r="AT2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0" s="27"/>
      <c r="AW20" s="25"/>
      <c r="AX20" s="25"/>
      <c r="AY20" s="25"/>
      <c r="AZ20" s="10"/>
      <c r="BA20" s="10"/>
      <c r="BB20" s="10"/>
      <c r="BC20" s="10"/>
      <c r="BD20" s="10"/>
      <c r="BE20" s="10"/>
      <c r="BF20" s="10"/>
      <c r="BG20" s="10"/>
      <c r="BH20" s="10"/>
      <c r="BI20" s="10"/>
      <c r="BJ20" s="10"/>
      <c r="BK20" s="10"/>
      <c r="BL2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20" s="50" t="str">
        <f>IF(OR(Table_Question_Sets[[#This Row],[Header]]="Yes",Table_Question_Sets[[#This Row],[Text]]=""),"",IF(OR(Table_Question_Sets[[#This Row],[Text]]="true",Table_Question_Sets[[#This Row],[Text]]="false",ISNUMBER(Table_Question_Sets[[#This Row],[Text]])),Table_Question_Sets[[#This Row],[Text]],""""&amp;Table_Question_Sets[[#This Row],[Text]]&amp;""""))</f>
        <v/>
      </c>
      <c r="BN20" s="29" t="str">
        <f>IF(AND(Table_Question_Sets[[#This Row],[Header]]&lt;&gt;"Yes",Table_Question_Sets[[#This Row],[Property]]&lt;&gt;"",Table_Question_Sets[[#This Row],[Summary Label]]&lt;&gt;""),""""&amp;Table_Question_Sets[[#This Row],[Key]]&amp;""": """&amp;Table_Question_Sets[[#This Row],[Summary Label]]&amp;"""","")</f>
        <v/>
      </c>
      <c r="BO20" s="29">
        <f ca="1">IF(Table_Question_Sets[[#This Row],[Header]]="Yes","",_xlfn.NUMBERVALUE(INDIRECT(SUBSTITUTE(ADDRESS(1,COLUMN(),4),"1","")&amp;ROW()-1))+IF(Table_Question_Sets[[#This Row],[Property]]&lt;&gt;"",1,0))</f>
        <v>0</v>
      </c>
      <c r="BP20" s="29">
        <f ca="1">IF(Table_Question_Sets[[#This Row],[Header]]="Yes","",_xlfn.NUMBERVALUE(INDIRECT(SUBSTITUTE(ADDRESS(1,COLUMN(),4),"1","")&amp;ROW()+1))+IF(Table_Question_Sets[[#This Row],[Property]]&lt;&gt;"",1,0))</f>
        <v>7</v>
      </c>
      <c r="BQ20" s="29" t="str">
        <f t="array" aca="1" ref="BQ2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2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0" s="13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20"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20" s="26" t="str">
        <f xml:space="preserve">
IF(Table_Question_Sets[[#This Row],[Row]]="Yes","]},{""className"": ""row"",""fieldGroup"": [","")&amp;
Table_Question_Sets[[#This Row],[Config Field]]</f>
        <v/>
      </c>
      <c r="BW2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"policyStartDate","type": "hidden-field","className":"col-xs-6","templateOptions":{"defaultValue":"dateAsString(today())","calculatedValue":"!isDate(policyStartDateInput)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'endorsementUnderwriterPerform')","canChangeWhenApproved":"Yes"},"validators": {"validation": "Validators.compose([])"}},{"key":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0"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141</v>
      </c>
      <c r="BY20" s="137" t="str">
        <f>IF(AND(Table_Question_Sets[[#This Row],[Header]]="",Table_Question_Sets[[#This Row],[Property]]&lt;&gt;"",Table_Question_Sets[[#This Row],[Field Type]]&lt;&gt;""),
""""&amp;Table_Question_Sets[[#This Row],[Key]]&amp;"""","")</f>
        <v/>
      </c>
      <c r="BZ2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"policyStartDate","policyEndDate","policyStartDateInput","policyAdjustmentDate","policyAdjustmentDateInput","policyCancellationDate","policyCancellationDateInput"</v>
      </c>
      <c r="CA20" s="137" t="str">
        <f>IF(AND(Table_Question_Sets[[#This Row],[Header]]&lt;&gt;"Yes",Table_Question_Sets[[#This Row],[Property]]&lt;&gt;"",Table_Question_Sets[[#This Row],[Workflow Role]]&lt;&gt;""),
""""&amp;Table_Question_Sets[[#This Row],[Workflow Role]]&amp;""":"""&amp;Table_Question_Sets[[#This Row],[Key]]&amp;"""","")</f>
        <v/>
      </c>
      <c r="CB20" s="137" t="str">
        <f>IF(AND(Table_Question_Sets[[#This Row],[Displayable]]="No", Table_Question_Sets[[#This Row],[Property]]&lt;&gt;""),
"",""""&amp;Table_Question_Sets[[#This Row],[Key]]&amp;"""")</f>
        <v>""</v>
      </c>
      <c r="CC20" s="137" t="str">
        <f>IF(AND(Table_Question_Sets[[#This Row],[Header]]&lt;&gt;"Yes",Table_Question_Sets[[#This Row],[Property]]&lt;&gt;"",Table_Question_Sets[[#This Row],[Private]]="Yes"),
""""&amp;Table_Question_Sets[[#This Row],[Key]]&amp;"""","")</f>
        <v/>
      </c>
      <c r="CD20"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20"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"policyStartDate": { "dataType": "text", "displayable": false, "canChangeWhenApproved": true, "private": false, "resetForNewQuotes": false, "summaryLabelExpression": "getQuoteType() == 'newBusiness' ? 'Policy Start Date' : getQuoteType() == 'renewal' ? 'Renewal Date' : null", "summaryPositionExpression": "6"},"policyEndDate": { "dataType": "text", "displayable": false, "canChangeWhenApproved": true, "private": false, "resetForNewQuotes": false},"policyStartDateInput": { "dataType": "date", "displayable": false, "canChangeWhenApproved": false, "private": true, "resetForNewQuotes": false},"policyAdjustmentDate":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20" s="137" t="str">
        <f ca="1">IF(ISNUMBER(Table_Question_Sets[[#This Row],[Config Use Row]]),INDEX(Table_Question_Sets[Config Question Meta Data Rollup],Table_Question_Sets[[#This Row],[Config Use Row]])&amp;",","")</f>
        <v>"reviewMessage":{"displayReviewMessage": { "dataType": "none", "displayable": false, "canChangeWhenApproved": false, "private": false, "resetForNewQuotes": false}},</v>
      </c>
      <c r="CG20" s="137">
        <f ca="1">IF(Table_Question_Sets[[#This Row],[Header]]="Yes","",_xlfn.NUMBERVALUE(INDIRECT(SUBSTITUTE(ADDRESS(1,COLUMN(),4),"1","")&amp;ROW()+1))+IF(OR(Table_Question_Sets[[#This Row],[Value]]&lt;&gt;"",AND(Table_Question_Sets[[#This Row],[Data Type]]="Repeating",Table_Question_Sets[[#This Row],[Calculation Repeating]]&lt;&gt;"")),1,0))</f>
        <v>4</v>
      </c>
      <c r="CH20" s="137" t="str">
        <f ca="1" xml:space="preserve">
IF(Table_Question_Sets[[#This Row],[Data Type]]="Repeating",
OFFSET(Table_Repeating_Question_Sets[[#Headers],[Property]],MATCH(Table_Question_Sets[[#This Row],[Property]],Table_Repeating_Question_Sets[Property],0),MATCH("Calculation",Table_Repeating_Question_Sets[#Headers],0)-1,1,1),
"")</f>
        <v/>
      </c>
      <c r="CI2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2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"policyStartDate": "26/04/2021","policyEndDate": "26/05/2021","policyCancellationDate": "26/04/2021","policyCancellationDateInput": "26/04/2021"</v>
      </c>
      <c r="CK20" s="137" t="str">
        <f ca="1">IF(ISNUMBER(Table_Question_Sets[[#This Row],[Config Use Row]]),INDEX(Table_Question_Sets[Config Rollup],Table_Question_Sets[[#This Row],[Config Use Row]]),"")</f>
        <v>"reviewMessage":[{"className":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CL20" s="137" t="str">
        <f ca="1">IF(ISNUMBER(Table_Question_Sets[[#This Row],[Config Use Row]]),INDEX(Table_Question_Sets[Config Keys Nested Rollup],Table_Question_Sets[[#This Row],[Config Use Row]]),"")</f>
        <v>"reviewMessage":["displayReviewMessage"],</v>
      </c>
      <c r="CM20" s="137" t="str">
        <f ca="1">IF(ISNUMBER(Table_Question_Sets[[#This Row],[Config Use Row]]),INDEX(Table_Question_Sets[Calculation Rollup],Table_Question_Sets[[#This Row],[Config Use Row]]),"")</f>
        <v>"reviewMessage":{},</v>
      </c>
    </row>
    <row r="21" spans="2:91" s="22" customFormat="1" ht="21" customHeight="1">
      <c r="B21" s="11" t="s">
        <v>72</v>
      </c>
      <c r="C21" s="165"/>
      <c r="D21" s="26" t="str">
        <f ca="1">IF(Table_Question_Sets[[#This Row],[Header]]="Yes","",
IF(INDIRECT(SUBSTITUTE(ADDRESS(1,COLUMN(),4),"1","")&amp;ROW()-1)="",
INDIRECT(SUBSTITUTE(ADDRESS(1,COLUMN(Table_Question_Sets[[#This Row],[Property]]),4),"1","")&amp;ROW()-1),
INDIRECT(SUBSTITUTE(ADDRESS(1,COLUMN(),4),"1","")&amp;ROW()-1)))</f>
        <v>Dates</v>
      </c>
      <c r="E2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policyStartDate</v>
      </c>
      <c r="F21" s="26" t="str">
        <f>IF(Table_Question_Sets[[#This Row],[Header]]="Yes","",IF(Table_Question_Sets[[#This Row],[Property]]&lt;&gt;"",SUBSTITUTE(Table_Question_Sets[[#This Row],[Property]]," ",""),""))</f>
        <v>PolicyStartDate</v>
      </c>
      <c r="G21" s="94" t="s">
        <v>1926</v>
      </c>
      <c r="H21" s="10" t="s">
        <v>37</v>
      </c>
      <c r="I21" s="27" t="s">
        <v>789</v>
      </c>
      <c r="J21" s="10"/>
      <c r="K21" s="59"/>
      <c r="L21" s="77"/>
      <c r="M21" s="77"/>
      <c r="N21" s="62"/>
      <c r="O21" s="62" t="s">
        <v>747</v>
      </c>
      <c r="P21" s="62"/>
      <c r="Q21" s="62"/>
      <c r="R21" s="62"/>
      <c r="S21" s="81"/>
      <c r="T21" s="11"/>
      <c r="U21" s="10"/>
      <c r="V21" s="222"/>
      <c r="W21" s="27"/>
      <c r="X21" s="11"/>
      <c r="Y21" s="10"/>
      <c r="Z21" s="10"/>
      <c r="AA21" s="11"/>
      <c r="AB21" s="233"/>
      <c r="AC21" s="11"/>
      <c r="AD21" s="27"/>
      <c r="AE21" s="27"/>
      <c r="AF21" s="10"/>
      <c r="AG21" s="10"/>
      <c r="AH21" s="78" t="s">
        <v>74</v>
      </c>
      <c r="AI21" s="78" t="s">
        <v>1666</v>
      </c>
      <c r="AJ21" s="301" t="s">
        <v>1650</v>
      </c>
      <c r="AK21" s="78" t="s">
        <v>1661</v>
      </c>
      <c r="AL21" s="78"/>
      <c r="AM21" s="78"/>
      <c r="AN21" s="78"/>
      <c r="AO21" s="78"/>
      <c r="AP21" s="78"/>
      <c r="AQ21" s="45"/>
      <c r="AR2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26/04/2021</v>
      </c>
      <c r="AS21" s="200"/>
      <c r="AT2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1" s="27"/>
      <c r="AW21" s="81"/>
      <c r="AX21" s="334" t="s">
        <v>1672</v>
      </c>
      <c r="AY21" s="81">
        <v>6</v>
      </c>
      <c r="AZ21" s="11"/>
      <c r="BA21" s="27"/>
      <c r="BB21" s="11"/>
      <c r="BC21" s="11" t="s">
        <v>871</v>
      </c>
      <c r="BD21" s="11"/>
      <c r="BE21" s="11" t="s">
        <v>60</v>
      </c>
      <c r="BF21" s="11"/>
      <c r="BG21" s="11"/>
      <c r="BH21" s="11"/>
      <c r="BI21" s="27" t="s">
        <v>70</v>
      </c>
      <c r="BJ21" s="27"/>
      <c r="BK21" s="27"/>
      <c r="BL2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26/04/2021</v>
      </c>
      <c r="BM21" s="50" t="str">
        <f>IF(OR(Table_Question_Sets[[#This Row],[Header]]="Yes",Table_Question_Sets[[#This Row],[Text]]=""),"",IF(OR(Table_Question_Sets[[#This Row],[Text]]="true",Table_Question_Sets[[#This Row],[Text]]="false",ISNUMBER(Table_Question_Sets[[#This Row],[Text]])),Table_Question_Sets[[#This Row],[Text]],""""&amp;Table_Question_Sets[[#This Row],[Text]]&amp;""""))</f>
        <v>"26/04/2021"</v>
      </c>
      <c r="BN21" s="29" t="str">
        <f>IF(AND(Table_Question_Sets[[#This Row],[Header]]&lt;&gt;"Yes",Table_Question_Sets[[#This Row],[Property]]&lt;&gt;"",Table_Question_Sets[[#This Row],[Summary Label]]&lt;&gt;""),""""&amp;Table_Question_Sets[[#This Row],[Key]]&amp;""": """&amp;Table_Question_Sets[[#This Row],[Summary Label]]&amp;"""","")</f>
        <v/>
      </c>
      <c r="BO21" s="29">
        <f ca="1">IF(Table_Question_Sets[[#This Row],[Header]]="Yes","",_xlfn.NUMBERVALUE(INDIRECT(SUBSTITUTE(ADDRESS(1,COLUMN(),4),"1","")&amp;ROW()-1))+IF(Table_Question_Sets[[#This Row],[Property]]&lt;&gt;"",1,0))</f>
        <v>1</v>
      </c>
      <c r="BP21" s="29">
        <f ca="1">IF(Table_Question_Sets[[#This Row],[Header]]="Yes","",_xlfn.NUMBERVALUE(INDIRECT(SUBSTITUTE(ADDRESS(1,COLUMN(),4),"1","")&amp;ROW()+1))+IF(Table_Question_Sets[[#This Row],[Property]]&lt;&gt;"",1,0))</f>
        <v>7</v>
      </c>
      <c r="BQ21" s="29" t="str">
        <f t="array" aca="1" ref="BQ2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1"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21"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1"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
      </c>
      <c r="BU2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"policyStartDate","type": "hidden-field","className":"col-xs-6","templateOptions":{"defaultValue":"dateAsString(today())","calculatedValue":"!isDate(policyStartDateInput)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'endorsementUnderwriterPerform')","canChangeWhenApproved":"Yes"},"validators": {"validation": "Validators.compose([])"}}</v>
      </c>
      <c r="BV21" s="26" t="str">
        <f ca="1" xml:space="preserve">
IF(Table_Question_Sets[[#This Row],[Row]]="Yes","]},{""className"": ""row"",""fieldGroup"": [","")&amp;
Table_Question_Sets[[#This Row],[Config Field]]</f>
        <v>{"key": "policyStartDate","type": "hidden-field","className":"col-xs-6","templateOptions":{"defaultValue":"dateAsString(today())","calculatedValue":"!isDate(policyStartDateInput)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'endorsementUnderwriterPerform')","canChangeWhenApproved":"Yes"},"validators": {"validation": "Validators.compose([])"}}</v>
      </c>
      <c r="BW2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"policyStartDate","type": "hidden-field","className":"col-xs-6","templateOptions":{"defaultValue":"dateAsString(today())","calculatedValue":"!isDate(policyStartDateInput)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'endorsementUnderwriterPerform')","canChangeWhenApproved":"Yes"},"validators": {"validation": "Validators.compose([])"}},{"key":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1"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143</v>
      </c>
      <c r="BY21" s="137" t="str">
        <f>IF(AND(Table_Question_Sets[[#This Row],[Header]]="",Table_Question_Sets[[#This Row],[Property]]&lt;&gt;"",Table_Question_Sets[[#This Row],[Field Type]]&lt;&gt;""),
""""&amp;Table_Question_Sets[[#This Row],[Key]]&amp;"""","")</f>
        <v>"policyStartDate"</v>
      </c>
      <c r="BZ2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"policyStartDate","policyEndDate","policyStartDateInput","policyAdjustmentDate","policyAdjustmentDateInput","policyCancellationDate","policyCancellationDateInput"</v>
      </c>
      <c r="CA21" s="137" t="str">
        <f>IF(AND(Table_Question_Sets[[#This Row],[Header]]&lt;&gt;"Yes",Table_Question_Sets[[#This Row],[Property]]&lt;&gt;"",Table_Question_Sets[[#This Row],[Workflow Role]]&lt;&gt;""),
""""&amp;Table_Question_Sets[[#This Row],[Workflow Role]]&amp;""":"""&amp;Table_Question_Sets[[#This Row],[Key]]&amp;"""","")</f>
        <v>"policyInceptionDate":"policyStartDate"</v>
      </c>
      <c r="CB21" s="235" t="str">
        <f>IF(AND(Table_Question_Sets[[#This Row],[Displayable]]="No", Table_Question_Sets[[#This Row],[Property]]&lt;&gt;""),
"",""""&amp;Table_Question_Sets[[#This Row],[Key]]&amp;"""")</f>
        <v/>
      </c>
      <c r="CC21" s="137" t="str">
        <f>IF(AND(Table_Question_Sets[[#This Row],[Header]]&lt;&gt;"Yes",Table_Question_Sets[[#This Row],[Property]]&lt;&gt;"",Table_Question_Sets[[#This Row],[Private]]="Yes"),
""""&amp;Table_Question_Sets[[#This Row],[Key]]&amp;"""","")</f>
        <v/>
      </c>
      <c r="CD21"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"policyStartDate": { "dataType": "text", "displayable": false, "canChangeWhenApproved": true, "private": false, "resetForNewQuotes": false, "summaryLabelExpression": "getQuoteType() == 'newBusiness' ? 'Policy Start Date' : getQuoteType() == 'renewal' ? 'Renewal Date' : null", "summaryPositionExpression": "6"}</v>
      </c>
      <c r="CE21"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"policyStartDate": { "dataType": "text", "displayable": false, "canChangeWhenApproved": true, "private": false, "resetForNewQuotes": false, "summaryLabelExpression": "getQuoteType() == 'newBusiness' ? 'Policy Start Date' : getQuoteType() == 'renewal' ? 'Renewal Date' : null", "summaryPositionExpression": "6"},"policyEndDate": { "dataType": "text", "displayable": false, "canChangeWhenApproved": true, "private": false, "resetForNewQuotes": false},"policyStartDateInput": { "dataType": "date", "displayable": false, "canChangeWhenApproved": false, "private": true, "resetForNewQuotes": false},"policyAdjustmentDate":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21" s="235" t="str">
        <f ca="1">IF(ISNUMBER(Table_Question_Sets[[#This Row],[Config Use Row]]),INDEX(Table_Question_Sets[Config Question Meta Data Rollup],Table_Question_Sets[[#This Row],[Config Use Row]])&amp;",","")</f>
        <v>"endorsement":{"endorsementTriggersList": { "dataType": "none", "displayable": false, "canChangeWhenApproved": false, "private": false, "resetForNewQuotes": false},"endorsementDisclosureSummary": { "dataType": "none", "displayable": false, "canChangeWhenApproved": false, "private": false, "resetForNewQuotes": false},"endorsementCoverSummary": { "dataType": "none", "displayable": false, "canChangeWhenApproved": false, "private": false, "resetForNewQuotes": false},"endorsementCancellationSummary":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G21" s="137">
        <f ca="1">IF(Table_Question_Sets[[#This Row],[Header]]="Yes","",_xlfn.NUMBERVALUE(INDIRECT(SUBSTITUTE(ADDRESS(1,COLUMN(),4),"1","")&amp;ROW()+1))+IF(OR(Table_Question_Sets[[#This Row],[Value]]&lt;&gt;"",AND(Table_Question_Sets[[#This Row],[Data Type]]="Repeating",Table_Question_Sets[[#This Row],[Calculation Repeating]]&lt;&gt;"")),1,0))</f>
        <v>4</v>
      </c>
      <c r="CH21" s="137" t="str">
        <f ca="1" xml:space="preserve">
IF(Table_Question_Sets[[#This Row],[Data Type]]="Repeating",
OFFSET(Table_Repeating_Question_Sets[[#Headers],[Property]],MATCH(Table_Question_Sets[[#This Row],[Property]],Table_Repeating_Question_Sets[Property],0),MATCH("Calculation",Table_Repeating_Question_Sets[#Headers],0)-1,1,1),
"")</f>
        <v/>
      </c>
      <c r="CI2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"policyStartDate": "26/04/2021"</v>
      </c>
      <c r="CJ2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"policyStartDate": "26/04/2021","policyEndDate": "26/05/2021","policyCancellationDate": "26/04/2021","policyCancellationDateInput": "26/04/2021"</v>
      </c>
      <c r="CK21" s="137" t="str">
        <f ca="1">IF(ISNUMBER(Table_Question_Sets[[#This Row],[Config Use Row]]),INDEX(Table_Question_Sets[Config Rollup],Table_Question_Sets[[#This Row],[Config Use Row]]),"")</f>
        <v>"endorsement":[{"className": "row","fieldGroup":[{"key": "endorsementTriggersList","type": "content-field","className":"col-xs-12","templateOptions":{"content":{"heading3":"What triggered this referral?","customHTML":"&lt;p&gt;These are the active review triggers that resulted in the quote being referred for endorsement:&lt;/p&gt;
%{ generateSummaryTableOfActiveTriggersOfType('endorsement') }%"}},"validators": {"validation": "Validators.compose([])"}},{"key":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CL21" s="137" t="str">
        <f ca="1">IF(ISNUMBER(Table_Question_Sets[[#This Row],[Config Use Row]]),INDEX(Table_Question_Sets[Config Keys Nested Rollup],Table_Question_Sets[[#This Row],[Config Use Row]]),"")</f>
        <v>"endorsement":["endorsementTriggersList","endorsementDisclosureSummary","endorsementCoverSummary","endorsementCancellationSummary","loadingFactor","additionalPremium","specialConditions","endorsementMessage"],</v>
      </c>
      <c r="CM21" s="137" t="str">
        <f ca="1">IF(ISNUMBER(Table_Question_Sets[[#This Row],[Config Use Row]]),INDEX(Table_Question_Sets[Calculation Rollup],Table_Question_Sets[[#This Row],[Config Use Row]]),"")</f>
        <v>"endorsement":{"loadingFactor": 1,"additionalPremium": "$0.00"},</v>
      </c>
    </row>
    <row r="22" spans="2:91" s="22" customFormat="1" ht="21" customHeight="1">
      <c r="B22" s="27" t="s">
        <v>788</v>
      </c>
      <c r="C22" s="165"/>
      <c r="D22" s="26" t="str">
        <f ca="1">IF(Table_Question_Sets[[#This Row],[Header]]="Yes","",
IF(INDIRECT(SUBSTITUTE(ADDRESS(1,COLUMN(),4),"1","")&amp;ROW()-1)="",
INDIRECT(SUBSTITUTE(ADDRESS(1,COLUMN(Table_Question_Sets[[#This Row],[Property]]),4),"1","")&amp;ROW()-1),
INDIRECT(SUBSTITUTE(ADDRESS(1,COLUMN(),4),"1","")&amp;ROW()-1)))</f>
        <v>Dates</v>
      </c>
      <c r="E2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policyEndDate</v>
      </c>
      <c r="F22" s="26" t="str">
        <f>IF(Table_Question_Sets[[#This Row],[Header]]="Yes","",IF(Table_Question_Sets[[#This Row],[Property]]&lt;&gt;"",SUBSTITUTE(Table_Question_Sets[[#This Row],[Property]]," ",""),""))</f>
        <v>PolicyEndDate</v>
      </c>
      <c r="G22" s="94" t="s">
        <v>1927</v>
      </c>
      <c r="H22" s="27" t="s">
        <v>37</v>
      </c>
      <c r="I22" s="27" t="s">
        <v>789</v>
      </c>
      <c r="J22" s="10"/>
      <c r="K22" s="59"/>
      <c r="L22" s="77"/>
      <c r="M22" s="77"/>
      <c r="N22" s="62"/>
      <c r="O22" s="62" t="s">
        <v>747</v>
      </c>
      <c r="P22" s="62"/>
      <c r="Q22" s="62"/>
      <c r="R22" s="62"/>
      <c r="S22" s="81"/>
      <c r="T22" s="27"/>
      <c r="U22" s="10"/>
      <c r="V22" s="27"/>
      <c r="W22" s="27"/>
      <c r="X22" s="11"/>
      <c r="Y22" s="10"/>
      <c r="Z22" s="10"/>
      <c r="AA22" s="11"/>
      <c r="AB22" s="11"/>
      <c r="AC22" s="11"/>
      <c r="AD22" s="27"/>
      <c r="AE22" s="27"/>
      <c r="AF22" s="10"/>
      <c r="AG22" s="10"/>
      <c r="AH22" s="82"/>
      <c r="AI22" s="78" t="s">
        <v>1653</v>
      </c>
      <c r="AJ22" s="78" t="s">
        <v>1403</v>
      </c>
      <c r="AK22" s="78" t="s">
        <v>1652</v>
      </c>
      <c r="AL22" s="78"/>
      <c r="AM22" s="78"/>
      <c r="AN22" s="78"/>
      <c r="AO22" s="78"/>
      <c r="AP22" s="78"/>
      <c r="AQ22" s="45"/>
      <c r="AR2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26/05/2021</v>
      </c>
      <c r="AS22" s="200"/>
      <c r="AT2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2" s="27"/>
      <c r="AW22" s="81"/>
      <c r="AX22" s="81"/>
      <c r="AY22" s="81"/>
      <c r="AZ22" s="11"/>
      <c r="BA22" s="27"/>
      <c r="BB22" s="11"/>
      <c r="BC22" s="11" t="s">
        <v>872</v>
      </c>
      <c r="BD22" s="11"/>
      <c r="BE22" s="11" t="s">
        <v>60</v>
      </c>
      <c r="BF22" s="11"/>
      <c r="BG22" s="11"/>
      <c r="BH22" s="11"/>
      <c r="BI22" s="27" t="s">
        <v>70</v>
      </c>
      <c r="BJ22" s="27"/>
      <c r="BK22" s="27"/>
      <c r="BL2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26/05/2021</v>
      </c>
      <c r="BM22" s="50" t="str">
        <f>IF(OR(Table_Question_Sets[[#This Row],[Header]]="Yes",Table_Question_Sets[[#This Row],[Text]]=""),"",IF(OR(Table_Question_Sets[[#This Row],[Text]]="true",Table_Question_Sets[[#This Row],[Text]]="false",ISNUMBER(Table_Question_Sets[[#This Row],[Text]])),Table_Question_Sets[[#This Row],[Text]],""""&amp;Table_Question_Sets[[#This Row],[Text]]&amp;""""))</f>
        <v>"26/05/2021"</v>
      </c>
      <c r="BN22" s="29" t="str">
        <f>IF(AND(Table_Question_Sets[[#This Row],[Header]]&lt;&gt;"Yes",Table_Question_Sets[[#This Row],[Property]]&lt;&gt;"",Table_Question_Sets[[#This Row],[Summary Label]]&lt;&gt;""),""""&amp;Table_Question_Sets[[#This Row],[Key]]&amp;""": """&amp;Table_Question_Sets[[#This Row],[Summary Label]]&amp;"""","")</f>
        <v/>
      </c>
      <c r="BO22" s="29">
        <f ca="1">IF(Table_Question_Sets[[#This Row],[Header]]="Yes","",_xlfn.NUMBERVALUE(INDIRECT(SUBSTITUTE(ADDRESS(1,COLUMN(),4),"1","")&amp;ROW()-1))+IF(Table_Question_Sets[[#This Row],[Property]]&lt;&gt;"",1,0))</f>
        <v>2</v>
      </c>
      <c r="BP22" s="29">
        <f ca="1">IF(Table_Question_Sets[[#This Row],[Header]]="Yes","",_xlfn.NUMBERVALUE(INDIRECT(SUBSTITUTE(ADDRESS(1,COLUMN(),4),"1","")&amp;ROW()+1))+IF(Table_Question_Sets[[#This Row],[Property]]&lt;&gt;"",1,0))</f>
        <v>6</v>
      </c>
      <c r="BQ22" s="29" t="str">
        <f t="array" aca="1" ref="BQ2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2"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22"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2"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"templateOptions":{"calculatedValue":"isDate(policyStartDate) ? dateAsString(addMonths(date(policyStartDate), 1)) : ''","calculatedTrigger":"policyStartDate","calculatedCondition":"isDate(policyStartDate)","canChangeWhenApproved":"Yes"}</v>
      </c>
      <c r="BU2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v>
      </c>
      <c r="BV22" s="26" t="str">
        <f ca="1" xml:space="preserve">
IF(Table_Question_Sets[[#This Row],[Row]]="Yes","]},{""className"": ""row"",""fieldGroup"": [","")&amp;
Table_Question_Sets[[#This Row],[Config Field]]</f>
        <v>{"key":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v>
      </c>
      <c r="BW2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2" s="13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153</v>
      </c>
      <c r="BY22" s="137" t="str">
        <f>IF(AND(Table_Question_Sets[[#This Row],[Header]]="",Table_Question_Sets[[#This Row],[Property]]&lt;&gt;"",Table_Question_Sets[[#This Row],[Field Type]]&lt;&gt;""),
""""&amp;Table_Question_Sets[[#This Row],[Key]]&amp;"""","")</f>
        <v>"policyEndDate"</v>
      </c>
      <c r="BZ2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"policyEndDate","policyStartDateInput","policyAdjustmentDate","policyAdjustmentDateInput","policyCancellationDate","policyCancellationDateInput"</v>
      </c>
      <c r="CA22" s="137" t="str">
        <f>IF(AND(Table_Question_Sets[[#This Row],[Header]]&lt;&gt;"Yes",Table_Question_Sets[[#This Row],[Property]]&lt;&gt;"",Table_Question_Sets[[#This Row],[Workflow Role]]&lt;&gt;""),
""""&amp;Table_Question_Sets[[#This Row],[Workflow Role]]&amp;""":"""&amp;Table_Question_Sets[[#This Row],[Key]]&amp;"""","")</f>
        <v>"policyExpiryDate":"policyEndDate"</v>
      </c>
      <c r="CB22" s="11" t="str">
        <f>IF(AND(Table_Question_Sets[[#This Row],[Displayable]]="No", Table_Question_Sets[[#This Row],[Property]]&lt;&gt;""),
"",""""&amp;Table_Question_Sets[[#This Row],[Key]]&amp;"""")</f>
        <v/>
      </c>
      <c r="CC22" s="137" t="str">
        <f>IF(AND(Table_Question_Sets[[#This Row],[Header]]&lt;&gt;"Yes",Table_Question_Sets[[#This Row],[Property]]&lt;&gt;"",Table_Question_Sets[[#This Row],[Private]]="Yes"),
""""&amp;Table_Question_Sets[[#This Row],[Key]]&amp;"""","")</f>
        <v/>
      </c>
      <c r="CD22" s="11"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"policyEndDate": { "dataType": "text", "displayable": false, "canChangeWhenApproved": true, "private": false, "resetForNewQuotes": false}</v>
      </c>
      <c r="CE22" s="11"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"policyEndDate": { "dataType": "text", "displayable": false, "canChangeWhenApproved": true, "private": false, "resetForNewQuotes": false},"policyStartDateInput": { "dataType": "date", "displayable": false, "canChangeWhenApproved": false, "private": true, "resetForNewQuotes": false},"policyAdjustmentDate":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22" s="11" t="str">
        <f ca="1">IF(ISNUMBER(Table_Question_Sets[[#This Row],[Config Use Row]]),INDEX(Table_Question_Sets[Config Question Meta Data Rollup],Table_Question_Sets[[#This Row],[Config Use Row]])&amp;",","")</f>
        <v>"endorsementMessage":{"displayReviewMessage": { "dataType": "none", "displayable": false, "canChangeWhenApproved": false, "private": false, "resetForNewQuotes": false},"displayEndorsementMessage": { "dataType": "none", "displayable": false, "canChangeWhenApproved": false, "private": false, "resetForNewQuotes": false},"displaySpecialConditions": { "dataType": "none", "displayable": false, "canChangeWhenApproved": false, "private": false, "resetForNewQuotes": false}},</v>
      </c>
      <c r="CG22" s="137">
        <f ca="1">IF(Table_Question_Sets[[#This Row],[Header]]="Yes","",_xlfn.NUMBERVALUE(INDIRECT(SUBSTITUTE(ADDRESS(1,COLUMN(),4),"1","")&amp;ROW()+1))+IF(OR(Table_Question_Sets[[#This Row],[Value]]&lt;&gt;"",AND(Table_Question_Sets[[#This Row],[Data Type]]="Repeating",Table_Question_Sets[[#This Row],[Calculation Repeating]]&lt;&gt;"")),1,0))</f>
        <v>3</v>
      </c>
      <c r="CH22" s="137" t="str">
        <f ca="1" xml:space="preserve">
IF(Table_Question_Sets[[#This Row],[Data Type]]="Repeating",
OFFSET(Table_Repeating_Question_Sets[[#Headers],[Property]],MATCH(Table_Question_Sets[[#This Row],[Property]],Table_Repeating_Question_Sets[Property],0),MATCH("Calculation",Table_Repeating_Question_Sets[#Headers],0)-1,1,1),
"")</f>
        <v/>
      </c>
      <c r="CI2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"policyEndDate": "26/05/2021"</v>
      </c>
      <c r="CJ2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"policyEndDate": "26/05/2021","policyCancellationDate": "26/04/2021","policyCancellationDateInput": "26/04/2021"</v>
      </c>
      <c r="CK22" s="137" t="str">
        <f ca="1">IF(ISNUMBER(Table_Question_Sets[[#This Row],[Config Use Row]]),INDEX(Table_Question_Sets[Config Rollup],Table_Question_Sets[[#This Row],[Config Use Row]]),"")</f>
        <v>"endorsementMessage":[{"className":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CL22" s="137" t="str">
        <f ca="1">IF(ISNUMBER(Table_Question_Sets[[#This Row],[Config Use Row]]),INDEX(Table_Question_Sets[Config Keys Nested Rollup],Table_Question_Sets[[#This Row],[Config Use Row]]),"")</f>
        <v>"endorsementMessage":["displayReviewMessage","displayEndorsementMessage","displaySpecialConditions"],</v>
      </c>
      <c r="CM22" s="137" t="str">
        <f ca="1">IF(ISNUMBER(Table_Question_Sets[[#This Row],[Config Use Row]]),INDEX(Table_Question_Sets[Calculation Rollup],Table_Question_Sets[[#This Row],[Config Use Row]]),"")</f>
        <v>"endorsementMessage":{},</v>
      </c>
    </row>
    <row r="23" spans="2:91" s="22" customFormat="1" ht="21" customHeight="1">
      <c r="B23" s="11" t="s">
        <v>1404</v>
      </c>
      <c r="C23" s="165"/>
      <c r="D23" s="26" t="str">
        <f ca="1">IF(Table_Question_Sets[[#This Row],[Header]]="Yes","",
IF(INDIRECT(SUBSTITUTE(ADDRESS(1,COLUMN(),4),"1","")&amp;ROW()-1)="",
INDIRECT(SUBSTITUTE(ADDRESS(1,COLUMN(Table_Question_Sets[[#This Row],[Property]]),4),"1","")&amp;ROW()-1),
INDIRECT(SUBSTITUTE(ADDRESS(1,COLUMN(),4),"1","")&amp;ROW()-1)))</f>
        <v>Dates</v>
      </c>
      <c r="E2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policyStartDateInput</v>
      </c>
      <c r="F23" s="26" t="str">
        <f>IF(Table_Question_Sets[[#This Row],[Header]]="Yes","",IF(Table_Question_Sets[[#This Row],[Property]]&lt;&gt;"",SUBSTITUTE(Table_Question_Sets[[#This Row],[Property]]," ",""),""))</f>
        <v>PolicyStartDateInput</v>
      </c>
      <c r="G23" s="203"/>
      <c r="H23" s="10" t="s">
        <v>73</v>
      </c>
      <c r="I23" s="10" t="s">
        <v>73</v>
      </c>
      <c r="J23" s="10"/>
      <c r="K23" s="62" t="s">
        <v>60</v>
      </c>
      <c r="L23" s="77"/>
      <c r="M23" s="77"/>
      <c r="N23" s="81"/>
      <c r="O23" s="81">
        <v>12</v>
      </c>
      <c r="P23" s="81"/>
      <c r="Q23" s="81"/>
      <c r="R23" s="81"/>
      <c r="S23" s="81"/>
      <c r="T23" s="10"/>
      <c r="U23" s="10" t="s">
        <v>1402</v>
      </c>
      <c r="V23" s="302" t="s">
        <v>1658</v>
      </c>
      <c r="W23" s="11" t="s">
        <v>1911</v>
      </c>
      <c r="X23" s="11"/>
      <c r="Y23" s="10" t="s">
        <v>72</v>
      </c>
      <c r="Z23" s="10"/>
      <c r="AA23" s="11"/>
      <c r="AB23" s="11"/>
      <c r="AC23" s="11"/>
      <c r="AD23" s="10"/>
      <c r="AE23" s="10"/>
      <c r="AF23" s="10"/>
      <c r="AG23" s="10"/>
      <c r="AH23" s="78"/>
      <c r="AI23" s="78" t="s">
        <v>1665</v>
      </c>
      <c r="AJ23" s="301" t="s">
        <v>1651</v>
      </c>
      <c r="AK23" s="78" t="s">
        <v>1405</v>
      </c>
      <c r="AL23" s="78"/>
      <c r="AM23" s="78"/>
      <c r="AN23" s="78"/>
      <c r="AO23" s="78"/>
      <c r="AP23" s="78"/>
      <c r="AQ23" s="45"/>
      <c r="AR2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23" s="200" t="str">
        <f>IF(AND(AR169="newBusiness",Table_Question_Sets[[#This Row],[Used Value]]=""),"Yes","No")</f>
        <v>No</v>
      </c>
      <c r="AT2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3" s="10"/>
      <c r="AW23" s="81"/>
      <c r="AX23" s="81"/>
      <c r="AY23" s="81"/>
      <c r="AZ23" s="11"/>
      <c r="BA23" s="27"/>
      <c r="BB23" s="11"/>
      <c r="BC23" s="11"/>
      <c r="BD23" s="11" t="s">
        <v>60</v>
      </c>
      <c r="BE23" s="11"/>
      <c r="BF23" s="11"/>
      <c r="BG23" s="11"/>
      <c r="BH23" s="11"/>
      <c r="BI23" s="27" t="s">
        <v>70</v>
      </c>
      <c r="BJ23" s="27"/>
      <c r="BK23" s="27"/>
      <c r="BL23"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23" s="25" t="str">
        <f>IF(OR(Table_Question_Sets[[#This Row],[Header]]="Yes",Table_Question_Sets[[#This Row],[Text]]=""),"",IF(OR(Table_Question_Sets[[#This Row],[Text]]="true",Table_Question_Sets[[#This Row],[Text]]="false",ISNUMBER(Table_Question_Sets[[#This Row],[Text]])),Table_Question_Sets[[#This Row],[Text]],""""&amp;Table_Question_Sets[[#This Row],[Text]]&amp;""""))</f>
        <v/>
      </c>
      <c r="BN23" s="25" t="str">
        <f>IF(AND(Table_Question_Sets[[#This Row],[Header]]&lt;&gt;"Yes",Table_Question_Sets[[#This Row],[Property]]&lt;&gt;"",Table_Question_Sets[[#This Row],[Summary Label]]&lt;&gt;""),""""&amp;Table_Question_Sets[[#This Row],[Key]]&amp;""": """&amp;Table_Question_Sets[[#This Row],[Summary Label]]&amp;"""","")</f>
        <v/>
      </c>
      <c r="BO23" s="25">
        <f ca="1">IF(Table_Question_Sets[[#This Row],[Header]]="Yes","",_xlfn.NUMBERVALUE(INDIRECT(SUBSTITUTE(ADDRESS(1,COLUMN(),4),"1","")&amp;ROW()-1))+IF(Table_Question_Sets[[#This Row],[Property]]&lt;&gt;"",1,0))</f>
        <v>3</v>
      </c>
      <c r="BP23" s="25">
        <f ca="1">IF(Table_Question_Sets[[#This Row],[Header]]="Yes","",_xlfn.NUMBERVALUE(INDIRECT(SUBSTITUTE(ADDRESS(1,COLUMN(),4),"1","")&amp;ROW()+1))+IF(Table_Question_Sets[[#This Row],[Property]]&lt;&gt;"",1,0))</f>
        <v>5</v>
      </c>
      <c r="BQ23" s="25" t="str">
        <f t="array" aca="1" ref="BQ2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3"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v>
      </c>
      <c r="BS23"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3"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
      </c>
      <c r="BU23"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v>
      </c>
      <c r="BV23" s="10" t="str">
        <f ca="1" xml:space="preserve">
IF(Table_Question_Sets[[#This Row],[Row]]="Yes","]},{""className"": ""row"",""fieldGroup"": [","")&amp;
Table_Question_Sets[[#This Row],[Config Field]]</f>
        <v>{"key":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v>
      </c>
      <c r="BW23"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3"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158</v>
      </c>
      <c r="BY23" s="10" t="str">
        <f>IF(AND(Table_Question_Sets[[#This Row],[Header]]="",Table_Question_Sets[[#This Row],[Property]]&lt;&gt;"",Table_Question_Sets[[#This Row],[Field Type]]&lt;&gt;""),
""""&amp;Table_Question_Sets[[#This Row],[Key]]&amp;"""","")</f>
        <v>"policyStartDateInput"</v>
      </c>
      <c r="BZ23"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"policyStartDateInput","policyAdjustmentDate","policyAdjustmentDateInput","policyCancellationDate","policyCancellationDateInput"</v>
      </c>
      <c r="CA23" s="10" t="str">
        <f>IF(AND(Table_Question_Sets[[#This Row],[Header]]&lt;&gt;"Yes",Table_Question_Sets[[#This Row],[Property]]&lt;&gt;"",Table_Question_Sets[[#This Row],[Workflow Role]]&lt;&gt;""),
""""&amp;Table_Question_Sets[[#This Row],[Workflow Role]]&amp;""":"""&amp;Table_Question_Sets[[#This Row],[Key]]&amp;"""","")</f>
        <v/>
      </c>
      <c r="CB23" s="11" t="str">
        <f>IF(AND(Table_Question_Sets[[#This Row],[Displayable]]="No", Table_Question_Sets[[#This Row],[Property]]&lt;&gt;""),
"",""""&amp;Table_Question_Sets[[#This Row],[Key]]&amp;"""")</f>
        <v/>
      </c>
      <c r="CC23" s="10" t="str">
        <f>IF(AND(Table_Question_Sets[[#This Row],[Header]]&lt;&gt;"Yes",Table_Question_Sets[[#This Row],[Property]]&lt;&gt;"",Table_Question_Sets[[#This Row],[Private]]="Yes"),
""""&amp;Table_Question_Sets[[#This Row],[Key]]&amp;"""","")</f>
        <v>"policyStartDateInput"</v>
      </c>
      <c r="CD23" s="11"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"policyStartDateInput": { "dataType": "date", "displayable": false, "canChangeWhenApproved": false, "private": true, "resetForNewQuotes": false}</v>
      </c>
      <c r="CE23" s="11"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"policyStartDateInput": { "dataType": "date", "displayable": false, "canChangeWhenApproved": false, "private": true, "resetForNewQuotes": false},"policyAdjustmentDate":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23" s="11" t="str">
        <f ca="1">IF(ISNUMBER(Table_Question_Sets[[#This Row],[Config Use Row]]),INDEX(Table_Question_Sets[Config Question Meta Data Rollup],Table_Question_Sets[[#This Row],[Config Use Row]])&amp;",","")</f>
        <v>"statusVariables":{"variableUserType": { "dataType": "text", "displayable": false, "canChangeWhenApproved": true, "private": false, "resetForNewQuotes": false},"variableUserHasAccount": { "dataType": "text", "displayable": false, "canChangeWhenApproved": true, "private": false, "resetForNewQuotes": false},"variableCustomerHasAccount": { "dataType": "text", "displayable": false, "canChangeWhenApproved": true, "private": false, "resetForNewQuotes": false},"variableQuoteHasCustomer":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G23" s="10">
        <f ca="1">IF(Table_Question_Sets[[#This Row],[Header]]="Yes","",_xlfn.NUMBERVALUE(INDIRECT(SUBSTITUTE(ADDRESS(1,COLUMN(),4),"1","")&amp;ROW()+1))+IF(OR(Table_Question_Sets[[#This Row],[Value]]&lt;&gt;"",AND(Table_Question_Sets[[#This Row],[Data Type]]="Repeating",Table_Question_Sets[[#This Row],[Calculation Repeating]]&lt;&gt;"")),1,0))</f>
        <v>2</v>
      </c>
      <c r="CH23" s="10" t="str">
        <f ca="1" xml:space="preserve">
IF(Table_Question_Sets[[#This Row],[Data Type]]="Repeating",
OFFSET(Table_Repeating_Question_Sets[[#Headers],[Property]],MATCH(Table_Question_Sets[[#This Row],[Property]],Table_Repeating_Question_Sets[Property],0),MATCH("Calculation",Table_Repeating_Question_Sets[#Headers],0)-1,1,1),
"")</f>
        <v/>
      </c>
      <c r="CI23"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23"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"policyCancellationDate": "26/04/2021","policyCancellationDateInput": "26/04/2021"</v>
      </c>
      <c r="CK23" s="10" t="str">
        <f ca="1">IF(ISNUMBER(Table_Question_Sets[[#This Row],[Config Use Row]]),INDEX(Table_Question_Sets[Config Rollup],Table_Question_Sets[[#This Row],[Config Use Row]]),"")</f>
        <v>"statusVariables":[{"className": "row","fieldGroup":[{"key": "variableUserType","type": "input-field","className":"col-xs-6 col-sm-4 col-md-3","templateOptions":{"calculatedValue":"getUserType()","label":"Variable User Type","disabledCondition": "true","canChangeWhenApproved":"Yes"},"validators": {"validation": "Validators.compose([])"}},{"key": "variableUserHasAccount","type": "input-field","className":"col-xs-6 col-sm-4 col-md-3","templateOptions":{"calculatedValue":"userHasAccount()","label":"Variable User Has Account","disabledCondition": "true","canChangeWhenApproved":"Yes"},"validators": {"validation": "Validators.compose([])"}},{"key": "variableCustomerHasAccount","type": "input-field","className":"col-xs-6 col-sm-4 col-md-3","templateOptions":{"calculatedValue":"customerHasAccount()","label":"Variable Customer Has Account","disabledCondition": "true","canChangeWhenApproved":"Yes"},"validators": {"validation": "Validators.compose([])"}},{"key":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CL23" s="10" t="str">
        <f ca="1">IF(ISNUMBER(Table_Question_Sets[[#This Row],[Config Use Row]]),INDEX(Table_Question_Sets[Config Keys Nested Rollup],Table_Question_Sets[[#This Row],[Config Use Row]]),"")</f>
        <v>"statusVariables":["variableUserType","variableUserHasAccount","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M23" s="10" t="str">
        <f ca="1">IF(ISNUMBER(Table_Question_Sets[[#This Row],[Config Use Row]]),INDEX(Table_Question_Sets[Calculation Rollup],Table_Question_Sets[[#This Row],[Config Use Row]]),"")</f>
        <v>"statusVariables":{"variableUserType": "client","variableUserHasAccount": "TRUE","variableQuoteHasCustomer":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row>
    <row r="24" spans="2:91" s="22" customFormat="1" ht="21" customHeight="1">
      <c r="B24" s="27" t="s">
        <v>875</v>
      </c>
      <c r="C24" s="165"/>
      <c r="D24" s="26" t="str">
        <f ca="1">IF(Table_Question_Sets[[#This Row],[Header]]="Yes","",
IF(INDIRECT(SUBSTITUTE(ADDRESS(1,COLUMN(),4),"1","")&amp;ROW()-1)="",
INDIRECT(SUBSTITUTE(ADDRESS(1,COLUMN(Table_Question_Sets[[#This Row],[Property]]),4),"1","")&amp;ROW()-1),
INDIRECT(SUBSTITUTE(ADDRESS(1,COLUMN(),4),"1","")&amp;ROW()-1)))</f>
        <v>Dates</v>
      </c>
      <c r="E2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policyAdjustmentDate</v>
      </c>
      <c r="F24" s="26" t="str">
        <f>IF(Table_Question_Sets[[#This Row],[Header]]="Yes","",IF(Table_Question_Sets[[#This Row],[Property]]&lt;&gt;"",SUBSTITUTE(Table_Question_Sets[[#This Row],[Property]]," ",""),""))</f>
        <v>PolicyAdjustmentDate</v>
      </c>
      <c r="G24" s="94"/>
      <c r="H24" s="27" t="s">
        <v>37</v>
      </c>
      <c r="I24" s="27" t="s">
        <v>789</v>
      </c>
      <c r="J24" s="10"/>
      <c r="K24" s="59"/>
      <c r="L24" s="77"/>
      <c r="M24" s="77"/>
      <c r="N24" s="62"/>
      <c r="O24" s="62" t="s">
        <v>747</v>
      </c>
      <c r="P24" s="62"/>
      <c r="Q24" s="62"/>
      <c r="R24" s="62"/>
      <c r="S24" s="81"/>
      <c r="T24" s="27"/>
      <c r="U24" s="10"/>
      <c r="V24" s="302" t="s">
        <v>1649</v>
      </c>
      <c r="W24" s="27"/>
      <c r="X24" s="11"/>
      <c r="Y24" s="10"/>
      <c r="Z24" s="10"/>
      <c r="AA24" s="11"/>
      <c r="AB24" s="331"/>
      <c r="AC24" s="11"/>
      <c r="AD24" s="27"/>
      <c r="AE24" s="27"/>
      <c r="AF24" s="10"/>
      <c r="AG24" s="10"/>
      <c r="AH24" s="78" t="s">
        <v>1665</v>
      </c>
      <c r="AI24" s="78" t="s">
        <v>1711</v>
      </c>
      <c r="AJ24" s="301" t="s">
        <v>1655</v>
      </c>
      <c r="AK24" s="78" t="s">
        <v>1660</v>
      </c>
      <c r="AL24" s="78"/>
      <c r="AM24" s="78"/>
      <c r="AN24" s="78"/>
      <c r="AO24" s="78"/>
      <c r="AP24" s="78"/>
      <c r="AQ24" s="137"/>
      <c r="AR2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24" s="200"/>
      <c r="AT2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4" s="27"/>
      <c r="AW24" s="81"/>
      <c r="AX24" s="334" t="s">
        <v>1673</v>
      </c>
      <c r="AY24" s="81">
        <v>6</v>
      </c>
      <c r="AZ24" s="11"/>
      <c r="BA24" s="27"/>
      <c r="BB24" s="11"/>
      <c r="BC24" s="11" t="s">
        <v>876</v>
      </c>
      <c r="BD24" s="11"/>
      <c r="BE24" s="11" t="s">
        <v>60</v>
      </c>
      <c r="BF24" s="11"/>
      <c r="BG24" s="11"/>
      <c r="BH24" s="11"/>
      <c r="BI24" s="27" t="s">
        <v>70</v>
      </c>
      <c r="BJ24" s="27"/>
      <c r="BK24" s="27"/>
      <c r="BL2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24" s="50" t="str">
        <f>IF(OR(Table_Question_Sets[[#This Row],[Header]]="Yes",Table_Question_Sets[[#This Row],[Text]]=""),"",IF(OR(Table_Question_Sets[[#This Row],[Text]]="true",Table_Question_Sets[[#This Row],[Text]]="false",ISNUMBER(Table_Question_Sets[[#This Row],[Text]])),Table_Question_Sets[[#This Row],[Text]],""""&amp;Table_Question_Sets[[#This Row],[Text]]&amp;""""))</f>
        <v/>
      </c>
      <c r="BN24" s="29" t="str">
        <f>IF(AND(Table_Question_Sets[[#This Row],[Header]]&lt;&gt;"Yes",Table_Question_Sets[[#This Row],[Property]]&lt;&gt;"",Table_Question_Sets[[#This Row],[Summary Label]]&lt;&gt;""),""""&amp;Table_Question_Sets[[#This Row],[Key]]&amp;""": """&amp;Table_Question_Sets[[#This Row],[Summary Label]]&amp;"""","")</f>
        <v/>
      </c>
      <c r="BO24" s="29">
        <f ca="1">IF(Table_Question_Sets[[#This Row],[Header]]="Yes","",_xlfn.NUMBERVALUE(INDIRECT(SUBSTITUTE(ADDRESS(1,COLUMN(),4),"1","")&amp;ROW()-1))+IF(Table_Question_Sets[[#This Row],[Property]]&lt;&gt;"",1,0))</f>
        <v>4</v>
      </c>
      <c r="BP24" s="29">
        <f ca="1">IF(Table_Question_Sets[[#This Row],[Header]]="Yes","",_xlfn.NUMBERVALUE(INDIRECT(SUBSTITUTE(ADDRESS(1,COLUMN(),4),"1","")&amp;ROW()+1))+IF(Table_Question_Sets[[#This Row],[Property]]&lt;&gt;"",1,0))</f>
        <v>4</v>
      </c>
      <c r="BQ24" s="29" t="str">
        <f t="array" aca="1" ref="BQ2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4"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24"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4"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
      </c>
      <c r="BU2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v>
      </c>
      <c r="BV24" s="26" t="str">
        <f ca="1" xml:space="preserve">
IF(Table_Question_Sets[[#This Row],[Row]]="Yes","]},{""className"": ""row"",""fieldGroup"": [","")&amp;
Table_Question_Sets[[#This Row],[Config Field]]</f>
        <v>{"key":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v>
      </c>
      <c r="BW2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24" s="137" t="str">
        <f>IF(AND(Table_Question_Sets[[#This Row],[Header]]="",Table_Question_Sets[[#This Row],[Property]]&lt;&gt;"",Table_Question_Sets[[#This Row],[Field Type]]&lt;&gt;""),
""""&amp;Table_Question_Sets[[#This Row],[Key]]&amp;"""","")</f>
        <v>"policyAdjustmentDate"</v>
      </c>
      <c r="BZ2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"policyAdjustmentDate","policyAdjustmentDateInput","policyCancellationDate","policyCancellationDateInput"</v>
      </c>
      <c r="CA24" s="137" t="str">
        <f>IF(AND(Table_Question_Sets[[#This Row],[Header]]&lt;&gt;"Yes",Table_Question_Sets[[#This Row],[Property]]&lt;&gt;"",Table_Question_Sets[[#This Row],[Workflow Role]]&lt;&gt;""),
""""&amp;Table_Question_Sets[[#This Row],[Workflow Role]]&amp;""":"""&amp;Table_Question_Sets[[#This Row],[Key]]&amp;"""","")</f>
        <v>"policyAdjustmentDate":"policyAdjustmentDate"</v>
      </c>
      <c r="CB24" s="235" t="str">
        <f>IF(AND(Table_Question_Sets[[#This Row],[Displayable]]="No", Table_Question_Sets[[#This Row],[Property]]&lt;&gt;""),
"",""""&amp;Table_Question_Sets[[#This Row],[Key]]&amp;"""")</f>
        <v/>
      </c>
      <c r="CC24" s="137" t="str">
        <f>IF(AND(Table_Question_Sets[[#This Row],[Header]]&lt;&gt;"Yes",Table_Question_Sets[[#This Row],[Property]]&lt;&gt;"",Table_Question_Sets[[#This Row],[Private]]="Yes"),
""""&amp;Table_Question_Sets[[#This Row],[Key]]&amp;"""","")</f>
        <v/>
      </c>
      <c r="CD24"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"policyAdjustmentDate": { "dataType": "text", "displayable": false, "canChangeWhenApproved": true, "private": false, "resetForNewQuotes": false, "summaryLabelExpression": "getQuoteType() == 'adjustment' ? 'Adjustment Date' : null", "summaryPositionExpression": "6"}</v>
      </c>
      <c r="CE24"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24" s="235" t="str">
        <f ca="1">IF(ISNUMBER(Table_Question_Sets[[#This Row],[Config Use Row]]),INDEX(Table_Question_Sets[Config Question Meta Data Rollup],Table_Question_Sets[[#This Row],[Config Use Row]])&amp;",","")</f>
        <v/>
      </c>
      <c r="CG24" s="137">
        <f ca="1">IF(Table_Question_Sets[[#This Row],[Header]]="Yes","",_xlfn.NUMBERVALUE(INDIRECT(SUBSTITUTE(ADDRESS(1,COLUMN(),4),"1","")&amp;ROW()+1))+IF(OR(Table_Question_Sets[[#This Row],[Value]]&lt;&gt;"",AND(Table_Question_Sets[[#This Row],[Data Type]]="Repeating",Table_Question_Sets[[#This Row],[Calculation Repeating]]&lt;&gt;"")),1,0))</f>
        <v>2</v>
      </c>
      <c r="CH24" s="137" t="str">
        <f ca="1" xml:space="preserve">
IF(Table_Question_Sets[[#This Row],[Data Type]]="Repeating",
OFFSET(Table_Repeating_Question_Sets[[#Headers],[Property]],MATCH(Table_Question_Sets[[#This Row],[Property]],Table_Repeating_Question_Sets[Property],0),MATCH("Calculation",Table_Repeating_Question_Sets[#Headers],0)-1,1,1),
"")</f>
        <v/>
      </c>
      <c r="CI2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2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"policyCancellationDate": "26/04/2021","policyCancellationDateInput": "26/04/2021"</v>
      </c>
      <c r="CK24" s="137" t="str">
        <f ca="1">IF(ISNUMBER(Table_Question_Sets[[#This Row],[Config Use Row]]),INDEX(Table_Question_Sets[Config Rollup],Table_Question_Sets[[#This Row],[Config Use Row]]),"")</f>
        <v/>
      </c>
      <c r="CL24" s="137" t="str">
        <f ca="1">IF(ISNUMBER(Table_Question_Sets[[#This Row],[Config Use Row]]),INDEX(Table_Question_Sets[Config Keys Nested Rollup],Table_Question_Sets[[#This Row],[Config Use Row]]),"")</f>
        <v/>
      </c>
      <c r="CM24" s="137" t="str">
        <f ca="1">IF(ISNUMBER(Table_Question_Sets[[#This Row],[Config Use Row]]),INDEX(Table_Question_Sets[Calculation Rollup],Table_Question_Sets[[#This Row],[Config Use Row]]),"")</f>
        <v/>
      </c>
    </row>
    <row r="25" spans="2:91" s="22" customFormat="1" ht="21" customHeight="1">
      <c r="B25" s="27" t="s">
        <v>1654</v>
      </c>
      <c r="C25" s="165"/>
      <c r="D25" s="26" t="str">
        <f ca="1">IF(Table_Question_Sets[[#This Row],[Header]]="Yes","",
IF(INDIRECT(SUBSTITUTE(ADDRESS(1,COLUMN(),4),"1","")&amp;ROW()-1)="",
INDIRECT(SUBSTITUTE(ADDRESS(1,COLUMN(Table_Question_Sets[[#This Row],[Property]]),4),"1","")&amp;ROW()-1),
INDIRECT(SUBSTITUTE(ADDRESS(1,COLUMN(),4),"1","")&amp;ROW()-1)))</f>
        <v>Dates</v>
      </c>
      <c r="E2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policyAdjustmentDateInput</v>
      </c>
      <c r="F25" s="26" t="str">
        <f>IF(Table_Question_Sets[[#This Row],[Header]]="Yes","",IF(Table_Question_Sets[[#This Row],[Property]]&lt;&gt;"",SUBSTITUTE(Table_Question_Sets[[#This Row],[Property]]," ",""),""))</f>
        <v>PolicyAdjustmentDateInput</v>
      </c>
      <c r="G25" s="203"/>
      <c r="H25" s="27" t="s">
        <v>73</v>
      </c>
      <c r="I25" s="27" t="s">
        <v>73</v>
      </c>
      <c r="J25" s="10"/>
      <c r="K25" s="62" t="s">
        <v>60</v>
      </c>
      <c r="L25" s="77"/>
      <c r="M25" s="77"/>
      <c r="N25" s="62"/>
      <c r="O25" s="62" t="s">
        <v>735</v>
      </c>
      <c r="P25" s="62"/>
      <c r="Q25" s="62"/>
      <c r="R25" s="62"/>
      <c r="S25" s="81"/>
      <c r="T25" s="27"/>
      <c r="U25" s="10" t="s">
        <v>1401</v>
      </c>
      <c r="V25" s="302" t="s">
        <v>1659</v>
      </c>
      <c r="W25" s="27" t="s">
        <v>1668</v>
      </c>
      <c r="X25" s="11"/>
      <c r="Y25" s="10" t="s">
        <v>875</v>
      </c>
      <c r="Z25" s="10"/>
      <c r="AA25" s="11"/>
      <c r="AB25" s="233"/>
      <c r="AC25" s="11"/>
      <c r="AD25" s="27"/>
      <c r="AE25" s="27"/>
      <c r="AF25" s="10"/>
      <c r="AG25" s="10"/>
      <c r="AH25" s="78"/>
      <c r="AI25" s="78" t="s">
        <v>1667</v>
      </c>
      <c r="AJ25" s="301" t="s">
        <v>1656</v>
      </c>
      <c r="AK25" s="78" t="s">
        <v>1657</v>
      </c>
      <c r="AL25" s="78"/>
      <c r="AM25" s="78"/>
      <c r="AN25" s="78"/>
      <c r="AO25" s="78"/>
      <c r="AP25" s="78"/>
      <c r="AQ25" s="45"/>
      <c r="AR2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25" s="200" t="str">
        <f>IF(AND(AR169="adjustment",Table_Question_Sets[[#This Row],[Used Value]]=""),"Yes","No")</f>
        <v>No</v>
      </c>
      <c r="AT2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5" s="27"/>
      <c r="AW25" s="81"/>
      <c r="AX25" s="334"/>
      <c r="AY25" s="81"/>
      <c r="AZ25" s="11"/>
      <c r="BA25" s="27"/>
      <c r="BB25" s="11"/>
      <c r="BC25" s="11"/>
      <c r="BD25" s="11" t="s">
        <v>60</v>
      </c>
      <c r="BE25" s="11"/>
      <c r="BF25" s="11"/>
      <c r="BG25" s="11"/>
      <c r="BH25" s="11"/>
      <c r="BI25" s="27" t="s">
        <v>70</v>
      </c>
      <c r="BJ25" s="27"/>
      <c r="BK25" s="27"/>
      <c r="BL2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25" s="50" t="str">
        <f>IF(OR(Table_Question_Sets[[#This Row],[Header]]="Yes",Table_Question_Sets[[#This Row],[Text]]=""),"",IF(OR(Table_Question_Sets[[#This Row],[Text]]="true",Table_Question_Sets[[#This Row],[Text]]="false",ISNUMBER(Table_Question_Sets[[#This Row],[Text]])),Table_Question_Sets[[#This Row],[Text]],""""&amp;Table_Question_Sets[[#This Row],[Text]]&amp;""""))</f>
        <v/>
      </c>
      <c r="BN25" s="29" t="str">
        <f>IF(AND(Table_Question_Sets[[#This Row],[Header]]&lt;&gt;"Yes",Table_Question_Sets[[#This Row],[Property]]&lt;&gt;"",Table_Question_Sets[[#This Row],[Summary Label]]&lt;&gt;""),""""&amp;Table_Question_Sets[[#This Row],[Key]]&amp;""": """&amp;Table_Question_Sets[[#This Row],[Summary Label]]&amp;"""","")</f>
        <v/>
      </c>
      <c r="BO25" s="29">
        <f ca="1">IF(Table_Question_Sets[[#This Row],[Header]]="Yes","",_xlfn.NUMBERVALUE(INDIRECT(SUBSTITUTE(ADDRESS(1,COLUMN(),4),"1","")&amp;ROW()-1))+IF(Table_Question_Sets[[#This Row],[Property]]&lt;&gt;"",1,0))</f>
        <v>5</v>
      </c>
      <c r="BP25" s="29">
        <f ca="1">IF(Table_Question_Sets[[#This Row],[Header]]="Yes","",_xlfn.NUMBERVALUE(INDIRECT(SUBSTITUTE(ADDRESS(1,COLUMN(),4),"1","")&amp;ROW()+1))+IF(Table_Question_Sets[[#This Row],[Property]]&lt;&gt;"",1,0))</f>
        <v>3</v>
      </c>
      <c r="BQ25" s="29" t="str">
        <f t="array" aca="1" ref="BQ2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5"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v>
      </c>
      <c r="BS25"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5"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
      </c>
      <c r="BU2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v>
      </c>
      <c r="BV25" s="26" t="str">
        <f ca="1" xml:space="preserve">
IF(Table_Question_Sets[[#This Row],[Row]]="Yes","]},{""className"": ""row"",""fieldGroup"": [","")&amp;
Table_Question_Sets[[#This Row],[Config Field]]</f>
        <v>{"key":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v>
      </c>
      <c r="BW2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25" s="137" t="str">
        <f>IF(AND(Table_Question_Sets[[#This Row],[Header]]="",Table_Question_Sets[[#This Row],[Property]]&lt;&gt;"",Table_Question_Sets[[#This Row],[Field Type]]&lt;&gt;""),
""""&amp;Table_Question_Sets[[#This Row],[Key]]&amp;"""","")</f>
        <v>"policyAdjustmentDateInput"</v>
      </c>
      <c r="BZ2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"policyAdjustmentDateInput","policyCancellationDate","policyCancellationDateInput"</v>
      </c>
      <c r="CA25" s="137" t="str">
        <f>IF(AND(Table_Question_Sets[[#This Row],[Header]]&lt;&gt;"Yes",Table_Question_Sets[[#This Row],[Property]]&lt;&gt;"",Table_Question_Sets[[#This Row],[Workflow Role]]&lt;&gt;""),
""""&amp;Table_Question_Sets[[#This Row],[Workflow Role]]&amp;""":"""&amp;Table_Question_Sets[[#This Row],[Key]]&amp;"""","")</f>
        <v/>
      </c>
      <c r="CB25" s="11" t="str">
        <f>IF(AND(Table_Question_Sets[[#This Row],[Displayable]]="No", Table_Question_Sets[[#This Row],[Property]]&lt;&gt;""),
"",""""&amp;Table_Question_Sets[[#This Row],[Key]]&amp;"""")</f>
        <v/>
      </c>
      <c r="CC25" s="137" t="str">
        <f>IF(AND(Table_Question_Sets[[#This Row],[Header]]&lt;&gt;"Yes",Table_Question_Sets[[#This Row],[Property]]&lt;&gt;"",Table_Question_Sets[[#This Row],[Private]]="Yes"),
""""&amp;Table_Question_Sets[[#This Row],[Key]]&amp;"""","")</f>
        <v>"policyAdjustmentDateInput"</v>
      </c>
      <c r="CD25" s="11"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"policyAdjustmentDateInput": { "dataType": "date", "displayable": false, "canChangeWhenApproved": false, "private": true, "resetForNewQuotes": false}</v>
      </c>
      <c r="CE25" s="11"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25" s="11" t="str">
        <f ca="1">IF(ISNUMBER(Table_Question_Sets[[#This Row],[Config Use Row]]),INDEX(Table_Question_Sets[Config Question Meta Data Rollup],Table_Question_Sets[[#This Row],[Config Use Row]])&amp;",","")</f>
        <v/>
      </c>
      <c r="CG25" s="137">
        <f ca="1">IF(Table_Question_Sets[[#This Row],[Header]]="Yes","",_xlfn.NUMBERVALUE(INDIRECT(SUBSTITUTE(ADDRESS(1,COLUMN(),4),"1","")&amp;ROW()+1))+IF(OR(Table_Question_Sets[[#This Row],[Value]]&lt;&gt;"",AND(Table_Question_Sets[[#This Row],[Data Type]]="Repeating",Table_Question_Sets[[#This Row],[Calculation Repeating]]&lt;&gt;"")),1,0))</f>
        <v>2</v>
      </c>
      <c r="CH25" s="137" t="str">
        <f ca="1" xml:space="preserve">
IF(Table_Question_Sets[[#This Row],[Data Type]]="Repeating",
OFFSET(Table_Repeating_Question_Sets[[#Headers],[Property]],MATCH(Table_Question_Sets[[#This Row],[Property]],Table_Repeating_Question_Sets[Property],0),MATCH("Calculation",Table_Repeating_Question_Sets[#Headers],0)-1,1,1),
"")</f>
        <v/>
      </c>
      <c r="CI2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2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"policyCancellationDate": "26/04/2021","policyCancellationDateInput": "26/04/2021"</v>
      </c>
      <c r="CK25" s="137" t="str">
        <f ca="1">IF(ISNUMBER(Table_Question_Sets[[#This Row],[Config Use Row]]),INDEX(Table_Question_Sets[Config Rollup],Table_Question_Sets[[#This Row],[Config Use Row]]),"")</f>
        <v/>
      </c>
      <c r="CL25" s="137" t="str">
        <f ca="1">IF(ISNUMBER(Table_Question_Sets[[#This Row],[Config Use Row]]),INDEX(Table_Question_Sets[Config Keys Nested Rollup],Table_Question_Sets[[#This Row],[Config Use Row]]),"")</f>
        <v/>
      </c>
      <c r="CM25" s="137" t="str">
        <f ca="1">IF(ISNUMBER(Table_Question_Sets[[#This Row],[Config Use Row]]),INDEX(Table_Question_Sets[Calculation Rollup],Table_Question_Sets[[#This Row],[Config Use Row]]),"")</f>
        <v/>
      </c>
    </row>
    <row r="26" spans="2:91" s="22" customFormat="1" ht="21" customHeight="1">
      <c r="B26" s="27" t="s">
        <v>1713</v>
      </c>
      <c r="C26" s="165"/>
      <c r="D26" s="26" t="str">
        <f ca="1">IF(Table_Question_Sets[[#This Row],[Header]]="Yes","",
IF(INDIRECT(SUBSTITUTE(ADDRESS(1,COLUMN(),4),"1","")&amp;ROW()-1)="",
INDIRECT(SUBSTITUTE(ADDRESS(1,COLUMN(Table_Question_Sets[[#This Row],[Property]]),4),"1","")&amp;ROW()-1),
INDIRECT(SUBSTITUTE(ADDRESS(1,COLUMN(),4),"1","")&amp;ROW()-1)))</f>
        <v>Dates</v>
      </c>
      <c r="E2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policyCancellationDate</v>
      </c>
      <c r="F26" s="26" t="str">
        <f>IF(Table_Question_Sets[[#This Row],[Header]]="Yes","",IF(Table_Question_Sets[[#This Row],[Property]]&lt;&gt;"",SUBSTITUTE(Table_Question_Sets[[#This Row],[Property]]," ",""),""))</f>
        <v>PolicyCancellationDate</v>
      </c>
      <c r="G26" s="94" t="s">
        <v>1926</v>
      </c>
      <c r="H26" s="27" t="s">
        <v>37</v>
      </c>
      <c r="I26" s="27" t="s">
        <v>789</v>
      </c>
      <c r="J26" s="10"/>
      <c r="K26" s="59"/>
      <c r="L26" s="77"/>
      <c r="M26" s="77"/>
      <c r="N26" s="62"/>
      <c r="O26" s="62" t="s">
        <v>747</v>
      </c>
      <c r="P26" s="62"/>
      <c r="Q26" s="62"/>
      <c r="R26" s="62"/>
      <c r="S26" s="81"/>
      <c r="T26" s="27"/>
      <c r="U26" s="10"/>
      <c r="V26" s="302" t="s">
        <v>1801</v>
      </c>
      <c r="W26" s="27"/>
      <c r="X26" s="11"/>
      <c r="Y26" s="10"/>
      <c r="Z26" s="10"/>
      <c r="AA26" s="11"/>
      <c r="AB26" s="331"/>
      <c r="AC26" s="11"/>
      <c r="AD26" s="27"/>
      <c r="AE26" s="27"/>
      <c r="AF26" s="10"/>
      <c r="AG26" s="10"/>
      <c r="AH26" s="78" t="s">
        <v>1665</v>
      </c>
      <c r="AI26" s="78" t="s">
        <v>1717</v>
      </c>
      <c r="AJ26" s="301" t="s">
        <v>1719</v>
      </c>
      <c r="AK26" s="78" t="s">
        <v>1771</v>
      </c>
      <c r="AL26" s="78"/>
      <c r="AM26" s="78"/>
      <c r="AN26" s="78"/>
      <c r="AO26" s="78"/>
      <c r="AP26" s="78"/>
      <c r="AQ26" s="137"/>
      <c r="AR2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26/04/2021</v>
      </c>
      <c r="AS26" s="200"/>
      <c r="AT2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6" s="27"/>
      <c r="AW26" s="81"/>
      <c r="AX26" s="334" t="s">
        <v>1722</v>
      </c>
      <c r="AY26" s="81">
        <v>6</v>
      </c>
      <c r="AZ26" s="11"/>
      <c r="BA26" s="27"/>
      <c r="BB26" s="11"/>
      <c r="BC26" s="11" t="s">
        <v>1723</v>
      </c>
      <c r="BD26" s="11"/>
      <c r="BE26" s="11" t="s">
        <v>60</v>
      </c>
      <c r="BF26" s="11"/>
      <c r="BG26" s="11"/>
      <c r="BH26" s="11"/>
      <c r="BI26" s="27" t="s">
        <v>70</v>
      </c>
      <c r="BJ26" s="27"/>
      <c r="BK26" s="27"/>
      <c r="BL2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26/04/2021</v>
      </c>
      <c r="BM26" s="50" t="str">
        <f>IF(OR(Table_Question_Sets[[#This Row],[Header]]="Yes",Table_Question_Sets[[#This Row],[Text]]=""),"",IF(OR(Table_Question_Sets[[#This Row],[Text]]="true",Table_Question_Sets[[#This Row],[Text]]="false",ISNUMBER(Table_Question_Sets[[#This Row],[Text]])),Table_Question_Sets[[#This Row],[Text]],""""&amp;Table_Question_Sets[[#This Row],[Text]]&amp;""""))</f>
        <v>"26/04/2021"</v>
      </c>
      <c r="BN26" s="29" t="str">
        <f>IF(AND(Table_Question_Sets[[#This Row],[Header]]&lt;&gt;"Yes",Table_Question_Sets[[#This Row],[Property]]&lt;&gt;"",Table_Question_Sets[[#This Row],[Summary Label]]&lt;&gt;""),""""&amp;Table_Question_Sets[[#This Row],[Key]]&amp;""": """&amp;Table_Question_Sets[[#This Row],[Summary Label]]&amp;"""","")</f>
        <v/>
      </c>
      <c r="BO26" s="29">
        <f ca="1">IF(Table_Question_Sets[[#This Row],[Header]]="Yes","",_xlfn.NUMBERVALUE(INDIRECT(SUBSTITUTE(ADDRESS(1,COLUMN(),4),"1","")&amp;ROW()-1))+IF(Table_Question_Sets[[#This Row],[Property]]&lt;&gt;"",1,0))</f>
        <v>6</v>
      </c>
      <c r="BP26" s="29">
        <f ca="1">IF(Table_Question_Sets[[#This Row],[Header]]="Yes","",_xlfn.NUMBERVALUE(INDIRECT(SUBSTITUTE(ADDRESS(1,COLUMN(),4),"1","")&amp;ROW()+1))+IF(Table_Question_Sets[[#This Row],[Property]]&lt;&gt;"",1,0))</f>
        <v>2</v>
      </c>
      <c r="BQ26" s="29" t="str">
        <f t="array" aca="1" ref="BQ2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6"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26"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6"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
      </c>
      <c r="BU2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v>
      </c>
      <c r="BV26" s="26" t="str">
        <f ca="1" xml:space="preserve">
IF(Table_Question_Sets[[#This Row],[Row]]="Yes","]},{""className"": ""row"",""fieldGroup"": [","")&amp;
Table_Question_Sets[[#This Row],[Config Field]]</f>
        <v>{"key":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v>
      </c>
      <c r="BW2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26" s="137" t="str">
        <f>IF(AND(Table_Question_Sets[[#This Row],[Header]]="",Table_Question_Sets[[#This Row],[Property]]&lt;&gt;"",Table_Question_Sets[[#This Row],[Field Type]]&lt;&gt;""),
""""&amp;Table_Question_Sets[[#This Row],[Key]]&amp;"""","")</f>
        <v>"policyCancellationDate"</v>
      </c>
      <c r="BZ2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"policyCancellationDate","policyCancellationDateInput"</v>
      </c>
      <c r="CA26" s="137" t="str">
        <f>IF(AND(Table_Question_Sets[[#This Row],[Header]]&lt;&gt;"Yes",Table_Question_Sets[[#This Row],[Property]]&lt;&gt;"",Table_Question_Sets[[#This Row],[Workflow Role]]&lt;&gt;""),
""""&amp;Table_Question_Sets[[#This Row],[Workflow Role]]&amp;""":"""&amp;Table_Question_Sets[[#This Row],[Key]]&amp;"""","")</f>
        <v>"policyCancellationDate":"policyCancellationDate"</v>
      </c>
      <c r="CB26" s="235" t="str">
        <f>IF(AND(Table_Question_Sets[[#This Row],[Displayable]]="No", Table_Question_Sets[[#This Row],[Property]]&lt;&gt;""),
"",""""&amp;Table_Question_Sets[[#This Row],[Key]]&amp;"""")</f>
        <v/>
      </c>
      <c r="CC26" s="137" t="str">
        <f>IF(AND(Table_Question_Sets[[#This Row],[Header]]&lt;&gt;"Yes",Table_Question_Sets[[#This Row],[Property]]&lt;&gt;"",Table_Question_Sets[[#This Row],[Private]]="Yes"),
""""&amp;Table_Question_Sets[[#This Row],[Key]]&amp;"""","")</f>
        <v/>
      </c>
      <c r="CD26"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"policyCancellationDate": { "dataType": "text", "displayable": false, "canChangeWhenApproved": true, "private": false, "resetForNewQuotes": false, "summaryLabelExpression": "getQuoteType() == 'cancellation' ? 'Cancellation Date' : null", "summaryPositionExpression": "6"}</v>
      </c>
      <c r="CE26"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CF26" s="235" t="str">
        <f ca="1">IF(ISNUMBER(Table_Question_Sets[[#This Row],[Config Use Row]]),INDEX(Table_Question_Sets[Config Question Meta Data Rollup],Table_Question_Sets[[#This Row],[Config Use Row]])&amp;",","")</f>
        <v/>
      </c>
      <c r="CG26" s="137">
        <f ca="1">IF(Table_Question_Sets[[#This Row],[Header]]="Yes","",_xlfn.NUMBERVALUE(INDIRECT(SUBSTITUTE(ADDRESS(1,COLUMN(),4),"1","")&amp;ROW()+1))+IF(OR(Table_Question_Sets[[#This Row],[Value]]&lt;&gt;"",AND(Table_Question_Sets[[#This Row],[Data Type]]="Repeating",Table_Question_Sets[[#This Row],[Calculation Repeating]]&lt;&gt;"")),1,0))</f>
        <v>2</v>
      </c>
      <c r="CH26" s="137" t="str">
        <f ca="1" xml:space="preserve">
IF(Table_Question_Sets[[#This Row],[Data Type]]="Repeating",
OFFSET(Table_Repeating_Question_Sets[[#Headers],[Property]],MATCH(Table_Question_Sets[[#This Row],[Property]],Table_Repeating_Question_Sets[Property],0),MATCH("Calculation",Table_Repeating_Question_Sets[#Headers],0)-1,1,1),
"")</f>
        <v/>
      </c>
      <c r="CI2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"policyCancellationDate": "26/04/2021"</v>
      </c>
      <c r="CJ2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"policyCancellationDate": "26/04/2021","policyCancellationDateInput": "26/04/2021"</v>
      </c>
      <c r="CK26" s="137" t="str">
        <f ca="1">IF(ISNUMBER(Table_Question_Sets[[#This Row],[Config Use Row]]),INDEX(Table_Question_Sets[Config Rollup],Table_Question_Sets[[#This Row],[Config Use Row]]),"")</f>
        <v/>
      </c>
      <c r="CL26" s="137" t="str">
        <f ca="1">IF(ISNUMBER(Table_Question_Sets[[#This Row],[Config Use Row]]),INDEX(Table_Question_Sets[Config Keys Nested Rollup],Table_Question_Sets[[#This Row],[Config Use Row]]),"")</f>
        <v/>
      </c>
      <c r="CM26" s="137" t="str">
        <f ca="1">IF(ISNUMBER(Table_Question_Sets[[#This Row],[Config Use Row]]),INDEX(Table_Question_Sets[Calculation Rollup],Table_Question_Sets[[#This Row],[Config Use Row]]),"")</f>
        <v/>
      </c>
    </row>
    <row r="27" spans="2:91" s="22" customFormat="1" ht="21" customHeight="1">
      <c r="B27" s="27" t="s">
        <v>1714</v>
      </c>
      <c r="C27" s="165"/>
      <c r="D27" s="26" t="str">
        <f ca="1">IF(Table_Question_Sets[[#This Row],[Header]]="Yes","",
IF(INDIRECT(SUBSTITUTE(ADDRESS(1,COLUMN(),4),"1","")&amp;ROW()-1)="",
INDIRECT(SUBSTITUTE(ADDRESS(1,COLUMN(Table_Question_Sets[[#This Row],[Property]]),4),"1","")&amp;ROW()-1),
INDIRECT(SUBSTITUTE(ADDRESS(1,COLUMN(),4),"1","")&amp;ROW()-1)))</f>
        <v>Dates</v>
      </c>
      <c r="E2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policyCancellationDateInput</v>
      </c>
      <c r="F27" s="26" t="str">
        <f>IF(Table_Question_Sets[[#This Row],[Header]]="Yes","",IF(Table_Question_Sets[[#This Row],[Property]]&lt;&gt;"",SUBSTITUTE(Table_Question_Sets[[#This Row],[Property]]," ",""),""))</f>
        <v>PolicyCancellationDateInput</v>
      </c>
      <c r="G27" s="94" t="s">
        <v>1926</v>
      </c>
      <c r="H27" s="27" t="s">
        <v>73</v>
      </c>
      <c r="I27" s="346" t="s">
        <v>73</v>
      </c>
      <c r="J27" s="10"/>
      <c r="K27" s="62" t="s">
        <v>60</v>
      </c>
      <c r="L27" s="77"/>
      <c r="M27" s="77"/>
      <c r="N27" s="62"/>
      <c r="O27" s="62" t="s">
        <v>735</v>
      </c>
      <c r="P27" s="62"/>
      <c r="Q27" s="62"/>
      <c r="R27" s="62"/>
      <c r="S27" s="81"/>
      <c r="T27" s="27"/>
      <c r="U27" s="10" t="s">
        <v>1715</v>
      </c>
      <c r="V27" s="302" t="s">
        <v>1802</v>
      </c>
      <c r="W27" s="27" t="s">
        <v>1716</v>
      </c>
      <c r="X27" s="11"/>
      <c r="Y27" s="10" t="s">
        <v>1713</v>
      </c>
      <c r="Z27" s="10"/>
      <c r="AA27" s="11"/>
      <c r="AB27" s="331"/>
      <c r="AC27" s="11"/>
      <c r="AD27" s="27"/>
      <c r="AE27" s="27"/>
      <c r="AF27" s="10"/>
      <c r="AG27" s="10"/>
      <c r="AH27" s="82"/>
      <c r="AI27" s="78" t="s">
        <v>1718</v>
      </c>
      <c r="AJ27" s="301" t="s">
        <v>1720</v>
      </c>
      <c r="AK27" s="78" t="s">
        <v>1721</v>
      </c>
      <c r="AL27" s="78"/>
      <c r="AM27" s="78"/>
      <c r="AN27" s="78"/>
      <c r="AO27" s="78"/>
      <c r="AP27" s="78"/>
      <c r="AQ27" s="137"/>
      <c r="AR27" s="166">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44312</v>
      </c>
      <c r="AS27" s="200" t="str">
        <f>IF(AND(AR169&lt;&gt;"cancellation",Table_Question_Sets[[#This Row],[Used Value]]=""),"Yes","No")</f>
        <v>No</v>
      </c>
      <c r="AT2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7" s="27"/>
      <c r="AW27" s="81"/>
      <c r="AX27" s="334"/>
      <c r="AY27" s="81"/>
      <c r="AZ27" s="11"/>
      <c r="BA27" s="27"/>
      <c r="BB27" s="11"/>
      <c r="BC27" s="11"/>
      <c r="BD27" s="11" t="s">
        <v>60</v>
      </c>
      <c r="BE27" s="11"/>
      <c r="BF27" s="11"/>
      <c r="BG27" s="11"/>
      <c r="BH27" s="11"/>
      <c r="BI27" s="27" t="s">
        <v>70</v>
      </c>
      <c r="BJ27" s="27"/>
      <c r="BK27" s="27"/>
      <c r="BL2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26/04/2021</v>
      </c>
      <c r="BM27" s="50" t="str">
        <f>IF(OR(Table_Question_Sets[[#This Row],[Header]]="Yes",Table_Question_Sets[[#This Row],[Text]]=""),"",IF(OR(Table_Question_Sets[[#This Row],[Text]]="true",Table_Question_Sets[[#This Row],[Text]]="false",ISNUMBER(Table_Question_Sets[[#This Row],[Text]])),Table_Question_Sets[[#This Row],[Text]],""""&amp;Table_Question_Sets[[#This Row],[Text]]&amp;""""))</f>
        <v>"26/04/2021"</v>
      </c>
      <c r="BN27" s="29" t="str">
        <f>IF(AND(Table_Question_Sets[[#This Row],[Header]]&lt;&gt;"Yes",Table_Question_Sets[[#This Row],[Property]]&lt;&gt;"",Table_Question_Sets[[#This Row],[Summary Label]]&lt;&gt;""),""""&amp;Table_Question_Sets[[#This Row],[Key]]&amp;""": """&amp;Table_Question_Sets[[#This Row],[Summary Label]]&amp;"""","")</f>
        <v/>
      </c>
      <c r="BO27" s="29">
        <f ca="1">IF(Table_Question_Sets[[#This Row],[Header]]="Yes","",_xlfn.NUMBERVALUE(INDIRECT(SUBSTITUTE(ADDRESS(1,COLUMN(),4),"1","")&amp;ROW()-1))+IF(Table_Question_Sets[[#This Row],[Property]]&lt;&gt;"",1,0))</f>
        <v>7</v>
      </c>
      <c r="BP27" s="29">
        <f ca="1">IF(Table_Question_Sets[[#This Row],[Header]]="Yes","",_xlfn.NUMBERVALUE(INDIRECT(SUBSTITUTE(ADDRESS(1,COLUMN(),4),"1","")&amp;ROW()+1))+IF(Table_Question_Sets[[#This Row],[Property]]&lt;&gt;"",1,0))</f>
        <v>1</v>
      </c>
      <c r="BQ27" s="29" t="str">
        <f t="array" aca="1" ref="BQ2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7"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S27"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7"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
      </c>
      <c r="BU2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V27" s="26" t="str">
        <f ca="1" xml:space="preserve">
IF(Table_Question_Sets[[#This Row],[Row]]="Yes","]},{""className"": ""row"",""fieldGroup"": [","")&amp;
Table_Question_Sets[[#This Row],[Config Field]]</f>
        <v>{"key":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W2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BX2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27" s="137" t="str">
        <f>IF(AND(Table_Question_Sets[[#This Row],[Header]]="",Table_Question_Sets[[#This Row],[Property]]&lt;&gt;"",Table_Question_Sets[[#This Row],[Field Type]]&lt;&gt;""),
""""&amp;Table_Question_Sets[[#This Row],[Key]]&amp;"""","")</f>
        <v>"policyCancellationDateInput"</v>
      </c>
      <c r="BZ2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"policyCancellationDateInput"</v>
      </c>
      <c r="CA27" s="137" t="str">
        <f>IF(AND(Table_Question_Sets[[#This Row],[Header]]&lt;&gt;"Yes",Table_Question_Sets[[#This Row],[Property]]&lt;&gt;"",Table_Question_Sets[[#This Row],[Workflow Role]]&lt;&gt;""),
""""&amp;Table_Question_Sets[[#This Row],[Workflow Role]]&amp;""":"""&amp;Table_Question_Sets[[#This Row],[Key]]&amp;"""","")</f>
        <v/>
      </c>
      <c r="CB27" s="235" t="str">
        <f>IF(AND(Table_Question_Sets[[#This Row],[Displayable]]="No", Table_Question_Sets[[#This Row],[Property]]&lt;&gt;""),
"",""""&amp;Table_Question_Sets[[#This Row],[Key]]&amp;"""")</f>
        <v/>
      </c>
      <c r="CC27" s="137" t="str">
        <f>IF(AND(Table_Question_Sets[[#This Row],[Header]]&lt;&gt;"Yes",Table_Question_Sets[[#This Row],[Property]]&lt;&gt;"",Table_Question_Sets[[#This Row],[Private]]="Yes"),
""""&amp;Table_Question_Sets[[#This Row],[Key]]&amp;"""","")</f>
        <v>"policyCancellationDateInput"</v>
      </c>
      <c r="CD27"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"policyCancellationDateInput": { "dataType": "date", "displayable": false, "canChangeWhenApproved": false, "private": true, "resetForNewQuotes": false}</v>
      </c>
      <c r="CE27"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"policyCancellationDateInput": { "dataType": "date", "displayable": false, "canChangeWhenApproved": false, "private": true, "resetForNewQuotes": false}</v>
      </c>
      <c r="CF27" s="235" t="str">
        <f ca="1">IF(ISNUMBER(Table_Question_Sets[[#This Row],[Config Use Row]]),INDEX(Table_Question_Sets[Config Question Meta Data Rollup],Table_Question_Sets[[#This Row],[Config Use Row]])&amp;",","")</f>
        <v/>
      </c>
      <c r="CG27" s="137">
        <f ca="1">IF(Table_Question_Sets[[#This Row],[Header]]="Yes","",_xlfn.NUMBERVALUE(INDIRECT(SUBSTITUTE(ADDRESS(1,COLUMN(),4),"1","")&amp;ROW()+1))+IF(OR(Table_Question_Sets[[#This Row],[Value]]&lt;&gt;"",AND(Table_Question_Sets[[#This Row],[Data Type]]="Repeating",Table_Question_Sets[[#This Row],[Calculation Repeating]]&lt;&gt;"")),1,0))</f>
        <v>1</v>
      </c>
      <c r="CH27" s="137" t="str">
        <f ca="1" xml:space="preserve">
IF(Table_Question_Sets[[#This Row],[Data Type]]="Repeating",
OFFSET(Table_Repeating_Question_Sets[[#Headers],[Property]],MATCH(Table_Question_Sets[[#This Row],[Property]],Table_Repeating_Question_Sets[Property],0),MATCH("Calculation",Table_Repeating_Question_Sets[#Headers],0)-1,1,1),
"")</f>
        <v/>
      </c>
      <c r="CI2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"policyCancellationDateInput": "26/04/2021"</v>
      </c>
      <c r="CJ2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"policyCancellationDateInput": "26/04/2021"</v>
      </c>
      <c r="CK27" s="137" t="str">
        <f ca="1">IF(ISNUMBER(Table_Question_Sets[[#This Row],[Config Use Row]]),INDEX(Table_Question_Sets[Config Rollup],Table_Question_Sets[[#This Row],[Config Use Row]]),"")</f>
        <v/>
      </c>
      <c r="CL27" s="137" t="str">
        <f ca="1">IF(ISNUMBER(Table_Question_Sets[[#This Row],[Config Use Row]]),INDEX(Table_Question_Sets[Config Keys Nested Rollup],Table_Question_Sets[[#This Row],[Config Use Row]]),"")</f>
        <v/>
      </c>
      <c r="CM27" s="137" t="str">
        <f ca="1">IF(ISNUMBER(Table_Question_Sets[[#This Row],[Config Use Row]]),INDEX(Table_Question_Sets[Calculation Rollup],Table_Question_Sets[[#This Row],[Config Use Row]]),"")</f>
        <v/>
      </c>
    </row>
    <row r="28" spans="2:91" s="21" customFormat="1" ht="29.25" thickBot="1">
      <c r="B28" s="15" t="s">
        <v>75</v>
      </c>
      <c r="C28" s="15" t="s">
        <v>60</v>
      </c>
      <c r="D28" s="15" t="str">
        <f ca="1">IF(Table_Question_Sets[[#This Row],[Header]]="Yes","",
IF(INDIRECT(SUBSTITUTE(ADDRESS(1,COLUMN(),4),"1","")&amp;ROW()-1)="",
INDIRECT(SUBSTITUTE(ADDRESS(1,COLUMN(Table_Question_Sets[[#This Row],[Property]]),4),"1","")&amp;ROW()-1),
INDIRECT(SUBSTITUTE(ADDRESS(1,COLUMN(),4),"1","")&amp;ROW()-1)))</f>
        <v/>
      </c>
      <c r="E28"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v>
      </c>
      <c r="F28" s="15" t="str">
        <f>IF(Table_Question_Sets[[#This Row],[Header]]="Yes","",IF(Table_Question_Sets[[#This Row],[Property]]&lt;&gt;"",SUBSTITUTE(Table_Question_Sets[[#This Row],[Property]]," ",""),""))</f>
        <v/>
      </c>
      <c r="G28" s="58"/>
      <c r="H28" s="15"/>
      <c r="I28" s="15"/>
      <c r="J28" s="15"/>
      <c r="K28" s="58"/>
      <c r="L28" s="76"/>
      <c r="M28" s="76"/>
      <c r="N28" s="33"/>
      <c r="O28" s="33"/>
      <c r="P28" s="33"/>
      <c r="Q28" s="33"/>
      <c r="R28" s="33"/>
      <c r="S28" s="33"/>
      <c r="T28" s="15"/>
      <c r="U28" s="15"/>
      <c r="V28" s="15"/>
      <c r="W28" s="15"/>
      <c r="X28" s="15"/>
      <c r="Y28" s="15"/>
      <c r="Z28" s="15"/>
      <c r="AA28" s="15"/>
      <c r="AB28" s="15"/>
      <c r="AC28" s="15"/>
      <c r="AD28" s="15"/>
      <c r="AE28" s="15"/>
      <c r="AF28" s="15"/>
      <c r="AG28" s="15"/>
      <c r="AH28" s="76"/>
      <c r="AI28" s="76"/>
      <c r="AJ28" s="76"/>
      <c r="AK28" s="76"/>
      <c r="AL28" s="76"/>
      <c r="AM28" s="76"/>
      <c r="AN28" s="76"/>
      <c r="AO28" s="76"/>
      <c r="AP28" s="76"/>
      <c r="AQ28" s="141"/>
      <c r="AR28"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28" s="100"/>
      <c r="AT28"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8"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8" s="15"/>
      <c r="AW28" s="33"/>
      <c r="AX28" s="33"/>
      <c r="AY28" s="33"/>
      <c r="AZ28" s="15"/>
      <c r="BA28" s="15"/>
      <c r="BB28" s="15"/>
      <c r="BC28" s="15"/>
      <c r="BD28" s="15"/>
      <c r="BE28" s="15"/>
      <c r="BF28" s="15"/>
      <c r="BG28" s="15"/>
      <c r="BH28" s="15"/>
      <c r="BI28" s="15"/>
      <c r="BJ28" s="15"/>
      <c r="BK28" s="15"/>
      <c r="BL2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28" s="33" t="str">
        <f>IF(OR(Table_Question_Sets[[#This Row],[Header]]="Yes",Table_Question_Sets[[#This Row],[Text]]=""),"",IF(OR(Table_Question_Sets[[#This Row],[Text]]="true",Table_Question_Sets[[#This Row],[Text]]="false",ISNUMBER(Table_Question_Sets[[#This Row],[Text]])),Table_Question_Sets[[#This Row],[Text]],""""&amp;Table_Question_Sets[[#This Row],[Text]]&amp;""""))</f>
        <v/>
      </c>
      <c r="BN28" s="33" t="str">
        <f>IF(AND(Table_Question_Sets[[#This Row],[Header]]&lt;&gt;"Yes",Table_Question_Sets[[#This Row],[Property]]&lt;&gt;"",Table_Question_Sets[[#This Row],[Summary Label]]&lt;&gt;""),""""&amp;Table_Question_Sets[[#This Row],[Key]]&amp;""": """&amp;Table_Question_Sets[[#This Row],[Summary Label]]&amp;"""","")</f>
        <v/>
      </c>
      <c r="BO28" s="33" t="str">
        <f ca="1">IF(Table_Question_Sets[[#This Row],[Header]]="Yes","",_xlfn.NUMBERVALUE(INDIRECT(SUBSTITUTE(ADDRESS(1,COLUMN(),4),"1","")&amp;ROW()-1))+IF(Table_Question_Sets[[#This Row],[Property]]&lt;&gt;"",1,0))</f>
        <v/>
      </c>
      <c r="BP28" s="33" t="str">
        <f ca="1">IF(Table_Question_Sets[[#This Row],[Header]]="Yes","",_xlfn.NUMBERVALUE(INDIRECT(SUBSTITUTE(ADDRESS(1,COLUMN(),4),"1","")&amp;ROW()+1))+IF(Table_Question_Sets[[#This Row],[Property]]&lt;&gt;"",1,0))</f>
        <v/>
      </c>
      <c r="BQ28" s="33" t="str">
        <f t="array" aca="1" ref="BQ2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8"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28"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8"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28"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28" s="15" t="str">
        <f xml:space="preserve">
IF(Table_Question_Sets[[#This Row],[Row]]="Yes","]},{""className"": ""row"",""fieldGroup"": [","")&amp;
Table_Question_Sets[[#This Row],[Config Field]]</f>
        <v/>
      </c>
      <c r="BW28"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"contact":[{"className": "row","fieldGroup":[{"key": "contactName","type": "input-field","className":"col-xs-12 col-md-6","templateOptions":{"label":"Your name","canChangeWhenApproved":"Yes"},"validators": {"validation": "Validators.compose([ValidationService.required('true', '')])"}},{"key": "contactEmail","type": "input-field","className":"col-xs-12 col-md-6","templateOptions":{"label":"Email","canChangeWhenApproved":"Yes"},"validators": {"validation": "Validators.compose([ValidationService.isEmail()])"}},{"key": "contactPhone","type": "input-field","className":"col-xs-12 col-md-6","templateOptions":{"label":"Phone","formatTextInput":"phoneNumber","addonLeft":{"class":"fa fa-phone"},"canChangeWhenApproved":"Yes"},"validators": {"validation": "Validators.compose([ValidationService.isPhoneNumber()])"}},{"key": "contactMobile","type": "input-field","className":"col-xs-12 col-md-6","templateOptions":{"label":"Mobile","formatTextInput":"phoneNumber","addonLeft":{"class":"fa fa-phone"},"canChangeWhenApproved":"Yes"},"validators": {"validation": "Validators.compose([ValidationService.required('true', ''), ValidationService.isPhoneNumber()])"}}]}],</v>
      </c>
      <c r="BX28"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28" s="15" t="str">
        <f>IF(AND(Table_Question_Sets[[#This Row],[Header]]="",Table_Question_Sets[[#This Row],[Property]]&lt;&gt;"",Table_Question_Sets[[#This Row],[Field Type]]&lt;&gt;""),
""""&amp;Table_Question_Sets[[#This Row],[Key]]&amp;"""","")</f>
        <v/>
      </c>
      <c r="BZ28"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"contact":["contactName","contactEmail","contactPhone","contactMobile"],</v>
      </c>
      <c r="CA28" s="15" t="str">
        <f>IF(AND(Table_Question_Sets[[#This Row],[Header]]&lt;&gt;"Yes",Table_Question_Sets[[#This Row],[Property]]&lt;&gt;"",Table_Question_Sets[[#This Row],[Workflow Role]]&lt;&gt;""),
""""&amp;Table_Question_Sets[[#This Row],[Workflow Role]]&amp;""":"""&amp;Table_Question_Sets[[#This Row],[Key]]&amp;"""","")</f>
        <v/>
      </c>
      <c r="CB28" s="15" t="str">
        <f>IF(AND(Table_Question_Sets[[#This Row],[Displayable]]="No", Table_Question_Sets[[#This Row],[Property]]&lt;&gt;""),
"",""""&amp;Table_Question_Sets[[#This Row],[Key]]&amp;"""")</f>
        <v>"contact"</v>
      </c>
      <c r="CC28" s="15" t="str">
        <f>IF(AND(Table_Question_Sets[[#This Row],[Header]]&lt;&gt;"Yes",Table_Question_Sets[[#This Row],[Property]]&lt;&gt;"",Table_Question_Sets[[#This Row],[Private]]="Yes"),
""""&amp;Table_Question_Sets[[#This Row],[Key]]&amp;"""","")</f>
        <v/>
      </c>
      <c r="CD28" s="1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28" s="1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"contact":{"contactName": { "dataType": "text", "displayable": false, "canChangeWhenApproved": true, "private": false, "resetForNewQuotes": false},"contactEmail": { "dataType": "email", "displayable": false, "canChangeWhenApproved": true, "private": false, "resetForNewQuotes": false},"contactPhone": { "dataType": "phone", "displayable": false, "canChangeWhenApproved": true, "private": false, "resetForNewQuotes": false},"contactMobile": { "dataType": "phone", "displayable": false, "canChangeWhenApproved": true, "private": false, "resetForNewQuotes": false}}</v>
      </c>
      <c r="CF28" s="15" t="str">
        <f ca="1">IF(ISNUMBER(Table_Question_Sets[[#This Row],[Config Use Row]]),INDEX(Table_Question_Sets[Config Question Meta Data Rollup],Table_Question_Sets[[#This Row],[Config Use Row]])&amp;",","")</f>
        <v/>
      </c>
      <c r="CG28" s="15" t="str">
        <f ca="1">IF(Table_Question_Sets[[#This Row],[Header]]="Yes","",_xlfn.NUMBERVALUE(INDIRECT(SUBSTITUTE(ADDRESS(1,COLUMN(),4),"1","")&amp;ROW()+1))+IF(OR(Table_Question_Sets[[#This Row],[Value]]&lt;&gt;"",AND(Table_Question_Sets[[#This Row],[Data Type]]="Repeating",Table_Question_Sets[[#This Row],[Calculation Repeating]]&lt;&gt;"")),1,0))</f>
        <v/>
      </c>
      <c r="CH28" s="15" t="str">
        <f ca="1" xml:space="preserve">
IF(Table_Question_Sets[[#This Row],[Data Type]]="Repeating",
OFFSET(Table_Repeating_Question_Sets[[#Headers],[Property]],MATCH(Table_Question_Sets[[#This Row],[Property]],Table_Repeating_Question_Sets[Property],0),MATCH("Calculation",Table_Repeating_Question_Sets[#Headers],0)-1,1,1),
"")</f>
        <v/>
      </c>
      <c r="CI28" s="15"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28"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"contact":{"contactName": "Carl Andersson","contactEmail": "carlandersson78@gmail.com","contactPhone": "0490032850","contactMobile": "0490032850"},</v>
      </c>
      <c r="CK28" s="15" t="str">
        <f ca="1">IF(ISNUMBER(Table_Question_Sets[[#This Row],[Config Use Row]]),INDEX(Table_Question_Sets[Config Rollup],Table_Question_Sets[[#This Row],[Config Use Row]]),"")</f>
        <v/>
      </c>
      <c r="CL28" s="15" t="str">
        <f ca="1">IF(ISNUMBER(Table_Question_Sets[[#This Row],[Config Use Row]]),INDEX(Table_Question_Sets[Config Keys Nested Rollup],Table_Question_Sets[[#This Row],[Config Use Row]]),"")</f>
        <v/>
      </c>
      <c r="CM28" s="15" t="str">
        <f ca="1">IF(ISNUMBER(Table_Question_Sets[[#This Row],[Config Use Row]]),INDEX(Table_Question_Sets[Calculation Rollup],Table_Question_Sets[[#This Row],[Config Use Row]]),"")</f>
        <v/>
      </c>
    </row>
    <row r="29" spans="2:91" s="22" customFormat="1" ht="18" hidden="1" customHeight="1">
      <c r="B29" s="27"/>
      <c r="C29" s="10"/>
      <c r="D29" s="26" t="str">
        <f ca="1">IF(Table_Question_Sets[[#This Row],[Header]]="Yes","",
IF(INDIRECT(SUBSTITUTE(ADDRESS(1,COLUMN(),4),"1","")&amp;ROW()-1)="",
INDIRECT(SUBSTITUTE(ADDRESS(1,COLUMN(Table_Question_Sets[[#This Row],[Property]]),4),"1","")&amp;ROW()-1),
INDIRECT(SUBSTITUTE(ADDRESS(1,COLUMN(),4),"1","")&amp;ROW()-1)))</f>
        <v>Contact</v>
      </c>
      <c r="E2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9" s="26" t="str">
        <f>IF(Table_Question_Sets[[#This Row],[Header]]="Yes","",IF(Table_Question_Sets[[#This Row],[Property]]&lt;&gt;"",SUBSTITUTE(Table_Question_Sets[[#This Row],[Property]]," ",""),""))</f>
        <v/>
      </c>
      <c r="G29" s="94"/>
      <c r="H29" s="27"/>
      <c r="I29" s="27"/>
      <c r="J29" s="27"/>
      <c r="K29" s="59"/>
      <c r="L29" s="82"/>
      <c r="M29" s="82"/>
      <c r="N29" s="52"/>
      <c r="O29" s="52"/>
      <c r="P29" s="52"/>
      <c r="Q29" s="52"/>
      <c r="R29" s="52"/>
      <c r="S29" s="52"/>
      <c r="T29" s="27"/>
      <c r="U29" s="27"/>
      <c r="V29" s="27"/>
      <c r="W29" s="27"/>
      <c r="X29" s="27"/>
      <c r="Y29" s="27"/>
      <c r="Z29" s="27"/>
      <c r="AA29" s="27"/>
      <c r="AB29" s="27"/>
      <c r="AC29" s="27"/>
      <c r="AD29" s="27"/>
      <c r="AE29" s="27"/>
      <c r="AF29" s="27"/>
      <c r="AG29" s="27"/>
      <c r="AH29" s="82"/>
      <c r="AI29" s="82"/>
      <c r="AJ29" s="82"/>
      <c r="AK29" s="82"/>
      <c r="AL29" s="82"/>
      <c r="AM29" s="82"/>
      <c r="AN29" s="82"/>
      <c r="AO29" s="82"/>
      <c r="AP29" s="82"/>
      <c r="AQ29" s="26"/>
      <c r="AR29"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29" s="166"/>
      <c r="AT2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2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29" s="27"/>
      <c r="AW29" s="52"/>
      <c r="AX29" s="52"/>
      <c r="AY29" s="52"/>
      <c r="AZ29" s="27"/>
      <c r="BA29" s="27"/>
      <c r="BB29" s="27"/>
      <c r="BC29" s="27"/>
      <c r="BD29" s="27"/>
      <c r="BE29" s="27"/>
      <c r="BF29" s="27"/>
      <c r="BG29" s="27"/>
      <c r="BH29" s="27"/>
      <c r="BI29" s="27"/>
      <c r="BJ29" s="27"/>
      <c r="BK29" s="27"/>
      <c r="BL29"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29" s="50" t="str">
        <f>IF(OR(Table_Question_Sets[[#This Row],[Header]]="Yes",Table_Question_Sets[[#This Row],[Text]]=""),"",IF(OR(Table_Question_Sets[[#This Row],[Text]]="true",Table_Question_Sets[[#This Row],[Text]]="false",ISNUMBER(Table_Question_Sets[[#This Row],[Text]])),Table_Question_Sets[[#This Row],[Text]],""""&amp;Table_Question_Sets[[#This Row],[Text]]&amp;""""))</f>
        <v/>
      </c>
      <c r="BN29" s="50" t="str">
        <f>IF(AND(Table_Question_Sets[[#This Row],[Header]]&lt;&gt;"Yes",Table_Question_Sets[[#This Row],[Property]]&lt;&gt;"",Table_Question_Sets[[#This Row],[Summary Label]]&lt;&gt;""),""""&amp;Table_Question_Sets[[#This Row],[Key]]&amp;""": """&amp;Table_Question_Sets[[#This Row],[Summary Label]]&amp;"""","")</f>
        <v/>
      </c>
      <c r="BO29" s="50">
        <f ca="1">IF(Table_Question_Sets[[#This Row],[Header]]="Yes","",_xlfn.NUMBERVALUE(INDIRECT(SUBSTITUTE(ADDRESS(1,COLUMN(),4),"1","")&amp;ROW()-1))+IF(Table_Question_Sets[[#This Row],[Property]]&lt;&gt;"",1,0))</f>
        <v>0</v>
      </c>
      <c r="BP29" s="50">
        <f ca="1">IF(Table_Question_Sets[[#This Row],[Header]]="Yes","",_xlfn.NUMBERVALUE(INDIRECT(SUBSTITUTE(ADDRESS(1,COLUMN(),4),"1","")&amp;ROW()+1))+IF(Table_Question_Sets[[#This Row],[Property]]&lt;&gt;"",1,0))</f>
        <v>4</v>
      </c>
      <c r="BQ29" s="25" t="str">
        <f t="array" aca="1" ref="BQ2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2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2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29"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29"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29" s="10" t="str">
        <f xml:space="preserve">
IF(Table_Question_Sets[[#This Row],[Row]]="Yes","]},{""className"": ""row"",""fieldGroup"": [","")&amp;
Table_Question_Sets[[#This Row],[Config Field]]</f>
        <v/>
      </c>
      <c r="BW29"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"contactName","type": "input-field","className":"col-xs-12 col-md-6","templateOptions":{"label":"Your name","canChangeWhenApproved":"Yes"},"validators": {"validation": "Validators.compose([ValidationService.required('true', '')])"}},{"key": "contactEmail","type": "input-field","className":"col-xs-12 col-md-6","templateOptions":{"label":"Email","canChangeWhenApproved":"Yes"},"validators": {"validation": "Validators.compose([ValidationService.isEmail()])"}},{"key": "contactPhone","type": "input-field","className":"col-xs-12 col-md-6","templateOptions":{"label":"Phone","formatTextInput":"phoneNumber","addonLeft":{"class":"fa fa-phone"},"canChangeWhenApproved":"Yes"},"validators": {"validation": "Validators.compose([ValidationService.isPhoneNumber()])"}},{"key": "contactMobile","type": "input-field","className":"col-xs-12 col-md-6","templateOptions":{"label":"Mobile","formatTextInput":"phoneNumber","addonLeft":{"class":"fa fa-phone"},"canChangeWhenApproved":"Yes"},"validators": {"validation": "Validators.compose([ValidationService.required('true', ''), ValidationService.isPhoneNumber()])"}}</v>
      </c>
      <c r="BX29"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29" s="10" t="str">
        <f>IF(AND(Table_Question_Sets[[#This Row],[Header]]="",Table_Question_Sets[[#This Row],[Property]]&lt;&gt;"",Table_Question_Sets[[#This Row],[Field Type]]&lt;&gt;""),
""""&amp;Table_Question_Sets[[#This Row],[Key]]&amp;"""","")</f>
        <v/>
      </c>
      <c r="BZ29"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"contactName","contactEmail","contactPhone","contactMobile"</v>
      </c>
      <c r="CA29" s="10" t="str">
        <f>IF(AND(Table_Question_Sets[[#This Row],[Header]]&lt;&gt;"Yes",Table_Question_Sets[[#This Row],[Property]]&lt;&gt;"",Table_Question_Sets[[#This Row],[Workflow Role]]&lt;&gt;""),
""""&amp;Table_Question_Sets[[#This Row],[Workflow Role]]&amp;""":"""&amp;Table_Question_Sets[[#This Row],[Key]]&amp;"""","")</f>
        <v/>
      </c>
      <c r="CB29" s="27" t="str">
        <f>IF(AND(Table_Question_Sets[[#This Row],[Displayable]]="No", Table_Question_Sets[[#This Row],[Property]]&lt;&gt;""),
"",""""&amp;Table_Question_Sets[[#This Row],[Key]]&amp;"""")</f>
        <v>""</v>
      </c>
      <c r="CC29" s="10" t="str">
        <f>IF(AND(Table_Question_Sets[[#This Row],[Header]]&lt;&gt;"Yes",Table_Question_Sets[[#This Row],[Property]]&lt;&gt;"",Table_Question_Sets[[#This Row],[Private]]="Yes"),
""""&amp;Table_Question_Sets[[#This Row],[Key]]&amp;"""","")</f>
        <v/>
      </c>
      <c r="CD29"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29"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"contactName": { "dataType": "text", "displayable": false, "canChangeWhenApproved": true, "private": false, "resetForNewQuotes": false},"contactEmail": { "dataType": "email", "displayable": false, "canChangeWhenApproved": true, "private": false, "resetForNewQuotes": false},"contactPhone": { "dataType": "phone", "displayable": false, "canChangeWhenApproved": true, "private": false, "resetForNewQuotes": false},"contactMobile": { "dataType": "phone", "displayable": false, "canChangeWhenApproved": true, "private": false, "resetForNewQuotes": false}</v>
      </c>
      <c r="CF29" s="27" t="str">
        <f ca="1">IF(ISNUMBER(Table_Question_Sets[[#This Row],[Config Use Row]]),INDEX(Table_Question_Sets[Config Question Meta Data Rollup],Table_Question_Sets[[#This Row],[Config Use Row]])&amp;",","")</f>
        <v/>
      </c>
      <c r="CG29" s="10">
        <f ca="1">IF(Table_Question_Sets[[#This Row],[Header]]="Yes","",_xlfn.NUMBERVALUE(INDIRECT(SUBSTITUTE(ADDRESS(1,COLUMN(),4),"1","")&amp;ROW()+1))+IF(OR(Table_Question_Sets[[#This Row],[Value]]&lt;&gt;"",AND(Table_Question_Sets[[#This Row],[Data Type]]="Repeating",Table_Question_Sets[[#This Row],[Calculation Repeating]]&lt;&gt;"")),1,0))</f>
        <v>4</v>
      </c>
      <c r="CH29" s="10" t="str">
        <f ca="1" xml:space="preserve">
IF(Table_Question_Sets[[#This Row],[Data Type]]="Repeating",
OFFSET(Table_Repeating_Question_Sets[[#Headers],[Property]],MATCH(Table_Question_Sets[[#This Row],[Property]],Table_Repeating_Question_Sets[Property],0),MATCH("Calculation",Table_Repeating_Question_Sets[#Headers],0)-1,1,1),
"")</f>
        <v/>
      </c>
      <c r="CI29"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2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"contactName": "Carl Andersson","contactEmail": "carlandersson78@gmail.com","contactPhone": "0490032850","contactMobile": "0490032850"</v>
      </c>
      <c r="CK29" s="10" t="str">
        <f ca="1">IF(ISNUMBER(Table_Question_Sets[[#This Row],[Config Use Row]]),INDEX(Table_Question_Sets[Config Rollup],Table_Question_Sets[[#This Row],[Config Use Row]]),"")</f>
        <v/>
      </c>
      <c r="CL29" s="10" t="str">
        <f ca="1">IF(ISNUMBER(Table_Question_Sets[[#This Row],[Config Use Row]]),INDEX(Table_Question_Sets[Config Keys Nested Rollup],Table_Question_Sets[[#This Row],[Config Use Row]]),"")</f>
        <v/>
      </c>
      <c r="CM29" s="26" t="str">
        <f ca="1">IF(ISNUMBER(Table_Question_Sets[[#This Row],[Config Use Row]]),INDEX(Table_Question_Sets[Calculation Rollup],Table_Question_Sets[[#This Row],[Config Use Row]]),"")</f>
        <v/>
      </c>
    </row>
    <row r="30" spans="2:91" s="22" customFormat="1" ht="21" customHeight="1">
      <c r="B30" s="11" t="s">
        <v>794</v>
      </c>
      <c r="C30" s="10"/>
      <c r="D30" s="26" t="str">
        <f ca="1">IF(Table_Question_Sets[[#This Row],[Header]]="Yes","",
IF(INDIRECT(SUBSTITUTE(ADDRESS(1,COLUMN(),4),"1","")&amp;ROW()-1)="",
INDIRECT(SUBSTITUTE(ADDRESS(1,COLUMN(Table_Question_Sets[[#This Row],[Property]]),4),"1","")&amp;ROW()-1),
INDIRECT(SUBSTITUTE(ADDRESS(1,COLUMN(),4),"1","")&amp;ROW()-1)))</f>
        <v>Contact</v>
      </c>
      <c r="E3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contactName</v>
      </c>
      <c r="F30" s="26" t="str">
        <f>IF(Table_Question_Sets[[#This Row],[Header]]="Yes","",IF(Table_Question_Sets[[#This Row],[Property]]&lt;&gt;"",SUBSTITUTE(Table_Question_Sets[[#This Row],[Property]]," ",""),""))</f>
        <v>ContactName</v>
      </c>
      <c r="G30" s="94" t="s">
        <v>1928</v>
      </c>
      <c r="H30" s="27" t="s">
        <v>37</v>
      </c>
      <c r="I30" s="10" t="s">
        <v>37</v>
      </c>
      <c r="J30" s="10"/>
      <c r="K30" s="62" t="s">
        <v>60</v>
      </c>
      <c r="L30" s="148"/>
      <c r="M30" s="148"/>
      <c r="N30" s="25"/>
      <c r="O30" s="25"/>
      <c r="P30" s="25"/>
      <c r="Q30" s="25"/>
      <c r="R30" s="25"/>
      <c r="S30" s="25"/>
      <c r="T30" s="11" t="s">
        <v>77</v>
      </c>
      <c r="U30" s="11"/>
      <c r="V30" s="80"/>
      <c r="W30" s="10"/>
      <c r="X30" s="11"/>
      <c r="Y30" s="10"/>
      <c r="Z30" s="10"/>
      <c r="AA30" s="10"/>
      <c r="AB30" s="10"/>
      <c r="AC30" s="10"/>
      <c r="AD30" s="10"/>
      <c r="AE30" s="10"/>
      <c r="AF30" s="10"/>
      <c r="AG30" s="10"/>
      <c r="AH30" s="77"/>
      <c r="AI30" s="77"/>
      <c r="AJ30" s="77"/>
      <c r="AK30" s="77"/>
      <c r="AL30" s="77"/>
      <c r="AM30" s="77"/>
      <c r="AN30" s="77"/>
      <c r="AO30" s="77"/>
      <c r="AP30" s="77"/>
      <c r="AQ30" s="137"/>
      <c r="AR3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Carl Andersson</v>
      </c>
      <c r="AS30" s="166"/>
      <c r="AT3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30" s="10"/>
      <c r="AW30" s="25"/>
      <c r="AX30" s="25"/>
      <c r="AY30" s="25"/>
      <c r="AZ30" s="10"/>
      <c r="BA30" s="10"/>
      <c r="BB30" s="10"/>
      <c r="BC30" s="11" t="s">
        <v>856</v>
      </c>
      <c r="BD30" s="11"/>
      <c r="BE30" s="11" t="s">
        <v>60</v>
      </c>
      <c r="BF30" s="11"/>
      <c r="BG30" s="10"/>
      <c r="BH30" s="10"/>
      <c r="BI30" s="27" t="s">
        <v>70</v>
      </c>
      <c r="BJ30" s="27"/>
      <c r="BK30" s="27"/>
      <c r="BL30"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Carl Andersson</v>
      </c>
      <c r="BM30" s="25" t="str">
        <f>IF(OR(Table_Question_Sets[[#This Row],[Header]]="Yes",Table_Question_Sets[[#This Row],[Text]]=""),"",IF(OR(Table_Question_Sets[[#This Row],[Text]]="true",Table_Question_Sets[[#This Row],[Text]]="false",ISNUMBER(Table_Question_Sets[[#This Row],[Text]])),Table_Question_Sets[[#This Row],[Text]],""""&amp;Table_Question_Sets[[#This Row],[Text]]&amp;""""))</f>
        <v>"Carl Andersson"</v>
      </c>
      <c r="BN30" s="25" t="str">
        <f>IF(AND(Table_Question_Sets[[#This Row],[Header]]&lt;&gt;"Yes",Table_Question_Sets[[#This Row],[Property]]&lt;&gt;"",Table_Question_Sets[[#This Row],[Summary Label]]&lt;&gt;""),""""&amp;Table_Question_Sets[[#This Row],[Key]]&amp;""": """&amp;Table_Question_Sets[[#This Row],[Summary Label]]&amp;"""","")</f>
        <v/>
      </c>
      <c r="BO30" s="25">
        <f ca="1">IF(Table_Question_Sets[[#This Row],[Header]]="Yes","",_xlfn.NUMBERVALUE(INDIRECT(SUBSTITUTE(ADDRESS(1,COLUMN(),4),"1","")&amp;ROW()-1))+IF(Table_Question_Sets[[#This Row],[Property]]&lt;&gt;"",1,0))</f>
        <v>1</v>
      </c>
      <c r="BP30" s="25">
        <f ca="1">IF(Table_Question_Sets[[#This Row],[Header]]="Yes","",_xlfn.NUMBERVALUE(INDIRECT(SUBSTITUTE(ADDRESS(1,COLUMN(),4),"1","")&amp;ROW()+1))+IF(Table_Question_Sets[[#This Row],[Property]]&lt;&gt;"",1,0))</f>
        <v>4</v>
      </c>
      <c r="BQ30" s="25" t="str">
        <f t="array" aca="1" ref="BQ3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0"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30"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0"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"templateOptions":{"label":"Your name","canChangeWhenApproved":"Yes"}</v>
      </c>
      <c r="BU30"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"contactName","type": "input-field","className":"col-xs-12 col-md-6","templateOptions":{"label":"Your name","canChangeWhenApproved":"Yes"},"validators": {"validation": "Validators.compose([ValidationService.required('true', '')])"}}</v>
      </c>
      <c r="BV30" s="10" t="str">
        <f ca="1" xml:space="preserve">
IF(Table_Question_Sets[[#This Row],[Row]]="Yes","]},{""className"": ""row"",""fieldGroup"": [","")&amp;
Table_Question_Sets[[#This Row],[Config Field]]</f>
        <v>{"key": "contactName","type": "input-field","className":"col-xs-12 col-md-6","templateOptions":{"label":"Your name","canChangeWhenApproved":"Yes"},"validators": {"validation": "Validators.compose([ValidationService.required('true', '')])"}}</v>
      </c>
      <c r="BW30"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"contactName","type": "input-field","className":"col-xs-12 col-md-6","templateOptions":{"label":"Your name","canChangeWhenApproved":"Yes"},"validators": {"validation": "Validators.compose([ValidationService.required('true', '')])"}},{"key": "contactEmail","type": "input-field","className":"col-xs-12 col-md-6","templateOptions":{"label":"Email","canChangeWhenApproved":"Yes"},"validators": {"validation": "Validators.compose([ValidationService.isEmail()])"}},{"key": "contactPhone","type": "input-field","className":"col-xs-12 col-md-6","templateOptions":{"label":"Phone","formatTextInput":"phoneNumber","addonLeft":{"class":"fa fa-phone"},"canChangeWhenApproved":"Yes"},"validators": {"validation": "Validators.compose([ValidationService.isPhoneNumber()])"}},{"key": "contactMobile","type": "input-field","className":"col-xs-12 col-md-6","templateOptions":{"label":"Mobile","formatTextInput":"phoneNumber","addonLeft":{"class":"fa fa-phone"},"canChangeWhenApproved":"Yes"},"validators": {"validation": "Validators.compose([ValidationService.required('true', ''), ValidationService.isPhoneNumber()])"}}</v>
      </c>
      <c r="BX30"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0" s="10" t="str">
        <f>IF(AND(Table_Question_Sets[[#This Row],[Header]]="",Table_Question_Sets[[#This Row],[Property]]&lt;&gt;"",Table_Question_Sets[[#This Row],[Field Type]]&lt;&gt;""),
""""&amp;Table_Question_Sets[[#This Row],[Key]]&amp;"""","")</f>
        <v>"contactName"</v>
      </c>
      <c r="BZ30"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"contactName","contactEmail","contactPhone","contactMobile"</v>
      </c>
      <c r="CA30" s="10" t="str">
        <f>IF(AND(Table_Question_Sets[[#This Row],[Header]]&lt;&gt;"Yes",Table_Question_Sets[[#This Row],[Property]]&lt;&gt;"",Table_Question_Sets[[#This Row],[Workflow Role]]&lt;&gt;""),
""""&amp;Table_Question_Sets[[#This Row],[Workflow Role]]&amp;""":"""&amp;Table_Question_Sets[[#This Row],[Key]]&amp;"""","")</f>
        <v>"customerName":"contactName"</v>
      </c>
      <c r="CB30" s="10" t="str">
        <f>IF(AND(Table_Question_Sets[[#This Row],[Displayable]]="No", Table_Question_Sets[[#This Row],[Property]]&lt;&gt;""),
"",""""&amp;Table_Question_Sets[[#This Row],[Key]]&amp;"""")</f>
        <v/>
      </c>
      <c r="CC30" s="10" t="str">
        <f>IF(AND(Table_Question_Sets[[#This Row],[Header]]&lt;&gt;"Yes",Table_Question_Sets[[#This Row],[Property]]&lt;&gt;"",Table_Question_Sets[[#This Row],[Private]]="Yes"),
""""&amp;Table_Question_Sets[[#This Row],[Key]]&amp;"""","")</f>
        <v/>
      </c>
      <c r="CD30"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"contactName": { "dataType": "text", "displayable": false, "canChangeWhenApproved": true, "private": false, "resetForNewQuotes": false}</v>
      </c>
      <c r="CE30"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"contactName": { "dataType": "text", "displayable": false, "canChangeWhenApproved": true, "private": false, "resetForNewQuotes": false},"contactEmail": { "dataType": "email", "displayable": false, "canChangeWhenApproved": true, "private": false, "resetForNewQuotes": false},"contactPhone": { "dataType": "phone", "displayable": false, "canChangeWhenApproved": true, "private": false, "resetForNewQuotes": false},"contactMobile": { "dataType": "phone", "displayable": false, "canChangeWhenApproved": true, "private": false, "resetForNewQuotes": false}</v>
      </c>
      <c r="CF30" s="10" t="str">
        <f ca="1">IF(ISNUMBER(Table_Question_Sets[[#This Row],[Config Use Row]]),INDEX(Table_Question_Sets[Config Question Meta Data Rollup],Table_Question_Sets[[#This Row],[Config Use Row]])&amp;",","")</f>
        <v/>
      </c>
      <c r="CG30" s="10">
        <f ca="1">IF(Table_Question_Sets[[#This Row],[Header]]="Yes","",_xlfn.NUMBERVALUE(INDIRECT(SUBSTITUTE(ADDRESS(1,COLUMN(),4),"1","")&amp;ROW()+1))+IF(OR(Table_Question_Sets[[#This Row],[Value]]&lt;&gt;"",AND(Table_Question_Sets[[#This Row],[Data Type]]="Repeating",Table_Question_Sets[[#This Row],[Calculation Repeating]]&lt;&gt;"")),1,0))</f>
        <v>4</v>
      </c>
      <c r="CH30" s="10" t="str">
        <f ca="1" xml:space="preserve">
IF(Table_Question_Sets[[#This Row],[Data Type]]="Repeating",
OFFSET(Table_Repeating_Question_Sets[[#Headers],[Property]],MATCH(Table_Question_Sets[[#This Row],[Property]],Table_Repeating_Question_Sets[Property],0),MATCH("Calculation",Table_Repeating_Question_Sets[#Headers],0)-1,1,1),
"")</f>
        <v/>
      </c>
      <c r="CI30"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"contactName": "Carl Andersson"</v>
      </c>
      <c r="CJ30"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"contactName": "Carl Andersson","contactEmail": "carlandersson78@gmail.com","contactPhone": "0490032850","contactMobile": "0490032850"</v>
      </c>
      <c r="CK30" s="10" t="str">
        <f ca="1">IF(ISNUMBER(Table_Question_Sets[[#This Row],[Config Use Row]]),INDEX(Table_Question_Sets[Config Rollup],Table_Question_Sets[[#This Row],[Config Use Row]]),"")</f>
        <v/>
      </c>
      <c r="CL30" s="10" t="str">
        <f ca="1">IF(ISNUMBER(Table_Question_Sets[[#This Row],[Config Use Row]]),INDEX(Table_Question_Sets[Config Keys Nested Rollup],Table_Question_Sets[[#This Row],[Config Use Row]]),"")</f>
        <v/>
      </c>
      <c r="CM30" s="10" t="str">
        <f ca="1">IF(ISNUMBER(Table_Question_Sets[[#This Row],[Config Use Row]]),INDEX(Table_Question_Sets[Calculation Rollup],Table_Question_Sets[[#This Row],[Config Use Row]]),"")</f>
        <v/>
      </c>
    </row>
    <row r="31" spans="2:91" s="22" customFormat="1" ht="21" customHeight="1">
      <c r="B31" s="11" t="s">
        <v>795</v>
      </c>
      <c r="C31" s="10"/>
      <c r="D31" s="26" t="str">
        <f ca="1">IF(Table_Question_Sets[[#This Row],[Header]]="Yes","",
IF(INDIRECT(SUBSTITUTE(ADDRESS(1,COLUMN(),4),"1","")&amp;ROW()-1)="",
INDIRECT(SUBSTITUTE(ADDRESS(1,COLUMN(Table_Question_Sets[[#This Row],[Property]]),4),"1","")&amp;ROW()-1),
INDIRECT(SUBSTITUTE(ADDRESS(1,COLUMN(),4),"1","")&amp;ROW()-1)))</f>
        <v>Contact</v>
      </c>
      <c r="E3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contactEmail</v>
      </c>
      <c r="F31" s="26" t="str">
        <f>IF(Table_Question_Sets[[#This Row],[Header]]="Yes","",IF(Table_Question_Sets[[#This Row],[Property]]&lt;&gt;"",SUBSTITUTE(Table_Question_Sets[[#This Row],[Property]]," ",""),""))</f>
        <v>ContactEmail</v>
      </c>
      <c r="G31" s="94" t="s">
        <v>1929</v>
      </c>
      <c r="H31" s="10" t="s">
        <v>78</v>
      </c>
      <c r="I31" s="10" t="s">
        <v>37</v>
      </c>
      <c r="J31" s="10"/>
      <c r="K31" s="62"/>
      <c r="L31" s="77"/>
      <c r="M31" s="77"/>
      <c r="N31" s="25"/>
      <c r="O31" s="25"/>
      <c r="P31" s="25"/>
      <c r="Q31" s="25"/>
      <c r="R31" s="25"/>
      <c r="S31" s="25"/>
      <c r="T31" s="11" t="s">
        <v>78</v>
      </c>
      <c r="U31" s="11"/>
      <c r="V31" s="10"/>
      <c r="W31" s="10"/>
      <c r="X31" s="10"/>
      <c r="Y31" s="10"/>
      <c r="Z31" s="10"/>
      <c r="AA31" s="10"/>
      <c r="AB31" s="10"/>
      <c r="AC31" s="10"/>
      <c r="AD31" s="10"/>
      <c r="AE31" s="10"/>
      <c r="AF31" s="10"/>
      <c r="AG31" s="10"/>
      <c r="AH31" s="77"/>
      <c r="AI31" s="77"/>
      <c r="AJ31" s="77"/>
      <c r="AK31" s="77"/>
      <c r="AL31" s="77"/>
      <c r="AM31" s="77"/>
      <c r="AN31" s="77"/>
      <c r="AO31" s="77"/>
      <c r="AP31" s="77"/>
      <c r="AQ31" s="137"/>
      <c r="AR3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carlandersson78@gmail.com</v>
      </c>
      <c r="AS31" s="166"/>
      <c r="AT3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31" s="80"/>
      <c r="AW31" s="25"/>
      <c r="AX31" s="25"/>
      <c r="AY31" s="25"/>
      <c r="AZ31" s="10"/>
      <c r="BA31" s="10"/>
      <c r="BB31" s="10"/>
      <c r="BC31" s="11" t="s">
        <v>857</v>
      </c>
      <c r="BD31" s="11"/>
      <c r="BE31" s="11" t="s">
        <v>60</v>
      </c>
      <c r="BF31" s="11"/>
      <c r="BG31" s="10"/>
      <c r="BH31" s="10"/>
      <c r="BI31" s="27" t="s">
        <v>70</v>
      </c>
      <c r="BJ31" s="27"/>
      <c r="BK31" s="27"/>
      <c r="BL31"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carlandersson78@gmail.com</v>
      </c>
      <c r="BM31" s="25" t="str">
        <f>IF(OR(Table_Question_Sets[[#This Row],[Header]]="Yes",Table_Question_Sets[[#This Row],[Text]]=""),"",IF(OR(Table_Question_Sets[[#This Row],[Text]]="true",Table_Question_Sets[[#This Row],[Text]]="false",ISNUMBER(Table_Question_Sets[[#This Row],[Text]])),Table_Question_Sets[[#This Row],[Text]],""""&amp;Table_Question_Sets[[#This Row],[Text]]&amp;""""))</f>
        <v>"carlandersson78@gmail.com"</v>
      </c>
      <c r="BN31" s="25" t="str">
        <f>IF(AND(Table_Question_Sets[[#This Row],[Header]]&lt;&gt;"Yes",Table_Question_Sets[[#This Row],[Property]]&lt;&gt;"",Table_Question_Sets[[#This Row],[Summary Label]]&lt;&gt;""),""""&amp;Table_Question_Sets[[#This Row],[Key]]&amp;""": """&amp;Table_Question_Sets[[#This Row],[Summary Label]]&amp;"""","")</f>
        <v/>
      </c>
      <c r="BO31" s="25">
        <f ca="1">IF(Table_Question_Sets[[#This Row],[Header]]="Yes","",_xlfn.NUMBERVALUE(INDIRECT(SUBSTITUTE(ADDRESS(1,COLUMN(),4),"1","")&amp;ROW()-1))+IF(Table_Question_Sets[[#This Row],[Property]]&lt;&gt;"",1,0))</f>
        <v>2</v>
      </c>
      <c r="BP31" s="25">
        <f ca="1">IF(Table_Question_Sets[[#This Row],[Header]]="Yes","",_xlfn.NUMBERVALUE(INDIRECT(SUBSTITUTE(ADDRESS(1,COLUMN(),4),"1","")&amp;ROW()+1))+IF(Table_Question_Sets[[#This Row],[Property]]&lt;&gt;"",1,0))</f>
        <v>3</v>
      </c>
      <c r="BQ31" s="25" t="str">
        <f t="array" aca="1" ref="BQ3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1"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"Validators.compose([ValidationService.isEmail()])"}</v>
      </c>
      <c r="BS31"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1"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"templateOptions":{"label":"Email","canChangeWhenApproved":"Yes"}</v>
      </c>
      <c r="BU31"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"contactEmail","type": "input-field","className":"col-xs-12 col-md-6","templateOptions":{"label":"Email","canChangeWhenApproved":"Yes"},"validators": {"validation": "Validators.compose([ValidationService.isEmail()])"}}</v>
      </c>
      <c r="BV31" s="10" t="str">
        <f ca="1" xml:space="preserve">
IF(Table_Question_Sets[[#This Row],[Row]]="Yes","]},{""className"": ""row"",""fieldGroup"": [","")&amp;
Table_Question_Sets[[#This Row],[Config Field]]</f>
        <v>{"key": "contactEmail","type": "input-field","className":"col-xs-12 col-md-6","templateOptions":{"label":"Email","canChangeWhenApproved":"Yes"},"validators": {"validation": "Validators.compose([ValidationService.isEmail()])"}}</v>
      </c>
      <c r="BW31"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"contactEmail","type": "input-field","className":"col-xs-12 col-md-6","templateOptions":{"label":"Email","canChangeWhenApproved":"Yes"},"validators": {"validation": "Validators.compose([ValidationService.isEmail()])"}},{"key": "contactPhone","type": "input-field","className":"col-xs-12 col-md-6","templateOptions":{"label":"Phone","formatTextInput":"phoneNumber","addonLeft":{"class":"fa fa-phone"},"canChangeWhenApproved":"Yes"},"validators": {"validation": "Validators.compose([ValidationService.isPhoneNumber()])"}},{"key": "contactMobile","type": "input-field","className":"col-xs-12 col-md-6","templateOptions":{"label":"Mobile","formatTextInput":"phoneNumber","addonLeft":{"class":"fa fa-phone"},"canChangeWhenApproved":"Yes"},"validators": {"validation": "Validators.compose([ValidationService.required('true', ''), ValidationService.isPhoneNumber()])"}}</v>
      </c>
      <c r="BX31"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1" s="10" t="str">
        <f>IF(AND(Table_Question_Sets[[#This Row],[Header]]="",Table_Question_Sets[[#This Row],[Property]]&lt;&gt;"",Table_Question_Sets[[#This Row],[Field Type]]&lt;&gt;""),
""""&amp;Table_Question_Sets[[#This Row],[Key]]&amp;"""","")</f>
        <v>"contactEmail"</v>
      </c>
      <c r="BZ31"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"contactEmail","contactPhone","contactMobile"</v>
      </c>
      <c r="CA31" s="10" t="str">
        <f>IF(AND(Table_Question_Sets[[#This Row],[Header]]&lt;&gt;"Yes",Table_Question_Sets[[#This Row],[Property]]&lt;&gt;"",Table_Question_Sets[[#This Row],[Workflow Role]]&lt;&gt;""),
""""&amp;Table_Question_Sets[[#This Row],[Workflow Role]]&amp;""":"""&amp;Table_Question_Sets[[#This Row],[Key]]&amp;"""","")</f>
        <v>"customerEmail":"contactEmail"</v>
      </c>
      <c r="CB31" s="10" t="str">
        <f>IF(AND(Table_Question_Sets[[#This Row],[Displayable]]="No", Table_Question_Sets[[#This Row],[Property]]&lt;&gt;""),
"",""""&amp;Table_Question_Sets[[#This Row],[Key]]&amp;"""")</f>
        <v/>
      </c>
      <c r="CC31" s="10" t="str">
        <f>IF(AND(Table_Question_Sets[[#This Row],[Header]]&lt;&gt;"Yes",Table_Question_Sets[[#This Row],[Property]]&lt;&gt;"",Table_Question_Sets[[#This Row],[Private]]="Yes"),
""""&amp;Table_Question_Sets[[#This Row],[Key]]&amp;"""","")</f>
        <v/>
      </c>
      <c r="CD31"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"contactEmail": { "dataType": "email", "displayable": false, "canChangeWhenApproved": true, "private": false, "resetForNewQuotes": false}</v>
      </c>
      <c r="CE31"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"contactEmail": { "dataType": "email", "displayable": false, "canChangeWhenApproved": true, "private": false, "resetForNewQuotes": false},"contactPhone": { "dataType": "phone", "displayable": false, "canChangeWhenApproved": true, "private": false, "resetForNewQuotes": false},"contactMobile": { "dataType": "phone", "displayable": false, "canChangeWhenApproved": true, "private": false, "resetForNewQuotes": false}</v>
      </c>
      <c r="CF31" s="10" t="str">
        <f ca="1">IF(ISNUMBER(Table_Question_Sets[[#This Row],[Config Use Row]]),INDEX(Table_Question_Sets[Config Question Meta Data Rollup],Table_Question_Sets[[#This Row],[Config Use Row]])&amp;",","")</f>
        <v/>
      </c>
      <c r="CG31" s="10">
        <f ca="1">IF(Table_Question_Sets[[#This Row],[Header]]="Yes","",_xlfn.NUMBERVALUE(INDIRECT(SUBSTITUTE(ADDRESS(1,COLUMN(),4),"1","")&amp;ROW()+1))+IF(OR(Table_Question_Sets[[#This Row],[Value]]&lt;&gt;"",AND(Table_Question_Sets[[#This Row],[Data Type]]="Repeating",Table_Question_Sets[[#This Row],[Calculation Repeating]]&lt;&gt;"")),1,0))</f>
        <v>3</v>
      </c>
      <c r="CH31" s="10" t="str">
        <f ca="1" xml:space="preserve">
IF(Table_Question_Sets[[#This Row],[Data Type]]="Repeating",
OFFSET(Table_Repeating_Question_Sets[[#Headers],[Property]],MATCH(Table_Question_Sets[[#This Row],[Property]],Table_Repeating_Question_Sets[Property],0),MATCH("Calculation",Table_Repeating_Question_Sets[#Headers],0)-1,1,1),
"")</f>
        <v/>
      </c>
      <c r="CI31"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"contactEmail": "carlandersson78@gmail.com"</v>
      </c>
      <c r="CJ31"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"contactEmail": "carlandersson78@gmail.com","contactPhone": "0490032850","contactMobile": "0490032850"</v>
      </c>
      <c r="CK31" s="10" t="str">
        <f ca="1">IF(ISNUMBER(Table_Question_Sets[[#This Row],[Config Use Row]]),INDEX(Table_Question_Sets[Config Rollup],Table_Question_Sets[[#This Row],[Config Use Row]]),"")</f>
        <v/>
      </c>
      <c r="CL31" s="10" t="str">
        <f ca="1">IF(ISNUMBER(Table_Question_Sets[[#This Row],[Config Use Row]]),INDEX(Table_Question_Sets[Config Keys Nested Rollup],Table_Question_Sets[[#This Row],[Config Use Row]]),"")</f>
        <v/>
      </c>
      <c r="CM31" s="10" t="str">
        <f ca="1">IF(ISNUMBER(Table_Question_Sets[[#This Row],[Config Use Row]]),INDEX(Table_Question_Sets[Calculation Rollup],Table_Question_Sets[[#This Row],[Config Use Row]]),"")</f>
        <v/>
      </c>
    </row>
    <row r="32" spans="2:91" s="22" customFormat="1" ht="21" customHeight="1">
      <c r="B32" s="11" t="s">
        <v>796</v>
      </c>
      <c r="C32" s="10"/>
      <c r="D32" s="26" t="str">
        <f ca="1">IF(Table_Question_Sets[[#This Row],[Header]]="Yes","",
IF(INDIRECT(SUBSTITUTE(ADDRESS(1,COLUMN(),4),"1","")&amp;ROW()-1)="",
INDIRECT(SUBSTITUTE(ADDRESS(1,COLUMN(Table_Question_Sets[[#This Row],[Property]]),4),"1","")&amp;ROW()-1),
INDIRECT(SUBSTITUTE(ADDRESS(1,COLUMN(),4),"1","")&amp;ROW()-1)))</f>
        <v>Contact</v>
      </c>
      <c r="E3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contactPhone</v>
      </c>
      <c r="F32" s="26" t="str">
        <f>IF(Table_Question_Sets[[#This Row],[Header]]="Yes","",IF(Table_Question_Sets[[#This Row],[Property]]&lt;&gt;"",SUBSTITUTE(Table_Question_Sets[[#This Row],[Property]]," ",""),""))</f>
        <v>ContactPhone</v>
      </c>
      <c r="G32" s="94" t="s">
        <v>1930</v>
      </c>
      <c r="H32" s="10" t="s">
        <v>79</v>
      </c>
      <c r="I32" s="10" t="s">
        <v>37</v>
      </c>
      <c r="J32" s="10"/>
      <c r="K32" s="62"/>
      <c r="L32" s="77"/>
      <c r="M32" s="77"/>
      <c r="N32" s="25"/>
      <c r="O32" s="25"/>
      <c r="P32" s="25"/>
      <c r="Q32" s="25"/>
      <c r="R32" s="25"/>
      <c r="S32" s="25"/>
      <c r="T32" s="11" t="s">
        <v>79</v>
      </c>
      <c r="U32" s="11"/>
      <c r="V32" s="10"/>
      <c r="W32" s="10"/>
      <c r="X32" s="10"/>
      <c r="Y32" s="10"/>
      <c r="Z32" s="10"/>
      <c r="AA32" s="10"/>
      <c r="AB32" s="10"/>
      <c r="AC32" s="10"/>
      <c r="AD32" s="10"/>
      <c r="AE32" s="10"/>
      <c r="AF32" s="10"/>
      <c r="AG32" s="10"/>
      <c r="AH32" s="77"/>
      <c r="AI32" s="77"/>
      <c r="AJ32" s="77"/>
      <c r="AK32" s="77"/>
      <c r="AL32" s="77"/>
      <c r="AM32" s="77"/>
      <c r="AN32" s="77"/>
      <c r="AO32" s="77"/>
      <c r="AP32" s="77"/>
      <c r="AQ32" s="137"/>
      <c r="AR3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0490032850</v>
      </c>
      <c r="AS32" s="166"/>
      <c r="AT3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32" s="10"/>
      <c r="AW32" s="25"/>
      <c r="AX32" s="25"/>
      <c r="AY32" s="25"/>
      <c r="AZ32" s="10"/>
      <c r="BA32" s="10"/>
      <c r="BB32" s="10"/>
      <c r="BC32" s="11" t="s">
        <v>858</v>
      </c>
      <c r="BD32" s="11"/>
      <c r="BE32" s="11" t="s">
        <v>60</v>
      </c>
      <c r="BF32" s="11"/>
      <c r="BG32" s="10"/>
      <c r="BH32" s="10"/>
      <c r="BI32" s="27" t="s">
        <v>70</v>
      </c>
      <c r="BJ32" s="27"/>
      <c r="BK32" s="27"/>
      <c r="BL32"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0490032850</v>
      </c>
      <c r="BM32" s="25" t="str">
        <f>IF(OR(Table_Question_Sets[[#This Row],[Header]]="Yes",Table_Question_Sets[[#This Row],[Text]]=""),"",IF(OR(Table_Question_Sets[[#This Row],[Text]]="true",Table_Question_Sets[[#This Row],[Text]]="false",ISNUMBER(Table_Question_Sets[[#This Row],[Text]])),Table_Question_Sets[[#This Row],[Text]],""""&amp;Table_Question_Sets[[#This Row],[Text]]&amp;""""))</f>
        <v>"0490032850"</v>
      </c>
      <c r="BN32" s="25" t="str">
        <f>IF(AND(Table_Question_Sets[[#This Row],[Header]]&lt;&gt;"Yes",Table_Question_Sets[[#This Row],[Property]]&lt;&gt;"",Table_Question_Sets[[#This Row],[Summary Label]]&lt;&gt;""),""""&amp;Table_Question_Sets[[#This Row],[Key]]&amp;""": """&amp;Table_Question_Sets[[#This Row],[Summary Label]]&amp;"""","")</f>
        <v/>
      </c>
      <c r="BO32" s="25">
        <f ca="1">IF(Table_Question_Sets[[#This Row],[Header]]="Yes","",_xlfn.NUMBERVALUE(INDIRECT(SUBSTITUTE(ADDRESS(1,COLUMN(),4),"1","")&amp;ROW()-1))+IF(Table_Question_Sets[[#This Row],[Property]]&lt;&gt;"",1,0))</f>
        <v>3</v>
      </c>
      <c r="BP32" s="25">
        <f ca="1">IF(Table_Question_Sets[[#This Row],[Header]]="Yes","",_xlfn.NUMBERVALUE(INDIRECT(SUBSTITUTE(ADDRESS(1,COLUMN(),4),"1","")&amp;ROW()+1))+IF(Table_Question_Sets[[#This Row],[Property]]&lt;&gt;"",1,0))</f>
        <v>2</v>
      </c>
      <c r="BQ32" s="25" t="str">
        <f t="array" aca="1" ref="BQ3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2"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S32"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2"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"templateOptions":{"label":"Phone","formatTextInput":"phoneNumber","addonLeft":{"class":"fa fa-phone"},"canChangeWhenApproved":"Yes"}</v>
      </c>
      <c r="BU32"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"contactPhone","type": "input-field","className":"col-xs-12 col-md-6","templateOptions":{"label":"Phone","formatTextInput":"phoneNumber","addonLeft":{"class":"fa fa-phone"},"canChangeWhenApproved":"Yes"},"validators": {"validation": "Validators.compose([ValidationService.isPhoneNumber()])"}}</v>
      </c>
      <c r="BV32" s="10" t="str">
        <f ca="1" xml:space="preserve">
IF(Table_Question_Sets[[#This Row],[Row]]="Yes","]},{""className"": ""row"",""fieldGroup"": [","")&amp;
Table_Question_Sets[[#This Row],[Config Field]]</f>
        <v>{"key": "contactPhone","type": "input-field","className":"col-xs-12 col-md-6","templateOptions":{"label":"Phone","formatTextInput":"phoneNumber","addonLeft":{"class":"fa fa-phone"},"canChangeWhenApproved":"Yes"},"validators": {"validation": "Validators.compose([ValidationService.isPhoneNumber()])"}}</v>
      </c>
      <c r="BW32"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"contactPhone","type": "input-field","className":"col-xs-12 col-md-6","templateOptions":{"label":"Phone","formatTextInput":"phoneNumber","addonLeft":{"class":"fa fa-phone"},"canChangeWhenApproved":"Yes"},"validators": {"validation": "Validators.compose([ValidationService.isPhoneNumber()])"}},{"key": "contactMobile","type": "input-field","className":"col-xs-12 col-md-6","templateOptions":{"label":"Mobile","formatTextInput":"phoneNumber","addonLeft":{"class":"fa fa-phone"},"canChangeWhenApproved":"Yes"},"validators": {"validation": "Validators.compose([ValidationService.required('true', ''), ValidationService.isPhoneNumber()])"}}</v>
      </c>
      <c r="BX32"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2" s="10" t="str">
        <f>IF(AND(Table_Question_Sets[[#This Row],[Header]]="",Table_Question_Sets[[#This Row],[Property]]&lt;&gt;"",Table_Question_Sets[[#This Row],[Field Type]]&lt;&gt;""),
""""&amp;Table_Question_Sets[[#This Row],[Key]]&amp;"""","")</f>
        <v>"contactPhone"</v>
      </c>
      <c r="BZ32"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"contactPhone","contactMobile"</v>
      </c>
      <c r="CA32" s="10" t="str">
        <f>IF(AND(Table_Question_Sets[[#This Row],[Header]]&lt;&gt;"Yes",Table_Question_Sets[[#This Row],[Property]]&lt;&gt;"",Table_Question_Sets[[#This Row],[Workflow Role]]&lt;&gt;""),
""""&amp;Table_Question_Sets[[#This Row],[Workflow Role]]&amp;""":"""&amp;Table_Question_Sets[[#This Row],[Key]]&amp;"""","")</f>
        <v>"customerPhone":"contactPhone"</v>
      </c>
      <c r="CB32" s="10" t="str">
        <f>IF(AND(Table_Question_Sets[[#This Row],[Displayable]]="No", Table_Question_Sets[[#This Row],[Property]]&lt;&gt;""),
"",""""&amp;Table_Question_Sets[[#This Row],[Key]]&amp;"""")</f>
        <v/>
      </c>
      <c r="CC32" s="10" t="str">
        <f>IF(AND(Table_Question_Sets[[#This Row],[Header]]&lt;&gt;"Yes",Table_Question_Sets[[#This Row],[Property]]&lt;&gt;"",Table_Question_Sets[[#This Row],[Private]]="Yes"),
""""&amp;Table_Question_Sets[[#This Row],[Key]]&amp;"""","")</f>
        <v/>
      </c>
      <c r="CD32"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"contactPhone": { "dataType": "phone", "displayable": false, "canChangeWhenApproved": true, "private": false, "resetForNewQuotes": false}</v>
      </c>
      <c r="CE32"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"contactPhone": { "dataType": "phone", "displayable": false, "canChangeWhenApproved": true, "private": false, "resetForNewQuotes": false},"contactMobile": { "dataType": "phone", "displayable": false, "canChangeWhenApproved": true, "private": false, "resetForNewQuotes": false}</v>
      </c>
      <c r="CF32" s="10" t="str">
        <f ca="1">IF(ISNUMBER(Table_Question_Sets[[#This Row],[Config Use Row]]),INDEX(Table_Question_Sets[Config Question Meta Data Rollup],Table_Question_Sets[[#This Row],[Config Use Row]])&amp;",","")</f>
        <v/>
      </c>
      <c r="CG32" s="10">
        <f ca="1">IF(Table_Question_Sets[[#This Row],[Header]]="Yes","",_xlfn.NUMBERVALUE(INDIRECT(SUBSTITUTE(ADDRESS(1,COLUMN(),4),"1","")&amp;ROW()+1))+IF(OR(Table_Question_Sets[[#This Row],[Value]]&lt;&gt;"",AND(Table_Question_Sets[[#This Row],[Data Type]]="Repeating",Table_Question_Sets[[#This Row],[Calculation Repeating]]&lt;&gt;"")),1,0))</f>
        <v>2</v>
      </c>
      <c r="CH32" s="10" t="str">
        <f ca="1" xml:space="preserve">
IF(Table_Question_Sets[[#This Row],[Data Type]]="Repeating",
OFFSET(Table_Repeating_Question_Sets[[#Headers],[Property]],MATCH(Table_Question_Sets[[#This Row],[Property]],Table_Repeating_Question_Sets[Property],0),MATCH("Calculation",Table_Repeating_Question_Sets[#Headers],0)-1,1,1),
"")</f>
        <v/>
      </c>
      <c r="CI32"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"contactPhone": "0490032850"</v>
      </c>
      <c r="CJ32"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"contactPhone": "0490032850","contactMobile": "0490032850"</v>
      </c>
      <c r="CK32" s="10" t="str">
        <f ca="1">IF(ISNUMBER(Table_Question_Sets[[#This Row],[Config Use Row]]),INDEX(Table_Question_Sets[Config Rollup],Table_Question_Sets[[#This Row],[Config Use Row]]),"")</f>
        <v/>
      </c>
      <c r="CL32" s="10" t="str">
        <f ca="1">IF(ISNUMBER(Table_Question_Sets[[#This Row],[Config Use Row]]),INDEX(Table_Question_Sets[Config Keys Nested Rollup],Table_Question_Sets[[#This Row],[Config Use Row]]),"")</f>
        <v/>
      </c>
      <c r="CM32" s="10" t="str">
        <f ca="1">IF(ISNUMBER(Table_Question_Sets[[#This Row],[Config Use Row]]),INDEX(Table_Question_Sets[Calculation Rollup],Table_Question_Sets[[#This Row],[Config Use Row]]),"")</f>
        <v/>
      </c>
    </row>
    <row r="33" spans="2:91" s="22" customFormat="1" ht="21" customHeight="1">
      <c r="B33" s="28" t="s">
        <v>797</v>
      </c>
      <c r="C33" s="10"/>
      <c r="D33" s="26" t="str">
        <f ca="1">IF(Table_Question_Sets[[#This Row],[Header]]="Yes","",
IF(INDIRECT(SUBSTITUTE(ADDRESS(1,COLUMN(),4),"1","")&amp;ROW()-1)="",
INDIRECT(SUBSTITUTE(ADDRESS(1,COLUMN(Table_Question_Sets[[#This Row],[Property]]),4),"1","")&amp;ROW()-1),
INDIRECT(SUBSTITUTE(ADDRESS(1,COLUMN(),4),"1","")&amp;ROW()-1)))</f>
        <v>Contact</v>
      </c>
      <c r="E3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contactMobile</v>
      </c>
      <c r="F33" s="26" t="str">
        <f>IF(Table_Question_Sets[[#This Row],[Header]]="Yes","",IF(Table_Question_Sets[[#This Row],[Property]]&lt;&gt;"",SUBSTITUTE(Table_Question_Sets[[#This Row],[Property]]," ",""),""))</f>
        <v>ContactMobile</v>
      </c>
      <c r="G33" s="94" t="s">
        <v>1930</v>
      </c>
      <c r="H33" s="10" t="s">
        <v>79</v>
      </c>
      <c r="I33" s="10" t="s">
        <v>37</v>
      </c>
      <c r="J33" s="10"/>
      <c r="K33" s="62" t="s">
        <v>60</v>
      </c>
      <c r="L33" s="77"/>
      <c r="M33" s="77"/>
      <c r="N33" s="25"/>
      <c r="O33" s="25"/>
      <c r="P33" s="25"/>
      <c r="Q33" s="25"/>
      <c r="R33" s="25"/>
      <c r="S33" s="25"/>
      <c r="T33" s="27" t="s">
        <v>61</v>
      </c>
      <c r="U33" s="27"/>
      <c r="V33" s="27"/>
      <c r="W33" s="27"/>
      <c r="X33" s="10"/>
      <c r="Y33" s="10"/>
      <c r="Z33" s="10"/>
      <c r="AA33" s="10"/>
      <c r="AB33" s="10"/>
      <c r="AC33" s="10"/>
      <c r="AD33" s="27"/>
      <c r="AE33" s="27"/>
      <c r="AF33" s="10"/>
      <c r="AG33" s="10"/>
      <c r="AH33" s="82"/>
      <c r="AI33" s="82"/>
      <c r="AJ33" s="82"/>
      <c r="AK33" s="82"/>
      <c r="AL33" s="82"/>
      <c r="AM33" s="82"/>
      <c r="AN33" s="82"/>
      <c r="AO33" s="82"/>
      <c r="AP33" s="82"/>
      <c r="AQ33" s="137"/>
      <c r="AR3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0490032850</v>
      </c>
      <c r="AS33" s="166"/>
      <c r="AT3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33" s="27"/>
      <c r="AW33" s="25"/>
      <c r="AX33" s="25"/>
      <c r="AY33" s="25"/>
      <c r="AZ33" s="27"/>
      <c r="BA33" s="27"/>
      <c r="BB33" s="27"/>
      <c r="BC33" s="28" t="s">
        <v>859</v>
      </c>
      <c r="BD33" s="28"/>
      <c r="BE33" s="11" t="s">
        <v>60</v>
      </c>
      <c r="BF33" s="11"/>
      <c r="BG33" s="27"/>
      <c r="BH33" s="27"/>
      <c r="BI33" s="27" t="s">
        <v>70</v>
      </c>
      <c r="BJ33" s="27"/>
      <c r="BK33" s="27"/>
      <c r="BL33"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0490032850</v>
      </c>
      <c r="BM33" s="50" t="str">
        <f>IF(OR(Table_Question_Sets[[#This Row],[Header]]="Yes",Table_Question_Sets[[#This Row],[Text]]=""),"",IF(OR(Table_Question_Sets[[#This Row],[Text]]="true",Table_Question_Sets[[#This Row],[Text]]="false",ISNUMBER(Table_Question_Sets[[#This Row],[Text]])),Table_Question_Sets[[#This Row],[Text]],""""&amp;Table_Question_Sets[[#This Row],[Text]]&amp;""""))</f>
        <v>"0490032850"</v>
      </c>
      <c r="BN33" s="29" t="str">
        <f>IF(AND(Table_Question_Sets[[#This Row],[Header]]&lt;&gt;"Yes",Table_Question_Sets[[#This Row],[Property]]&lt;&gt;"",Table_Question_Sets[[#This Row],[Summary Label]]&lt;&gt;""),""""&amp;Table_Question_Sets[[#This Row],[Key]]&amp;""": """&amp;Table_Question_Sets[[#This Row],[Summary Label]]&amp;"""","")</f>
        <v/>
      </c>
      <c r="BO33" s="29">
        <f ca="1">IF(Table_Question_Sets[[#This Row],[Header]]="Yes","",_xlfn.NUMBERVALUE(INDIRECT(SUBSTITUTE(ADDRESS(1,COLUMN(),4),"1","")&amp;ROW()-1))+IF(Table_Question_Sets[[#This Row],[Property]]&lt;&gt;"",1,0))</f>
        <v>4</v>
      </c>
      <c r="BP33" s="29">
        <f ca="1">IF(Table_Question_Sets[[#This Row],[Header]]="Yes","",_xlfn.NUMBERVALUE(INDIRECT(SUBSTITUTE(ADDRESS(1,COLUMN(),4),"1","")&amp;ROW()+1))+IF(Table_Question_Sets[[#This Row],[Property]]&lt;&gt;"",1,0))</f>
        <v>1</v>
      </c>
      <c r="BQ33" s="29" t="str">
        <f t="array" aca="1" ref="BQ3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3"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v>
      </c>
      <c r="BS33"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3"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"templateOptions":{"label":"Mobile","formatTextInput":"phoneNumber","addonLeft":{"class":"fa fa-phone"},"canChangeWhenApproved":"Yes"}</v>
      </c>
      <c r="BU3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"contactMobile","type": "input-field","className":"col-xs-12 col-md-6","templateOptions":{"label":"Mobile","formatTextInput":"phoneNumber","addonLeft":{"class":"fa fa-phone"},"canChangeWhenApproved":"Yes"},"validators": {"validation": "Validators.compose([ValidationService.required('true', ''), ValidationService.isPhoneNumber()])"}}</v>
      </c>
      <c r="BV33" s="26" t="str">
        <f ca="1" xml:space="preserve">
IF(Table_Question_Sets[[#This Row],[Row]]="Yes","]},{""className"": ""row"",""fieldGroup"": [","")&amp;
Table_Question_Sets[[#This Row],[Config Field]]</f>
        <v>{"key": "contactMobile","type": "input-field","className":"col-xs-12 col-md-6","templateOptions":{"label":"Mobile","formatTextInput":"phoneNumber","addonLeft":{"class":"fa fa-phone"},"canChangeWhenApproved":"Yes"},"validators": {"validation": "Validators.compose([ValidationService.required('true', ''), ValidationService.isPhoneNumber()])"}}</v>
      </c>
      <c r="BW3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"contactMobile","type": "input-field","className":"col-xs-12 col-md-6","templateOptions":{"label":"Mobile","formatTextInput":"phoneNumber","addonLeft":{"class":"fa fa-phone"},"canChangeWhenApproved":"Yes"},"validators": {"validation": "Validators.compose([ValidationService.required('true', ''), ValidationService.isPhoneNumber()])"}}</v>
      </c>
      <c r="BX3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3" s="137" t="str">
        <f>IF(AND(Table_Question_Sets[[#This Row],[Header]]="",Table_Question_Sets[[#This Row],[Property]]&lt;&gt;"",Table_Question_Sets[[#This Row],[Field Type]]&lt;&gt;""),
""""&amp;Table_Question_Sets[[#This Row],[Key]]&amp;"""","")</f>
        <v>"contactMobile"</v>
      </c>
      <c r="BZ3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"contactMobile"</v>
      </c>
      <c r="CA33" s="137" t="str">
        <f>IF(AND(Table_Question_Sets[[#This Row],[Header]]&lt;&gt;"Yes",Table_Question_Sets[[#This Row],[Property]]&lt;&gt;"",Table_Question_Sets[[#This Row],[Workflow Role]]&lt;&gt;""),
""""&amp;Table_Question_Sets[[#This Row],[Workflow Role]]&amp;""":"""&amp;Table_Question_Sets[[#This Row],[Key]]&amp;"""","")</f>
        <v>"customerMobile":"contactMobile"</v>
      </c>
      <c r="CB33" s="27" t="str">
        <f>IF(AND(Table_Question_Sets[[#This Row],[Displayable]]="No", Table_Question_Sets[[#This Row],[Property]]&lt;&gt;""),
"",""""&amp;Table_Question_Sets[[#This Row],[Key]]&amp;"""")</f>
        <v/>
      </c>
      <c r="CC33" s="137" t="str">
        <f>IF(AND(Table_Question_Sets[[#This Row],[Header]]&lt;&gt;"Yes",Table_Question_Sets[[#This Row],[Property]]&lt;&gt;"",Table_Question_Sets[[#This Row],[Private]]="Yes"),
""""&amp;Table_Question_Sets[[#This Row],[Key]]&amp;"""","")</f>
        <v/>
      </c>
      <c r="CD33"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"contactMobile": { "dataType": "phone", "displayable": false, "canChangeWhenApproved": true, "private": false, "resetForNewQuotes": false}</v>
      </c>
      <c r="CE33"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"contactMobile": { "dataType": "phone", "displayable": false, "canChangeWhenApproved": true, "private": false, "resetForNewQuotes": false}</v>
      </c>
      <c r="CF33" s="27" t="str">
        <f ca="1">IF(ISNUMBER(Table_Question_Sets[[#This Row],[Config Use Row]]),INDEX(Table_Question_Sets[Config Question Meta Data Rollup],Table_Question_Sets[[#This Row],[Config Use Row]])&amp;",","")</f>
        <v/>
      </c>
      <c r="CG33" s="137">
        <f ca="1">IF(Table_Question_Sets[[#This Row],[Header]]="Yes","",_xlfn.NUMBERVALUE(INDIRECT(SUBSTITUTE(ADDRESS(1,COLUMN(),4),"1","")&amp;ROW()+1))+IF(OR(Table_Question_Sets[[#This Row],[Value]]&lt;&gt;"",AND(Table_Question_Sets[[#This Row],[Data Type]]="Repeating",Table_Question_Sets[[#This Row],[Calculation Repeating]]&lt;&gt;"")),1,0))</f>
        <v>1</v>
      </c>
      <c r="CH33" s="137" t="str">
        <f ca="1" xml:space="preserve">
IF(Table_Question_Sets[[#This Row],[Data Type]]="Repeating",
OFFSET(Table_Repeating_Question_Sets[[#Headers],[Property]],MATCH(Table_Question_Sets[[#This Row],[Property]],Table_Repeating_Question_Sets[Property],0),MATCH("Calculation",Table_Repeating_Question_Sets[#Headers],0)-1,1,1),
"")</f>
        <v/>
      </c>
      <c r="CI3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"contactMobile": "0490032850"</v>
      </c>
      <c r="CJ3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"contactMobile": "0490032850"</v>
      </c>
      <c r="CK33" s="137" t="str">
        <f ca="1">IF(ISNUMBER(Table_Question_Sets[[#This Row],[Config Use Row]]),INDEX(Table_Question_Sets[Config Rollup],Table_Question_Sets[[#This Row],[Config Use Row]]),"")</f>
        <v/>
      </c>
      <c r="CL33" s="137" t="str">
        <f ca="1">IF(ISNUMBER(Table_Question_Sets[[#This Row],[Config Use Row]]),INDEX(Table_Question_Sets[Config Keys Nested Rollup],Table_Question_Sets[[#This Row],[Config Use Row]]),"")</f>
        <v/>
      </c>
      <c r="CM33" s="137" t="str">
        <f ca="1">IF(ISNUMBER(Table_Question_Sets[[#This Row],[Config Use Row]]),INDEX(Table_Question_Sets[Calculation Rollup],Table_Question_Sets[[#This Row],[Config Use Row]]),"")</f>
        <v/>
      </c>
    </row>
    <row r="34" spans="2:91" s="22" customFormat="1" ht="21" hidden="1" customHeight="1">
      <c r="B34" s="27"/>
      <c r="C34" s="10"/>
      <c r="D34" s="26" t="str">
        <f ca="1">IF(Table_Question_Sets[[#This Row],[Header]]="Yes","",
IF(INDIRECT(SUBSTITUTE(ADDRESS(1,COLUMN(),4),"1","")&amp;ROW()-1)="",
INDIRECT(SUBSTITUTE(ADDRESS(1,COLUMN(Table_Question_Sets[[#This Row],[Property]]),4),"1","")&amp;ROW()-1),
INDIRECT(SUBSTITUTE(ADDRESS(1,COLUMN(),4),"1","")&amp;ROW()-1)))</f>
        <v>Contact</v>
      </c>
      <c r="E3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4" s="26" t="str">
        <f>IF(Table_Question_Sets[[#This Row],[Header]]="Yes","",IF(Table_Question_Sets[[#This Row],[Property]]&lt;&gt;"",SUBSTITUTE(Table_Question_Sets[[#This Row],[Property]]," ",""),""))</f>
        <v/>
      </c>
      <c r="G34" s="94"/>
      <c r="H34" s="27"/>
      <c r="I34" s="27"/>
      <c r="J34" s="10"/>
      <c r="K34" s="59"/>
      <c r="L34" s="77"/>
      <c r="M34" s="77"/>
      <c r="N34" s="60"/>
      <c r="O34" s="60"/>
      <c r="P34" s="60"/>
      <c r="Q34" s="60"/>
      <c r="R34" s="60"/>
      <c r="S34" s="25"/>
      <c r="T34" s="27"/>
      <c r="U34" s="27"/>
      <c r="V34" s="27"/>
      <c r="W34" s="27"/>
      <c r="X34" s="10"/>
      <c r="Y34" s="10"/>
      <c r="Z34" s="10"/>
      <c r="AA34" s="10"/>
      <c r="AB34" s="321"/>
      <c r="AC34" s="10"/>
      <c r="AD34" s="27"/>
      <c r="AE34" s="27"/>
      <c r="AF34" s="10"/>
      <c r="AG34" s="10"/>
      <c r="AH34" s="82"/>
      <c r="AI34" s="82"/>
      <c r="AJ34" s="82"/>
      <c r="AK34" s="82"/>
      <c r="AL34" s="82"/>
      <c r="AM34" s="82"/>
      <c r="AN34" s="82"/>
      <c r="AO34" s="82"/>
      <c r="AP34" s="82"/>
      <c r="AQ34" s="137"/>
      <c r="AR3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34" s="166"/>
      <c r="AT3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34" s="27"/>
      <c r="AW34" s="25"/>
      <c r="AX34" s="25"/>
      <c r="AY34" s="25"/>
      <c r="AZ34" s="27"/>
      <c r="BA34" s="27"/>
      <c r="BB34" s="27"/>
      <c r="BC34" s="28"/>
      <c r="BD34" s="28"/>
      <c r="BE34" s="28"/>
      <c r="BF34" s="28"/>
      <c r="BG34" s="27"/>
      <c r="BH34" s="27"/>
      <c r="BI34" s="27"/>
      <c r="BJ34" s="27"/>
      <c r="BK34" s="27"/>
      <c r="BL3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34" s="50" t="str">
        <f>IF(OR(Table_Question_Sets[[#This Row],[Header]]="Yes",Table_Question_Sets[[#This Row],[Text]]=""),"",IF(OR(Table_Question_Sets[[#This Row],[Text]]="true",Table_Question_Sets[[#This Row],[Text]]="false",ISNUMBER(Table_Question_Sets[[#This Row],[Text]])),Table_Question_Sets[[#This Row],[Text]],""""&amp;Table_Question_Sets[[#This Row],[Text]]&amp;""""))</f>
        <v/>
      </c>
      <c r="BN34" s="29" t="str">
        <f>IF(AND(Table_Question_Sets[[#This Row],[Header]]&lt;&gt;"Yes",Table_Question_Sets[[#This Row],[Property]]&lt;&gt;"",Table_Question_Sets[[#This Row],[Summary Label]]&lt;&gt;""),""""&amp;Table_Question_Sets[[#This Row],[Key]]&amp;""": """&amp;Table_Question_Sets[[#This Row],[Summary Label]]&amp;"""","")</f>
        <v/>
      </c>
      <c r="BO34" s="29">
        <f ca="1">IF(Table_Question_Sets[[#This Row],[Header]]="Yes","",_xlfn.NUMBERVALUE(INDIRECT(SUBSTITUTE(ADDRESS(1,COLUMN(),4),"1","")&amp;ROW()-1))+IF(Table_Question_Sets[[#This Row],[Property]]&lt;&gt;"",1,0))</f>
        <v>4</v>
      </c>
      <c r="BP34" s="29">
        <f ca="1">IF(Table_Question_Sets[[#This Row],[Header]]="Yes","",_xlfn.NUMBERVALUE(INDIRECT(SUBSTITUTE(ADDRESS(1,COLUMN(),4),"1","")&amp;ROW()+1))+IF(Table_Question_Sets[[#This Row],[Property]]&lt;&gt;"",1,0))</f>
        <v>0</v>
      </c>
      <c r="BQ34" s="29" t="str">
        <f t="array" aca="1" ref="BQ3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4"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34"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4" s="2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34"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34" s="26" t="str">
        <f xml:space="preserve">
IF(Table_Question_Sets[[#This Row],[Row]]="Yes","]},{""className"": ""row"",""fieldGroup"": [","")&amp;
Table_Question_Sets[[#This Row],[Config Field]]</f>
        <v/>
      </c>
      <c r="BW3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
      </c>
      <c r="BX3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4" s="137" t="str">
        <f>IF(AND(Table_Question_Sets[[#This Row],[Header]]="",Table_Question_Sets[[#This Row],[Property]]&lt;&gt;"",Table_Question_Sets[[#This Row],[Field Type]]&lt;&gt;""),
""""&amp;Table_Question_Sets[[#This Row],[Key]]&amp;"""","")</f>
        <v/>
      </c>
      <c r="BZ3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
      </c>
      <c r="CA34" s="137" t="str">
        <f>IF(AND(Table_Question_Sets[[#This Row],[Header]]&lt;&gt;"Yes",Table_Question_Sets[[#This Row],[Property]]&lt;&gt;"",Table_Question_Sets[[#This Row],[Workflow Role]]&lt;&gt;""),
""""&amp;Table_Question_Sets[[#This Row],[Workflow Role]]&amp;""":"""&amp;Table_Question_Sets[[#This Row],[Key]]&amp;"""","")</f>
        <v/>
      </c>
      <c r="CB34" s="26" t="str">
        <f>IF(AND(Table_Question_Sets[[#This Row],[Displayable]]="No", Table_Question_Sets[[#This Row],[Property]]&lt;&gt;""),
"",""""&amp;Table_Question_Sets[[#This Row],[Key]]&amp;"""")</f>
        <v>""</v>
      </c>
      <c r="CC34" s="137" t="str">
        <f>IF(AND(Table_Question_Sets[[#This Row],[Header]]&lt;&gt;"Yes",Table_Question_Sets[[#This Row],[Property]]&lt;&gt;"",Table_Question_Sets[[#This Row],[Private]]="Yes"),
""""&amp;Table_Question_Sets[[#This Row],[Key]]&amp;"""","")</f>
        <v/>
      </c>
      <c r="CD34"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34"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
      </c>
      <c r="CF34" s="26" t="str">
        <f ca="1">IF(ISNUMBER(Table_Question_Sets[[#This Row],[Config Use Row]]),INDEX(Table_Question_Sets[Config Question Meta Data Rollup],Table_Question_Sets[[#This Row],[Config Use Row]])&amp;",","")</f>
        <v/>
      </c>
      <c r="CG34" s="137">
        <f ca="1">IF(Table_Question_Sets[[#This Row],[Header]]="Yes","",_xlfn.NUMBERVALUE(INDIRECT(SUBSTITUTE(ADDRESS(1,COLUMN(),4),"1","")&amp;ROW()+1))+IF(OR(Table_Question_Sets[[#This Row],[Value]]&lt;&gt;"",AND(Table_Question_Sets[[#This Row],[Data Type]]="Repeating",Table_Question_Sets[[#This Row],[Calculation Repeating]]&lt;&gt;"")),1,0))</f>
        <v>0</v>
      </c>
      <c r="CH34" s="137" t="str">
        <f ca="1" xml:space="preserve">
IF(Table_Question_Sets[[#This Row],[Data Type]]="Repeating",
OFFSET(Table_Repeating_Question_Sets[[#Headers],[Property]],MATCH(Table_Question_Sets[[#This Row],[Property]],Table_Repeating_Question_Sets[Property],0),MATCH("Calculation",Table_Repeating_Question_Sets[#Headers],0)-1,1,1),
"")</f>
        <v/>
      </c>
      <c r="CI3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3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34" s="137" t="str">
        <f ca="1">IF(ISNUMBER(Table_Question_Sets[[#This Row],[Config Use Row]]),INDEX(Table_Question_Sets[Config Rollup],Table_Question_Sets[[#This Row],[Config Use Row]]),"")</f>
        <v/>
      </c>
      <c r="CL34" s="137" t="str">
        <f ca="1">IF(ISNUMBER(Table_Question_Sets[[#This Row],[Config Use Row]]),INDEX(Table_Question_Sets[Config Keys Nested Rollup],Table_Question_Sets[[#This Row],[Config Use Row]]),"")</f>
        <v/>
      </c>
      <c r="CM34" s="137" t="str">
        <f ca="1">IF(ISNUMBER(Table_Question_Sets[[#This Row],[Config Use Row]]),INDEX(Table_Question_Sets[Calculation Rollup],Table_Question_Sets[[#This Row],[Config Use Row]]),"")</f>
        <v/>
      </c>
    </row>
    <row r="35" spans="2:91" s="22" customFormat="1" ht="21" hidden="1" customHeight="1" thickBot="1">
      <c r="B35" s="27"/>
      <c r="C35" s="10"/>
      <c r="D35" s="26" t="str">
        <f ca="1">IF(Table_Question_Sets[[#This Row],[Header]]="Yes","",
IF(INDIRECT(SUBSTITUTE(ADDRESS(1,COLUMN(),4),"1","")&amp;ROW()-1)="",
INDIRECT(SUBSTITUTE(ADDRESS(1,COLUMN(Table_Question_Sets[[#This Row],[Property]]),4),"1","")&amp;ROW()-1),
INDIRECT(SUBSTITUTE(ADDRESS(1,COLUMN(),4),"1","")&amp;ROW()-1)))</f>
        <v>Contact</v>
      </c>
      <c r="E3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5" s="26" t="str">
        <f>IF(Table_Question_Sets[[#This Row],[Header]]="Yes","",IF(Table_Question_Sets[[#This Row],[Property]]&lt;&gt;"",SUBSTITUTE(Table_Question_Sets[[#This Row],[Property]]," ",""),""))</f>
        <v/>
      </c>
      <c r="G35" s="94"/>
      <c r="H35" s="27"/>
      <c r="I35" s="27"/>
      <c r="J35" s="10"/>
      <c r="K35" s="59"/>
      <c r="L35" s="77"/>
      <c r="M35" s="77"/>
      <c r="N35" s="60"/>
      <c r="O35" s="60"/>
      <c r="P35" s="60"/>
      <c r="Q35" s="60"/>
      <c r="R35" s="60"/>
      <c r="S35" s="25"/>
      <c r="T35" s="27"/>
      <c r="U35" s="27"/>
      <c r="V35" s="27"/>
      <c r="W35" s="27"/>
      <c r="X35" s="10"/>
      <c r="Y35" s="10"/>
      <c r="Z35" s="10"/>
      <c r="AA35" s="10"/>
      <c r="AB35" s="321"/>
      <c r="AC35" s="10"/>
      <c r="AD35" s="27"/>
      <c r="AE35" s="27"/>
      <c r="AF35" s="10"/>
      <c r="AG35" s="10"/>
      <c r="AH35" s="82"/>
      <c r="AI35" s="82"/>
      <c r="AJ35" s="82"/>
      <c r="AK35" s="82"/>
      <c r="AL35" s="82"/>
      <c r="AM35" s="82"/>
      <c r="AN35" s="82"/>
      <c r="AO35" s="82"/>
      <c r="AP35" s="82"/>
      <c r="AQ35" s="137"/>
      <c r="AR3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35" s="166"/>
      <c r="AT3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35" s="27"/>
      <c r="AW35" s="25"/>
      <c r="AX35" s="25"/>
      <c r="AY35" s="25"/>
      <c r="AZ35" s="27"/>
      <c r="BA35" s="27"/>
      <c r="BB35" s="27"/>
      <c r="BC35" s="28"/>
      <c r="BD35" s="28"/>
      <c r="BE35" s="28"/>
      <c r="BF35" s="28"/>
      <c r="BG35" s="27"/>
      <c r="BH35" s="27"/>
      <c r="BI35" s="27"/>
      <c r="BJ35" s="27"/>
      <c r="BK35" s="27"/>
      <c r="BL3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35" s="50" t="str">
        <f>IF(OR(Table_Question_Sets[[#This Row],[Header]]="Yes",Table_Question_Sets[[#This Row],[Text]]=""),"",IF(OR(Table_Question_Sets[[#This Row],[Text]]="true",Table_Question_Sets[[#This Row],[Text]]="false",ISNUMBER(Table_Question_Sets[[#This Row],[Text]])),Table_Question_Sets[[#This Row],[Text]],""""&amp;Table_Question_Sets[[#This Row],[Text]]&amp;""""))</f>
        <v/>
      </c>
      <c r="BN35" s="29" t="str">
        <f>IF(AND(Table_Question_Sets[[#This Row],[Header]]&lt;&gt;"Yes",Table_Question_Sets[[#This Row],[Property]]&lt;&gt;"",Table_Question_Sets[[#This Row],[Summary Label]]&lt;&gt;""),""""&amp;Table_Question_Sets[[#This Row],[Key]]&amp;""": """&amp;Table_Question_Sets[[#This Row],[Summary Label]]&amp;"""","")</f>
        <v/>
      </c>
      <c r="BO35" s="29">
        <f ca="1">IF(Table_Question_Sets[[#This Row],[Header]]="Yes","",_xlfn.NUMBERVALUE(INDIRECT(SUBSTITUTE(ADDRESS(1,COLUMN(),4),"1","")&amp;ROW()-1))+IF(Table_Question_Sets[[#This Row],[Property]]&lt;&gt;"",1,0))</f>
        <v>4</v>
      </c>
      <c r="BP35" s="29">
        <f ca="1">IF(Table_Question_Sets[[#This Row],[Header]]="Yes","",_xlfn.NUMBERVALUE(INDIRECT(SUBSTITUTE(ADDRESS(1,COLUMN(),4),"1","")&amp;ROW()+1))+IF(Table_Question_Sets[[#This Row],[Property]]&lt;&gt;"",1,0))</f>
        <v>0</v>
      </c>
      <c r="BQ35" s="29" t="str">
        <f t="array" aca="1" ref="BQ3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5"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35"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5" s="2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35"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35" s="26" t="str">
        <f xml:space="preserve">
IF(Table_Question_Sets[[#This Row],[Row]]="Yes","]},{""className"": ""row"",""fieldGroup"": [","")&amp;
Table_Question_Sets[[#This Row],[Config Field]]</f>
        <v/>
      </c>
      <c r="BW35"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
      </c>
      <c r="BX35"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5" s="137" t="str">
        <f>IF(AND(Table_Question_Sets[[#This Row],[Header]]="",Table_Question_Sets[[#This Row],[Property]]&lt;&gt;"",Table_Question_Sets[[#This Row],[Field Type]]&lt;&gt;""),
""""&amp;Table_Question_Sets[[#This Row],[Key]]&amp;"""","")</f>
        <v/>
      </c>
      <c r="BZ3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
      </c>
      <c r="CA35" s="137" t="str">
        <f>IF(AND(Table_Question_Sets[[#This Row],[Header]]&lt;&gt;"Yes",Table_Question_Sets[[#This Row],[Property]]&lt;&gt;"",Table_Question_Sets[[#This Row],[Workflow Role]]&lt;&gt;""),
""""&amp;Table_Question_Sets[[#This Row],[Workflow Role]]&amp;""":"""&amp;Table_Question_Sets[[#This Row],[Key]]&amp;"""","")</f>
        <v/>
      </c>
      <c r="CB35" s="26" t="str">
        <f>IF(AND(Table_Question_Sets[[#This Row],[Displayable]]="No", Table_Question_Sets[[#This Row],[Property]]&lt;&gt;""),
"",""""&amp;Table_Question_Sets[[#This Row],[Key]]&amp;"""")</f>
        <v>""</v>
      </c>
      <c r="CC35" s="137" t="str">
        <f>IF(AND(Table_Question_Sets[[#This Row],[Header]]&lt;&gt;"Yes",Table_Question_Sets[[#This Row],[Property]]&lt;&gt;"",Table_Question_Sets[[#This Row],[Private]]="Yes"),
""""&amp;Table_Question_Sets[[#This Row],[Key]]&amp;"""","")</f>
        <v/>
      </c>
      <c r="CD35"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35"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
      </c>
      <c r="CF35" s="26" t="str">
        <f ca="1">IF(ISNUMBER(Table_Question_Sets[[#This Row],[Config Use Row]]),INDEX(Table_Question_Sets[Config Question Meta Data Rollup],Table_Question_Sets[[#This Row],[Config Use Row]])&amp;",","")</f>
        <v/>
      </c>
      <c r="CG35" s="137">
        <f ca="1">IF(Table_Question_Sets[[#This Row],[Header]]="Yes","",_xlfn.NUMBERVALUE(INDIRECT(SUBSTITUTE(ADDRESS(1,COLUMN(),4),"1","")&amp;ROW()+1))+IF(OR(Table_Question_Sets[[#This Row],[Value]]&lt;&gt;"",AND(Table_Question_Sets[[#This Row],[Data Type]]="Repeating",Table_Question_Sets[[#This Row],[Calculation Repeating]]&lt;&gt;"")),1,0))</f>
        <v>0</v>
      </c>
      <c r="CH35" s="137" t="str">
        <f ca="1" xml:space="preserve">
IF(Table_Question_Sets[[#This Row],[Data Type]]="Repeating",
OFFSET(Table_Repeating_Question_Sets[[#Headers],[Property]],MATCH(Table_Question_Sets[[#This Row],[Property]],Table_Repeating_Question_Sets[Property],0),MATCH("Calculation",Table_Repeating_Question_Sets[#Headers],0)-1,1,1),
"")</f>
        <v/>
      </c>
      <c r="CI3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3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35" s="137" t="str">
        <f ca="1">IF(ISNUMBER(Table_Question_Sets[[#This Row],[Config Use Row]]),INDEX(Table_Question_Sets[Config Rollup],Table_Question_Sets[[#This Row],[Config Use Row]]),"")</f>
        <v/>
      </c>
      <c r="CL35" s="137" t="str">
        <f ca="1">IF(ISNUMBER(Table_Question_Sets[[#This Row],[Config Use Row]]),INDEX(Table_Question_Sets[Config Keys Nested Rollup],Table_Question_Sets[[#This Row],[Config Use Row]]),"")</f>
        <v/>
      </c>
      <c r="CM35" s="137" t="str">
        <f ca="1">IF(ISNUMBER(Table_Question_Sets[[#This Row],[Config Use Row]]),INDEX(Table_Question_Sets[Calculation Rollup],Table_Question_Sets[[#This Row],[Config Use Row]]),"")</f>
        <v/>
      </c>
    </row>
    <row r="36" spans="2:91" s="21" customFormat="1" ht="29.25" thickBot="1">
      <c r="B36" s="15" t="s">
        <v>930</v>
      </c>
      <c r="C36" s="15" t="s">
        <v>60</v>
      </c>
      <c r="D36" s="15" t="str">
        <f ca="1">IF(Table_Question_Sets[[#This Row],[Header]]="Yes","",
IF(INDIRECT(SUBSTITUTE(ADDRESS(1,COLUMN(),4),"1","")&amp;ROW()-1)="",
INDIRECT(SUBSTITUTE(ADDRESS(1,COLUMN(Table_Question_Sets[[#This Row],[Property]]),4),"1","")&amp;ROW()-1),
INDIRECT(SUBSTITUTE(ADDRESS(1,COLUMN(),4),"1","")&amp;ROW()-1)))</f>
        <v/>
      </c>
      <c r="E36"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v>
      </c>
      <c r="F36" s="15" t="str">
        <f>IF(Table_Question_Sets[[#This Row],[Header]]="Yes","",IF(Table_Question_Sets[[#This Row],[Property]]&lt;&gt;"",SUBSTITUTE(Table_Question_Sets[[#This Row],[Property]]," ",""),""))</f>
        <v/>
      </c>
      <c r="G36" s="58"/>
      <c r="H36" s="15"/>
      <c r="I36" s="15"/>
      <c r="J36" s="15"/>
      <c r="K36" s="58"/>
      <c r="L36" s="76"/>
      <c r="M36" s="76"/>
      <c r="N36" s="33"/>
      <c r="O36" s="33"/>
      <c r="P36" s="33"/>
      <c r="Q36" s="33"/>
      <c r="R36" s="33"/>
      <c r="S36" s="33"/>
      <c r="T36" s="15"/>
      <c r="U36" s="15"/>
      <c r="V36" s="15"/>
      <c r="W36" s="15"/>
      <c r="X36" s="15"/>
      <c r="Y36" s="15"/>
      <c r="Z36" s="15"/>
      <c r="AA36" s="15"/>
      <c r="AB36" s="15"/>
      <c r="AC36" s="15"/>
      <c r="AD36" s="15"/>
      <c r="AE36" s="15"/>
      <c r="AF36" s="15"/>
      <c r="AG36" s="15"/>
      <c r="AH36" s="76"/>
      <c r="AI36" s="76"/>
      <c r="AJ36" s="76"/>
      <c r="AK36" s="76"/>
      <c r="AL36" s="76"/>
      <c r="AM36" s="76"/>
      <c r="AN36" s="76"/>
      <c r="AO36" s="76"/>
      <c r="AP36" s="76"/>
      <c r="AQ36" s="141"/>
      <c r="AR36"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36" s="100"/>
      <c r="AT36"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6"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36" s="15"/>
      <c r="AW36" s="33"/>
      <c r="AX36" s="33"/>
      <c r="AY36" s="33"/>
      <c r="AZ36" s="15"/>
      <c r="BA36" s="15"/>
      <c r="BB36" s="15"/>
      <c r="BC36" s="15"/>
      <c r="BD36" s="15"/>
      <c r="BE36" s="15"/>
      <c r="BF36" s="15"/>
      <c r="BG36" s="15"/>
      <c r="BH36" s="15"/>
      <c r="BI36" s="15"/>
      <c r="BJ36" s="15"/>
      <c r="BK36" s="15"/>
      <c r="BL3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36" s="33" t="str">
        <f>IF(OR(Table_Question_Sets[[#This Row],[Header]]="Yes",Table_Question_Sets[[#This Row],[Text]]=""),"",IF(OR(Table_Question_Sets[[#This Row],[Text]]="true",Table_Question_Sets[[#This Row],[Text]]="false",ISNUMBER(Table_Question_Sets[[#This Row],[Text]])),Table_Question_Sets[[#This Row],[Text]],""""&amp;Table_Question_Sets[[#This Row],[Text]]&amp;""""))</f>
        <v/>
      </c>
      <c r="BN36" s="33" t="str">
        <f>IF(AND(Table_Question_Sets[[#This Row],[Header]]&lt;&gt;"Yes",Table_Question_Sets[[#This Row],[Property]]&lt;&gt;"",Table_Question_Sets[[#This Row],[Summary Label]]&lt;&gt;""),""""&amp;Table_Question_Sets[[#This Row],[Key]]&amp;""": """&amp;Table_Question_Sets[[#This Row],[Summary Label]]&amp;"""","")</f>
        <v/>
      </c>
      <c r="BO36" s="33" t="str">
        <f ca="1">IF(Table_Question_Sets[[#This Row],[Header]]="Yes","",_xlfn.NUMBERVALUE(INDIRECT(SUBSTITUTE(ADDRESS(1,COLUMN(),4),"1","")&amp;ROW()-1))+IF(Table_Question_Sets[[#This Row],[Property]]&lt;&gt;"",1,0))</f>
        <v/>
      </c>
      <c r="BP36" s="33" t="str">
        <f ca="1">IF(Table_Question_Sets[[#This Row],[Header]]="Yes","",_xlfn.NUMBERVALUE(INDIRECT(SUBSTITUTE(ADDRESS(1,COLUMN(),4),"1","")&amp;ROW()+1))+IF(Table_Question_Sets[[#This Row],[Property]]&lt;&gt;"",1,0))</f>
        <v/>
      </c>
      <c r="BQ36" s="33" t="str">
        <f t="array" aca="1" ref="BQ3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6"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36"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6"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36"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36" s="15" t="str">
        <f xml:space="preserve">
IF(Table_Question_Sets[[#This Row],[Row]]="Yes","]},{""className"": ""row"",""fieldGroup"": [","")&amp;
Table_Question_Sets[[#This Row],[Config Field]]</f>
        <v/>
      </c>
      <c r="BW36"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"details":[{"className": "row","fieldGroup":[{"key": "insuredFullName","type": "input-field","className":"col-xs-12","templateOptions":{"label":"Full name of the insured"},"validators": {"validation": "Validators.compose([ValidationService.required('true', '')])"}},]},{"className": "row","fieldGroup": [{"key": "membershipNumber","type": "input-field","className":"col-xs-12","templateOptions":{"container":{"style":"width:250px;"},"label":"Membership Number","question":"Please enter your association membership number.","affectsTriggers":"Yes"},"validators": {"validation": "Validators.compose([ValidationService.required('true', '')])"}},{"key": "insuredHeading","type": "content-field","className":"col-xs-12","templateOptions":{"content":{"heading2":"Residential Address"}},"validators": {"validation": "Validators.compose([])"}},{"key":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36"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6" s="15" t="str">
        <f>IF(AND(Table_Question_Sets[[#This Row],[Header]]="",Table_Question_Sets[[#This Row],[Property]]&lt;&gt;"",Table_Question_Sets[[#This Row],[Field Type]]&lt;&gt;""),
""""&amp;Table_Question_Sets[[#This Row],[Key]]&amp;"""","")</f>
        <v/>
      </c>
      <c r="BZ36"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"details":["insuredFullName","membershipNumber","insuredHeading","insuredAddress","insuredTown","insuredState","insuredPostcode","testRepeating","membershipNumberOld"],</v>
      </c>
      <c r="CA36" s="15" t="str">
        <f>IF(AND(Table_Question_Sets[[#This Row],[Header]]&lt;&gt;"Yes",Table_Question_Sets[[#This Row],[Property]]&lt;&gt;"",Table_Question_Sets[[#This Row],[Workflow Role]]&lt;&gt;""),
""""&amp;Table_Question_Sets[[#This Row],[Workflow Role]]&amp;""":"""&amp;Table_Question_Sets[[#This Row],[Key]]&amp;"""","")</f>
        <v/>
      </c>
      <c r="CB36" s="15" t="str">
        <f>IF(AND(Table_Question_Sets[[#This Row],[Displayable]]="No", Table_Question_Sets[[#This Row],[Property]]&lt;&gt;""),
"",""""&amp;Table_Question_Sets[[#This Row],[Key]]&amp;"""")</f>
        <v>"details"</v>
      </c>
      <c r="CC36" s="15" t="str">
        <f>IF(AND(Table_Question_Sets[[#This Row],[Header]]&lt;&gt;"Yes",Table_Question_Sets[[#This Row],[Property]]&lt;&gt;"",Table_Question_Sets[[#This Row],[Private]]="Yes"),
""""&amp;Table_Question_Sets[[#This Row],[Key]]&amp;"""","")</f>
        <v/>
      </c>
      <c r="CD36" s="1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36" s="1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"details":{"insuredFullName": { "dataType": "text", "displayable": true, "canChangeWhenApproved": false, "private": false, "resetForNewQuotes": false},"membershipNumber": { "dataType": "text", "displayable": true, "canChangeWhenApproved": false, "private": false, "resetForNewQuotes": false},"insuredHeading": { "dataType": "none", "displayable": true, "canChangeWhenApproved": false, "private": false, "resetForNewQuotes": false},"insuredAddress":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36" s="15" t="str">
        <f ca="1">IF(ISNUMBER(Table_Question_Sets[[#This Row],[Config Use Row]]),INDEX(Table_Question_Sets[Config Question Meta Data Rollup],Table_Question_Sets[[#This Row],[Config Use Row]])&amp;",","")</f>
        <v/>
      </c>
      <c r="CG36" s="15" t="str">
        <f ca="1">IF(Table_Question_Sets[[#This Row],[Header]]="Yes","",_xlfn.NUMBERVALUE(INDIRECT(SUBSTITUTE(ADDRESS(1,COLUMN(),4),"1","")&amp;ROW()+1))+IF(OR(Table_Question_Sets[[#This Row],[Value]]&lt;&gt;"",AND(Table_Question_Sets[[#This Row],[Data Type]]="Repeating",Table_Question_Sets[[#This Row],[Calculation Repeating]]&lt;&gt;"")),1,0))</f>
        <v/>
      </c>
      <c r="CH36" s="15" t="str">
        <f ca="1" xml:space="preserve">
IF(Table_Question_Sets[[#This Row],[Data Type]]="Repeating",
OFFSET(Table_Repeating_Question_Sets[[#Headers],[Property]],MATCH(Table_Question_Sets[[#This Row],[Property]],Table_Repeating_Question_Sets[Property],0),MATCH("Calculation",Table_Repeating_Question_Sets[#Headers],0)-1,1,1),
"")</f>
        <v/>
      </c>
      <c r="CI36" s="15"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36"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"details":{"insuredFullName": "Carl Andersson","membershipNumber": "4242","insuredAddress": "6 Nobel Close","insuredTown": "Greensborough","insuredState": "VIC","insuredPostcode": "3088","testRepeating": [{"firstName":"Tim","lastName":"Jones"},{"firstName":"n1"},{"firstName":"n2"},{"firstName":"n3"},{"firstName":"n4"},{"firstName":"n6"},{"firstName":"n7"},{"firstName":"n8"},{"firstName":"n9"}]},</v>
      </c>
      <c r="CK36" s="15" t="str">
        <f ca="1">IF(ISNUMBER(Table_Question_Sets[[#This Row],[Config Use Row]]),INDEX(Table_Question_Sets[Config Rollup],Table_Question_Sets[[#This Row],[Config Use Row]]),"")</f>
        <v/>
      </c>
      <c r="CL36" s="15" t="str">
        <f ca="1">IF(ISNUMBER(Table_Question_Sets[[#This Row],[Config Use Row]]),INDEX(Table_Question_Sets[Config Keys Nested Rollup],Table_Question_Sets[[#This Row],[Config Use Row]]),"")</f>
        <v/>
      </c>
      <c r="CM36" s="15" t="str">
        <f ca="1">IF(ISNUMBER(Table_Question_Sets[[#This Row],[Config Use Row]]),INDEX(Table_Question_Sets[Calculation Rollup],Table_Question_Sets[[#This Row],[Config Use Row]]),"")</f>
        <v/>
      </c>
    </row>
    <row r="37" spans="2:91" s="22" customFormat="1" ht="21" hidden="1" customHeight="1">
      <c r="B37" s="27"/>
      <c r="C37" s="165"/>
      <c r="D37" s="26" t="str">
        <f ca="1">IF(Table_Question_Sets[[#This Row],[Header]]="Yes","",
IF(INDIRECT(SUBSTITUTE(ADDRESS(1,COLUMN(),4),"1","")&amp;ROW()-1)="",
INDIRECT(SUBSTITUTE(ADDRESS(1,COLUMN(Table_Question_Sets[[#This Row],[Property]]),4),"1","")&amp;ROW()-1),
INDIRECT(SUBSTITUTE(ADDRESS(1,COLUMN(),4),"1","")&amp;ROW()-1)))</f>
        <v>Details</v>
      </c>
      <c r="E3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7" s="26" t="str">
        <f>IF(Table_Question_Sets[[#This Row],[Header]]="Yes","",IF(Table_Question_Sets[[#This Row],[Property]]&lt;&gt;"",SUBSTITUTE(Table_Question_Sets[[#This Row],[Property]]," ",""),""))</f>
        <v/>
      </c>
      <c r="G37" s="94"/>
      <c r="H37" s="27"/>
      <c r="I37" s="27"/>
      <c r="J37" s="27"/>
      <c r="K37" s="59"/>
      <c r="L37" s="82"/>
      <c r="M37" s="82"/>
      <c r="N37" s="52"/>
      <c r="O37" s="52"/>
      <c r="P37" s="52"/>
      <c r="Q37" s="52"/>
      <c r="R37" s="52"/>
      <c r="S37" s="52"/>
      <c r="T37" s="27"/>
      <c r="U37" s="27"/>
      <c r="V37" s="27"/>
      <c r="W37" s="27"/>
      <c r="X37" s="27"/>
      <c r="Y37" s="27"/>
      <c r="Z37" s="27"/>
      <c r="AA37" s="27"/>
      <c r="AB37" s="27"/>
      <c r="AC37" s="27"/>
      <c r="AD37" s="27"/>
      <c r="AE37" s="27"/>
      <c r="AF37" s="27"/>
      <c r="AG37" s="27"/>
      <c r="AH37" s="82"/>
      <c r="AI37" s="82"/>
      <c r="AJ37" s="82"/>
      <c r="AK37" s="82"/>
      <c r="AL37" s="82"/>
      <c r="AM37" s="82"/>
      <c r="AN37" s="82"/>
      <c r="AO37" s="82"/>
      <c r="AP37" s="82"/>
      <c r="AQ37" s="26"/>
      <c r="AR37"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37" s="166"/>
      <c r="AT3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37" s="27"/>
      <c r="AW37" s="52"/>
      <c r="AX37" s="52"/>
      <c r="AY37" s="52"/>
      <c r="AZ37" s="27"/>
      <c r="BA37" s="27"/>
      <c r="BB37" s="27"/>
      <c r="BC37" s="27"/>
      <c r="BD37" s="27"/>
      <c r="BE37" s="27"/>
      <c r="BF37" s="27"/>
      <c r="BG37" s="27"/>
      <c r="BH37" s="27"/>
      <c r="BI37" s="27"/>
      <c r="BJ37" s="27"/>
      <c r="BK37" s="27"/>
      <c r="BL37"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37" s="50" t="str">
        <f>IF(OR(Table_Question_Sets[[#This Row],[Header]]="Yes",Table_Question_Sets[[#This Row],[Text]]=""),"",IF(OR(Table_Question_Sets[[#This Row],[Text]]="true",Table_Question_Sets[[#This Row],[Text]]="false",ISNUMBER(Table_Question_Sets[[#This Row],[Text]])),Table_Question_Sets[[#This Row],[Text]],""""&amp;Table_Question_Sets[[#This Row],[Text]]&amp;""""))</f>
        <v/>
      </c>
      <c r="BN37" s="50" t="str">
        <f>IF(AND(Table_Question_Sets[[#This Row],[Header]]&lt;&gt;"Yes",Table_Question_Sets[[#This Row],[Property]]&lt;&gt;"",Table_Question_Sets[[#This Row],[Summary Label]]&lt;&gt;""),""""&amp;Table_Question_Sets[[#This Row],[Key]]&amp;""": """&amp;Table_Question_Sets[[#This Row],[Summary Label]]&amp;"""","")</f>
        <v/>
      </c>
      <c r="BO37" s="50">
        <f ca="1">IF(Table_Question_Sets[[#This Row],[Header]]="Yes","",_xlfn.NUMBERVALUE(INDIRECT(SUBSTITUTE(ADDRESS(1,COLUMN(),4),"1","")&amp;ROW()-1))+IF(Table_Question_Sets[[#This Row],[Property]]&lt;&gt;"",1,0))</f>
        <v>0</v>
      </c>
      <c r="BP37" s="50">
        <f ca="1">IF(Table_Question_Sets[[#This Row],[Header]]="Yes","",_xlfn.NUMBERVALUE(INDIRECT(SUBSTITUTE(ADDRESS(1,COLUMN(),4),"1","")&amp;ROW()+1))+IF(Table_Question_Sets[[#This Row],[Property]]&lt;&gt;"",1,0))</f>
        <v>9</v>
      </c>
      <c r="BQ37" s="25" t="str">
        <f t="array" aca="1" ref="BQ3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3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7"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37"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37" s="10" t="str">
        <f xml:space="preserve">
IF(Table_Question_Sets[[#This Row],[Row]]="Yes","]},{""className"": ""row"",""fieldGroup"": [","")&amp;
Table_Question_Sets[[#This Row],[Config Field]]</f>
        <v/>
      </c>
      <c r="BW3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"insuredFullName","type": "input-field","className":"col-xs-12","templateOptions":{"label":"Full name of the insured"},"validators": {"validation": "Validators.compose([ValidationService.required('true', '')])"}},]},{"className": "row","fieldGroup": [{"key": "membershipNumber","type": "input-field","className":"col-xs-12","templateOptions":{"container":{"style":"width:250px;"},"label":"Membership Number","question":"Please enter your association membership number.","affectsTriggers":"Yes"},"validators": {"validation": "Validators.compose([ValidationService.required('true', '')])"}},{"key": "insuredHeading","type": "content-field","className":"col-xs-12","templateOptions":{"content":{"heading2":"Residential Address"}},"validators": {"validation": "Validators.compose([])"}},{"key":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3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7" s="10" t="str">
        <f>IF(AND(Table_Question_Sets[[#This Row],[Header]]="",Table_Question_Sets[[#This Row],[Property]]&lt;&gt;"",Table_Question_Sets[[#This Row],[Field Type]]&lt;&gt;""),
""""&amp;Table_Question_Sets[[#This Row],[Key]]&amp;"""","")</f>
        <v/>
      </c>
      <c r="BZ3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"insuredFullName","membershipNumber","insuredHeading","insuredAddress","insuredTown","insuredState","insuredPostcode","testRepeating","membershipNumberOld"</v>
      </c>
      <c r="CA37" s="10" t="str">
        <f>IF(AND(Table_Question_Sets[[#This Row],[Header]]&lt;&gt;"Yes",Table_Question_Sets[[#This Row],[Property]]&lt;&gt;"",Table_Question_Sets[[#This Row],[Workflow Role]]&lt;&gt;""),
""""&amp;Table_Question_Sets[[#This Row],[Workflow Role]]&amp;""":"""&amp;Table_Question_Sets[[#This Row],[Key]]&amp;"""","")</f>
        <v/>
      </c>
      <c r="CB37" s="27" t="str">
        <f>IF(AND(Table_Question_Sets[[#This Row],[Displayable]]="No", Table_Question_Sets[[#This Row],[Property]]&lt;&gt;""),
"",""""&amp;Table_Question_Sets[[#This Row],[Key]]&amp;"""")</f>
        <v>""</v>
      </c>
      <c r="CC37" s="10" t="str">
        <f>IF(AND(Table_Question_Sets[[#This Row],[Header]]&lt;&gt;"Yes",Table_Question_Sets[[#This Row],[Property]]&lt;&gt;"",Table_Question_Sets[[#This Row],[Private]]="Yes"),
""""&amp;Table_Question_Sets[[#This Row],[Key]]&amp;"""","")</f>
        <v/>
      </c>
      <c r="CD37"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37"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"insuredFullName": { "dataType": "text", "displayable": true, "canChangeWhenApproved": false, "private": false, "resetForNewQuotes": false},"membershipNumber": { "dataType": "text", "displayable": true, "canChangeWhenApproved": false, "private": false, "resetForNewQuotes": false},"insuredHeading": { "dataType": "none", "displayable": true, "canChangeWhenApproved": false, "private": false, "resetForNewQuotes": false},"insuredAddress":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37" s="27" t="str">
        <f ca="1">IF(ISNUMBER(Table_Question_Sets[[#This Row],[Config Use Row]]),INDEX(Table_Question_Sets[Config Question Meta Data Rollup],Table_Question_Sets[[#This Row],[Config Use Row]])&amp;",","")</f>
        <v/>
      </c>
      <c r="CG37" s="10">
        <f ca="1">IF(Table_Question_Sets[[#This Row],[Header]]="Yes","",_xlfn.NUMBERVALUE(INDIRECT(SUBSTITUTE(ADDRESS(1,COLUMN(),4),"1","")&amp;ROW()+1))+IF(OR(Table_Question_Sets[[#This Row],[Value]]&lt;&gt;"",AND(Table_Question_Sets[[#This Row],[Data Type]]="Repeating",Table_Question_Sets[[#This Row],[Calculation Repeating]]&lt;&gt;"")),1,0))</f>
        <v>7</v>
      </c>
      <c r="CH37" s="10" t="str">
        <f ca="1" xml:space="preserve">
IF(Table_Question_Sets[[#This Row],[Data Type]]="Repeating",
OFFSET(Table_Repeating_Question_Sets[[#Headers],[Property]],MATCH(Table_Question_Sets[[#This Row],[Property]],Table_Repeating_Question_Sets[Property],0),MATCH("Calculation",Table_Repeating_Question_Sets[#Headers],0)-1,1,1),
"")</f>
        <v/>
      </c>
      <c r="CI37"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3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"insuredFullName": "Carl Andersson","membershipNumber": "4242","insuredAddress": "6 Nobel Close","insuredTown": "Greensborough","insuredState": "VIC","insuredPostcode": "3088","testRepeating": [{"firstName":"Tim","lastName":"Jones"},{"firstName":"n1"},{"firstName":"n2"},{"firstName":"n3"},{"firstName":"n4"},{"firstName":"n6"},{"firstName":"n7"},{"firstName":"n8"},{"firstName":"n9"}]</v>
      </c>
      <c r="CK37" s="10" t="str">
        <f ca="1">IF(ISNUMBER(Table_Question_Sets[[#This Row],[Config Use Row]]),INDEX(Table_Question_Sets[Config Rollup],Table_Question_Sets[[#This Row],[Config Use Row]]),"")</f>
        <v/>
      </c>
      <c r="CL37" s="10" t="str">
        <f ca="1">IF(ISNUMBER(Table_Question_Sets[[#This Row],[Config Use Row]]),INDEX(Table_Question_Sets[Config Keys Nested Rollup],Table_Question_Sets[[#This Row],[Config Use Row]]),"")</f>
        <v/>
      </c>
      <c r="CM37" s="26" t="str">
        <f ca="1">IF(ISNUMBER(Table_Question_Sets[[#This Row],[Config Use Row]]),INDEX(Table_Question_Sets[Calculation Rollup],Table_Question_Sets[[#This Row],[Config Use Row]]),"")</f>
        <v/>
      </c>
    </row>
    <row r="38" spans="2:91" s="22" customFormat="1" ht="21" customHeight="1">
      <c r="B38" s="27" t="s">
        <v>790</v>
      </c>
      <c r="C38" s="165"/>
      <c r="D38" s="26" t="str">
        <f ca="1">IF(Table_Question_Sets[[#This Row],[Header]]="Yes","",
IF(INDIRECT(SUBSTITUTE(ADDRESS(1,COLUMN(),4),"1","")&amp;ROW()-1)="",
INDIRECT(SUBSTITUTE(ADDRESS(1,COLUMN(Table_Question_Sets[[#This Row],[Property]]),4),"1","")&amp;ROW()-1),
INDIRECT(SUBSTITUTE(ADDRESS(1,COLUMN(),4),"1","")&amp;ROW()-1)))</f>
        <v>Details</v>
      </c>
      <c r="E3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insuredFullName</v>
      </c>
      <c r="F38" s="26" t="str">
        <f>IF(Table_Question_Sets[[#This Row],[Header]]="Yes","",IF(Table_Question_Sets[[#This Row],[Property]]&lt;&gt;"",SUBSTITUTE(Table_Question_Sets[[#This Row],[Property]]," ",""),""))</f>
        <v>InsuredFullName</v>
      </c>
      <c r="G38" s="94" t="s">
        <v>1928</v>
      </c>
      <c r="H38" s="27" t="s">
        <v>37</v>
      </c>
      <c r="I38" s="27" t="s">
        <v>37</v>
      </c>
      <c r="J38" s="10"/>
      <c r="K38" s="59" t="s">
        <v>60</v>
      </c>
      <c r="L38" s="82"/>
      <c r="M38" s="82"/>
      <c r="N38" s="135"/>
      <c r="O38" s="59" t="s">
        <v>735</v>
      </c>
      <c r="P38" s="59"/>
      <c r="Q38" s="59"/>
      <c r="R38" s="59"/>
      <c r="S38" s="52"/>
      <c r="T38" s="27" t="s">
        <v>791</v>
      </c>
      <c r="U38" s="27"/>
      <c r="V38" s="27"/>
      <c r="W38" s="27"/>
      <c r="X38" s="27"/>
      <c r="Y38" s="27"/>
      <c r="Z38" s="27"/>
      <c r="AA38" s="27"/>
      <c r="AB38" s="27"/>
      <c r="AC38" s="27"/>
      <c r="AD38" s="27"/>
      <c r="AE38" s="27"/>
      <c r="AF38" s="27"/>
      <c r="AG38" s="27"/>
      <c r="AH38" s="82"/>
      <c r="AI38" s="82"/>
      <c r="AJ38" s="82"/>
      <c r="AK38" s="82"/>
      <c r="AL38" s="82"/>
      <c r="AM38" s="82"/>
      <c r="AN38" s="82"/>
      <c r="AO38" s="82"/>
      <c r="AP38" s="82"/>
      <c r="AQ38" s="26"/>
      <c r="AR38"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Carl Andersson</v>
      </c>
      <c r="AS38" s="166" t="str">
        <f>IF(AND(AR169&lt;&gt;"cancellation",Table_Question_Sets[[#This Row],[Used Value]]=""),"Yes","No")</f>
        <v>No</v>
      </c>
      <c r="AT3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38" s="27"/>
      <c r="AW38" s="52"/>
      <c r="AX38" s="52"/>
      <c r="AY38" s="52"/>
      <c r="AZ38" s="27"/>
      <c r="BA38" s="27"/>
      <c r="BB38" s="27"/>
      <c r="BC38" s="27"/>
      <c r="BD38" s="27"/>
      <c r="BE38" s="27"/>
      <c r="BF38" s="27"/>
      <c r="BG38" s="27"/>
      <c r="BH38" s="27"/>
      <c r="BI38" s="27"/>
      <c r="BJ38" s="27"/>
      <c r="BK38" s="27"/>
      <c r="BL3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Carl Andersson</v>
      </c>
      <c r="BM38" s="50" t="str">
        <f>IF(OR(Table_Question_Sets[[#This Row],[Header]]="Yes",Table_Question_Sets[[#This Row],[Text]]=""),"",IF(OR(Table_Question_Sets[[#This Row],[Text]]="true",Table_Question_Sets[[#This Row],[Text]]="false",ISNUMBER(Table_Question_Sets[[#This Row],[Text]])),Table_Question_Sets[[#This Row],[Text]],""""&amp;Table_Question_Sets[[#This Row],[Text]]&amp;""""))</f>
        <v>"Carl Andersson"</v>
      </c>
      <c r="BN38" s="50" t="str">
        <f>IF(AND(Table_Question_Sets[[#This Row],[Header]]&lt;&gt;"Yes",Table_Question_Sets[[#This Row],[Property]]&lt;&gt;"",Table_Question_Sets[[#This Row],[Summary Label]]&lt;&gt;""),""""&amp;Table_Question_Sets[[#This Row],[Key]]&amp;""": """&amp;Table_Question_Sets[[#This Row],[Summary Label]]&amp;"""","")</f>
        <v/>
      </c>
      <c r="BO38" s="50">
        <f ca="1">IF(Table_Question_Sets[[#This Row],[Header]]="Yes","",_xlfn.NUMBERVALUE(INDIRECT(SUBSTITUTE(ADDRESS(1,COLUMN(),4),"1","")&amp;ROW()-1))+IF(Table_Question_Sets[[#This Row],[Property]]&lt;&gt;"",1,0))</f>
        <v>1</v>
      </c>
      <c r="BP38" s="50">
        <f ca="1">IF(Table_Question_Sets[[#This Row],[Header]]="Yes","",_xlfn.NUMBERVALUE(INDIRECT(SUBSTITUTE(ADDRESS(1,COLUMN(),4),"1","")&amp;ROW()+1))+IF(Table_Question_Sets[[#This Row],[Property]]&lt;&gt;"",1,0))</f>
        <v>9</v>
      </c>
      <c r="BQ38" s="29" t="str">
        <f t="array" aca="1" ref="BQ3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3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"templateOptions":{"label":"Full name of the insured"}</v>
      </c>
      <c r="BU3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"insuredFullName","type": "input-field","className":"col-xs-12","templateOptions":{"label":"Full name of the insured"},"validators": {"validation": "Validators.compose([ValidationService.required('true', '')])"}}</v>
      </c>
      <c r="BV38" s="26" t="str">
        <f ca="1" xml:space="preserve">
IF(Table_Question_Sets[[#This Row],[Row]]="Yes","]},{""className"": ""row"",""fieldGroup"": [","")&amp;
Table_Question_Sets[[#This Row],[Config Field]]</f>
        <v>{"key": "insuredFullName","type": "input-field","className":"col-xs-12","templateOptions":{"label":"Full name of the insured"},"validators": {"validation": "Validators.compose([ValidationService.required('true', '')])"}}</v>
      </c>
      <c r="BW38"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"insuredFullName","type": "input-field","className":"col-xs-12","templateOptions":{"label":"Full name of the insured"},"validators": {"validation": "Validators.compose([ValidationService.required('true', '')])"}},]},{"className": "row","fieldGroup": [{"key": "membershipNumber","type": "input-field","className":"col-xs-12","templateOptions":{"container":{"style":"width:250px;"},"label":"Membership Number","question":"Please enter your association membership number.","affectsTriggers":"Yes"},"validators": {"validation": "Validators.compose([ValidationService.required('true', '')])"}},{"key": "insuredHeading","type": "content-field","className":"col-xs-12","templateOptions":{"content":{"heading2":"Residential Address"}},"validators": {"validation": "Validators.compose([])"}},{"key":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38"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8" s="137" t="str">
        <f>IF(AND(Table_Question_Sets[[#This Row],[Header]]="",Table_Question_Sets[[#This Row],[Property]]&lt;&gt;"",Table_Question_Sets[[#This Row],[Field Type]]&lt;&gt;""),
""""&amp;Table_Question_Sets[[#This Row],[Key]]&amp;"""","")</f>
        <v>"insuredFullName"</v>
      </c>
      <c r="BZ3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"insuredFullName","membershipNumber","insuredHeading","insuredAddress","insuredTown","insuredState","insuredPostcode","testRepeating","membershipNumberOld"</v>
      </c>
      <c r="CA38" s="137" t="str">
        <f>IF(AND(Table_Question_Sets[[#This Row],[Header]]&lt;&gt;"Yes",Table_Question_Sets[[#This Row],[Property]]&lt;&gt;"",Table_Question_Sets[[#This Row],[Workflow Role]]&lt;&gt;""),
""""&amp;Table_Question_Sets[[#This Row],[Workflow Role]]&amp;""":"""&amp;Table_Question_Sets[[#This Row],[Key]]&amp;"""","")</f>
        <v/>
      </c>
      <c r="CB38" s="27" t="str">
        <f>IF(AND(Table_Question_Sets[[#This Row],[Displayable]]="No", Table_Question_Sets[[#This Row],[Property]]&lt;&gt;""),
"",""""&amp;Table_Question_Sets[[#This Row],[Key]]&amp;"""")</f>
        <v>"insuredFullName"</v>
      </c>
      <c r="CC38" s="137" t="str">
        <f>IF(AND(Table_Question_Sets[[#This Row],[Header]]&lt;&gt;"Yes",Table_Question_Sets[[#This Row],[Property]]&lt;&gt;"",Table_Question_Sets[[#This Row],[Private]]="Yes"),
""""&amp;Table_Question_Sets[[#This Row],[Key]]&amp;"""","")</f>
        <v/>
      </c>
      <c r="CD38"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"insuredFullName": { "dataType": "text", "displayable": true, "canChangeWhenApproved": false, "private": false, "resetForNewQuotes": false}</v>
      </c>
      <c r="CE38"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"insuredFullName": { "dataType": "text", "displayable": true, "canChangeWhenApproved": false, "private": false, "resetForNewQuotes": false},"membershipNumber": { "dataType": "text", "displayable": true, "canChangeWhenApproved": false, "private": false, "resetForNewQuotes": false},"insuredHeading": { "dataType": "none", "displayable": true, "canChangeWhenApproved": false, "private": false, "resetForNewQuotes": false},"insuredAddress":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38" s="27" t="str">
        <f ca="1">IF(ISNUMBER(Table_Question_Sets[[#This Row],[Config Use Row]]),INDEX(Table_Question_Sets[Config Question Meta Data Rollup],Table_Question_Sets[[#This Row],[Config Use Row]])&amp;",","")</f>
        <v/>
      </c>
      <c r="CG38" s="137">
        <f ca="1">IF(Table_Question_Sets[[#This Row],[Header]]="Yes","",_xlfn.NUMBERVALUE(INDIRECT(SUBSTITUTE(ADDRESS(1,COLUMN(),4),"1","")&amp;ROW()+1))+IF(OR(Table_Question_Sets[[#This Row],[Value]]&lt;&gt;"",AND(Table_Question_Sets[[#This Row],[Data Type]]="Repeating",Table_Question_Sets[[#This Row],[Calculation Repeating]]&lt;&gt;"")),1,0))</f>
        <v>7</v>
      </c>
      <c r="CH38" s="137" t="str">
        <f ca="1" xml:space="preserve">
IF(Table_Question_Sets[[#This Row],[Data Type]]="Repeating",
OFFSET(Table_Repeating_Question_Sets[[#Headers],[Property]],MATCH(Table_Question_Sets[[#This Row],[Property]],Table_Repeating_Question_Sets[Property],0),MATCH("Calculation",Table_Repeating_Question_Sets[#Headers],0)-1,1,1),
"")</f>
        <v/>
      </c>
      <c r="CI38"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"insuredFullName": "Carl Andersson"</v>
      </c>
      <c r="CJ3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"insuredFullName": "Carl Andersson","membershipNumber": "4242","insuredAddress": "6 Nobel Close","insuredTown": "Greensborough","insuredState": "VIC","insuredPostcode": "3088","testRepeating": [{"firstName":"Tim","lastName":"Jones"},{"firstName":"n1"},{"firstName":"n2"},{"firstName":"n3"},{"firstName":"n4"},{"firstName":"n6"},{"firstName":"n7"},{"firstName":"n8"},{"firstName":"n9"}]</v>
      </c>
      <c r="CK38" s="137" t="str">
        <f ca="1">IF(ISNUMBER(Table_Question_Sets[[#This Row],[Config Use Row]]),INDEX(Table_Question_Sets[Config Rollup],Table_Question_Sets[[#This Row],[Config Use Row]]),"")</f>
        <v/>
      </c>
      <c r="CL38" s="137" t="str">
        <f ca="1">IF(ISNUMBER(Table_Question_Sets[[#This Row],[Config Use Row]]),INDEX(Table_Question_Sets[Config Keys Nested Rollup],Table_Question_Sets[[#This Row],[Config Use Row]]),"")</f>
        <v/>
      </c>
      <c r="CM38" s="26" t="str">
        <f ca="1">IF(ISNUMBER(Table_Question_Sets[[#This Row],[Config Use Row]]),INDEX(Table_Question_Sets[Calculation Rollup],Table_Question_Sets[[#This Row],[Config Use Row]]),"")</f>
        <v/>
      </c>
    </row>
    <row r="39" spans="2:91" s="22" customFormat="1" ht="21" customHeight="1">
      <c r="B39" s="27" t="s">
        <v>1086</v>
      </c>
      <c r="C39" s="165"/>
      <c r="D39" s="26" t="str">
        <f ca="1">IF(Table_Question_Sets[[#This Row],[Header]]="Yes","",
IF(INDIRECT(SUBSTITUTE(ADDRESS(1,COLUMN(),4),"1","")&amp;ROW()-1)="",
INDIRECT(SUBSTITUTE(ADDRESS(1,COLUMN(Table_Question_Sets[[#This Row],[Property]]),4),"1","")&amp;ROW()-1),
INDIRECT(SUBSTITUTE(ADDRESS(1,COLUMN(),4),"1","")&amp;ROW()-1)))</f>
        <v>Details</v>
      </c>
      <c r="E3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membershipNumber</v>
      </c>
      <c r="F39" s="26" t="str">
        <f>IF(Table_Question_Sets[[#This Row],[Header]]="Yes","",IF(Table_Question_Sets[[#This Row],[Property]]&lt;&gt;"",SUBSTITUTE(Table_Question_Sets[[#This Row],[Property]]," ",""),""))</f>
        <v>MembershipNumber</v>
      </c>
      <c r="G39" s="94" t="s">
        <v>1931</v>
      </c>
      <c r="H39" s="27" t="s">
        <v>37</v>
      </c>
      <c r="I39" s="27" t="s">
        <v>37</v>
      </c>
      <c r="J39" s="10"/>
      <c r="K39" s="59" t="s">
        <v>60</v>
      </c>
      <c r="L39" s="77"/>
      <c r="M39" s="77"/>
      <c r="N39" s="62" t="s">
        <v>60</v>
      </c>
      <c r="O39" s="62" t="s">
        <v>735</v>
      </c>
      <c r="P39" s="62"/>
      <c r="Q39" s="62"/>
      <c r="R39" s="62"/>
      <c r="S39" s="81" t="s">
        <v>1567</v>
      </c>
      <c r="T39" s="27" t="s">
        <v>1086</v>
      </c>
      <c r="U39" s="10" t="s">
        <v>1087</v>
      </c>
      <c r="V39" s="27"/>
      <c r="W39" s="27"/>
      <c r="X39" s="11"/>
      <c r="Y39" s="10"/>
      <c r="Z39" s="10"/>
      <c r="AA39" s="11"/>
      <c r="AB39" s="233"/>
      <c r="AC39" s="11"/>
      <c r="AD39" s="27"/>
      <c r="AE39" s="27"/>
      <c r="AF39" s="10"/>
      <c r="AG39" s="10"/>
      <c r="AH39" s="82"/>
      <c r="AI39" s="78"/>
      <c r="AJ39" s="78"/>
      <c r="AK39" s="78"/>
      <c r="AL39" s="78"/>
      <c r="AM39" s="78"/>
      <c r="AN39" s="78"/>
      <c r="AO39" s="78"/>
      <c r="AP39" s="78"/>
      <c r="AQ39" s="137"/>
      <c r="AR39"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4242</v>
      </c>
      <c r="AS39" s="200" t="str">
        <f>IF(AND(AR169&lt;&gt;"cancellation",Table_Question_Sets[[#This Row],[Used Value]]=""),"Yes","No")</f>
        <v>No</v>
      </c>
      <c r="AT3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3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39" s="27"/>
      <c r="AW39" s="81"/>
      <c r="AX39" s="81"/>
      <c r="AY39" s="81"/>
      <c r="AZ39" s="11"/>
      <c r="BA39" s="27" t="s">
        <v>60</v>
      </c>
      <c r="BB39" s="27"/>
      <c r="BC39" s="11"/>
      <c r="BD39" s="11"/>
      <c r="BE39" s="11"/>
      <c r="BF39" s="11"/>
      <c r="BG39" s="11"/>
      <c r="BH39" s="11"/>
      <c r="BI39" s="11"/>
      <c r="BJ39" s="11"/>
      <c r="BK39" s="11"/>
      <c r="BL3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4242</v>
      </c>
      <c r="BM39" s="50" t="str">
        <f>IF(OR(Table_Question_Sets[[#This Row],[Header]]="Yes",Table_Question_Sets[[#This Row],[Text]]=""),"",IF(OR(Table_Question_Sets[[#This Row],[Text]]="true",Table_Question_Sets[[#This Row],[Text]]="false",ISNUMBER(Table_Question_Sets[[#This Row],[Text]])),Table_Question_Sets[[#This Row],[Text]],""""&amp;Table_Question_Sets[[#This Row],[Text]]&amp;""""))</f>
        <v>"4242"</v>
      </c>
      <c r="BN39" s="29" t="str">
        <f>IF(AND(Table_Question_Sets[[#This Row],[Header]]&lt;&gt;"Yes",Table_Question_Sets[[#This Row],[Property]]&lt;&gt;"",Table_Question_Sets[[#This Row],[Summary Label]]&lt;&gt;""),""""&amp;Table_Question_Sets[[#This Row],[Key]]&amp;""": """&amp;Table_Question_Sets[[#This Row],[Summary Label]]&amp;"""","")</f>
        <v/>
      </c>
      <c r="BO39" s="29">
        <f ca="1">IF(Table_Question_Sets[[#This Row],[Header]]="Yes","",_xlfn.NUMBERVALUE(INDIRECT(SUBSTITUTE(ADDRESS(1,COLUMN(),4),"1","")&amp;ROW()-1))+IF(Table_Question_Sets[[#This Row],[Property]]&lt;&gt;"",1,0))</f>
        <v>2</v>
      </c>
      <c r="BP39" s="29">
        <f ca="1">IF(Table_Question_Sets[[#This Row],[Header]]="Yes","",_xlfn.NUMBERVALUE(INDIRECT(SUBSTITUTE(ADDRESS(1,COLUMN(),4),"1","")&amp;ROW()+1))+IF(Table_Question_Sets[[#This Row],[Property]]&lt;&gt;"",1,0))</f>
        <v>8</v>
      </c>
      <c r="BQ39" s="29" t="str">
        <f t="array" aca="1" ref="BQ3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39"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39"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39"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"templateOptions":{"container":{"style":"width:250px;"},"label":"Membership Number","question":"Please enter your association membership number.","affectsTriggers":"Yes"}</v>
      </c>
      <c r="BU3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"membershipNumber","type": "input-field","className":"col-xs-12","templateOptions":{"container":{"style":"width:250px;"},"label":"Membership Number","question":"Please enter your association membership number.","affectsTriggers":"Yes"},"validators": {"validation": "Validators.compose([ValidationService.required('true', '')])"}}</v>
      </c>
      <c r="BV39" s="26" t="str">
        <f ca="1" xml:space="preserve">
IF(Table_Question_Sets[[#This Row],[Row]]="Yes","]},{""className"": ""row"",""fieldGroup"": [","")&amp;
Table_Question_Sets[[#This Row],[Config Field]]</f>
        <v>]},{"className": "row","fieldGroup": [{"key": "membershipNumber","type": "input-field","className":"col-xs-12","templateOptions":{"container":{"style":"width:250px;"},"label":"Membership Number","question":"Please enter your association membership number.","affectsTriggers":"Yes"},"validators": {"validation": "Validators.compose([ValidationService.required('true', '')])"}}</v>
      </c>
      <c r="BW3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"membershipNumber","type": "input-field","className":"col-xs-12","templateOptions":{"container":{"style":"width:250px;"},"label":"Membership Number","question":"Please enter your association membership number.","affectsTriggers":"Yes"},"validators": {"validation": "Validators.compose([ValidationService.required('true', '')])"}},{"key": "insuredHeading","type": "content-field","className":"col-xs-12","templateOptions":{"content":{"heading2":"Residential Address"}},"validators": {"validation": "Validators.compose([])"}},{"key":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3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39" s="137" t="str">
        <f>IF(AND(Table_Question_Sets[[#This Row],[Header]]="",Table_Question_Sets[[#This Row],[Property]]&lt;&gt;"",Table_Question_Sets[[#This Row],[Field Type]]&lt;&gt;""),
""""&amp;Table_Question_Sets[[#This Row],[Key]]&amp;"""","")</f>
        <v>"membershipNumber"</v>
      </c>
      <c r="BZ3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"membershipNumber","insuredHeading","insuredAddress","insuredTown","insuredState","insuredPostcode","testRepeating","membershipNumberOld"</v>
      </c>
      <c r="CA39" s="137" t="str">
        <f>IF(AND(Table_Question_Sets[[#This Row],[Header]]&lt;&gt;"Yes",Table_Question_Sets[[#This Row],[Property]]&lt;&gt;"",Table_Question_Sets[[#This Row],[Workflow Role]]&lt;&gt;""),
""""&amp;Table_Question_Sets[[#This Row],[Workflow Role]]&amp;""":"""&amp;Table_Question_Sets[[#This Row],[Key]]&amp;"""","")</f>
        <v/>
      </c>
      <c r="CB39" s="11" t="str">
        <f>IF(AND(Table_Question_Sets[[#This Row],[Displayable]]="No", Table_Question_Sets[[#This Row],[Property]]&lt;&gt;""),
"",""""&amp;Table_Question_Sets[[#This Row],[Key]]&amp;"""")</f>
        <v>"membershipNumber"</v>
      </c>
      <c r="CC39" s="137" t="str">
        <f>IF(AND(Table_Question_Sets[[#This Row],[Header]]&lt;&gt;"Yes",Table_Question_Sets[[#This Row],[Property]]&lt;&gt;"",Table_Question_Sets[[#This Row],[Private]]="Yes"),
""""&amp;Table_Question_Sets[[#This Row],[Key]]&amp;"""","")</f>
        <v/>
      </c>
      <c r="CD39" s="11"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"membershipNumber": { "dataType": "text", "displayable": true, "canChangeWhenApproved": false, "private": false, "resetForNewQuotes": false}</v>
      </c>
      <c r="CE39" s="11"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"membershipNumber": { "dataType": "text", "displayable": true, "canChangeWhenApproved": false, "private": false, "resetForNewQuotes": false},"insuredHeading": { "dataType": "none", "displayable": true, "canChangeWhenApproved": false, "private": false, "resetForNewQuotes": false},"insuredAddress":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39" s="11" t="str">
        <f ca="1">IF(ISNUMBER(Table_Question_Sets[[#This Row],[Config Use Row]]),INDEX(Table_Question_Sets[Config Question Meta Data Rollup],Table_Question_Sets[[#This Row],[Config Use Row]])&amp;",","")</f>
        <v/>
      </c>
      <c r="CG39" s="137">
        <f ca="1">IF(Table_Question_Sets[[#This Row],[Header]]="Yes","",_xlfn.NUMBERVALUE(INDIRECT(SUBSTITUTE(ADDRESS(1,COLUMN(),4),"1","")&amp;ROW()+1))+IF(OR(Table_Question_Sets[[#This Row],[Value]]&lt;&gt;"",AND(Table_Question_Sets[[#This Row],[Data Type]]="Repeating",Table_Question_Sets[[#This Row],[Calculation Repeating]]&lt;&gt;"")),1,0))</f>
        <v>6</v>
      </c>
      <c r="CH39" s="137" t="str">
        <f ca="1" xml:space="preserve">
IF(Table_Question_Sets[[#This Row],[Data Type]]="Repeating",
OFFSET(Table_Repeating_Question_Sets[[#Headers],[Property]],MATCH(Table_Question_Sets[[#This Row],[Property]],Table_Repeating_Question_Sets[Property],0),MATCH("Calculation",Table_Repeating_Question_Sets[#Headers],0)-1,1,1),
"")</f>
        <v/>
      </c>
      <c r="CI3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"membershipNumber": "4242"</v>
      </c>
      <c r="CJ3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"membershipNumber": "4242","insuredAddress": "6 Nobel Close","insuredTown": "Greensborough","insuredState": "VIC","insuredPostcode": "3088","testRepeating": [{"firstName":"Tim","lastName":"Jones"},{"firstName":"n1"},{"firstName":"n2"},{"firstName":"n3"},{"firstName":"n4"},{"firstName":"n6"},{"firstName":"n7"},{"firstName":"n8"},{"firstName":"n9"}]</v>
      </c>
      <c r="CK39" s="137" t="str">
        <f ca="1">IF(ISNUMBER(Table_Question_Sets[[#This Row],[Config Use Row]]),INDEX(Table_Question_Sets[Config Rollup],Table_Question_Sets[[#This Row],[Config Use Row]]),"")</f>
        <v/>
      </c>
      <c r="CL39" s="137" t="str">
        <f ca="1">IF(ISNUMBER(Table_Question_Sets[[#This Row],[Config Use Row]]),INDEX(Table_Question_Sets[Config Keys Nested Rollup],Table_Question_Sets[[#This Row],[Config Use Row]]),"")</f>
        <v/>
      </c>
      <c r="CM39" s="137" t="str">
        <f ca="1">IF(ISNUMBER(Table_Question_Sets[[#This Row],[Config Use Row]]),INDEX(Table_Question_Sets[Calculation Rollup],Table_Question_Sets[[#This Row],[Config Use Row]]),"")</f>
        <v/>
      </c>
    </row>
    <row r="40" spans="2:91" s="22" customFormat="1" ht="21" customHeight="1">
      <c r="B40" s="28" t="s">
        <v>1311</v>
      </c>
      <c r="C40" s="165"/>
      <c r="D40" s="26" t="str">
        <f ca="1">IF(Table_Question_Sets[[#This Row],[Header]]="Yes","",
IF(INDIRECT(SUBSTITUTE(ADDRESS(1,COLUMN(),4),"1","")&amp;ROW()-1)="",
INDIRECT(SUBSTITUTE(ADDRESS(1,COLUMN(Table_Question_Sets[[#This Row],[Property]]),4),"1","")&amp;ROW()-1),
INDIRECT(SUBSTITUTE(ADDRESS(1,COLUMN(),4),"1","")&amp;ROW()-1)))</f>
        <v>Details</v>
      </c>
      <c r="E4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insuredHeading</v>
      </c>
      <c r="F40" s="26" t="str">
        <f>IF(Table_Question_Sets[[#This Row],[Header]]="Yes","",IF(Table_Question_Sets[[#This Row],[Property]]&lt;&gt;"",SUBSTITUTE(Table_Question_Sets[[#This Row],[Property]]," ",""),""))</f>
        <v>InsuredHeading</v>
      </c>
      <c r="G40" s="94"/>
      <c r="H40" s="28" t="s">
        <v>629</v>
      </c>
      <c r="I40" s="28" t="s">
        <v>629</v>
      </c>
      <c r="J40" s="28"/>
      <c r="K40" s="59"/>
      <c r="L40" s="77"/>
      <c r="M40" s="77"/>
      <c r="N40" s="62"/>
      <c r="O40" s="25">
        <v>12</v>
      </c>
      <c r="P40" s="60"/>
      <c r="Q40" s="60"/>
      <c r="R40" s="60"/>
      <c r="S40" s="60"/>
      <c r="T40" s="27"/>
      <c r="U40" s="27"/>
      <c r="V40" s="27"/>
      <c r="W40" s="27"/>
      <c r="X40" s="27" t="s">
        <v>751</v>
      </c>
      <c r="Y40" s="27"/>
      <c r="Z40" s="10"/>
      <c r="AA40" s="11"/>
      <c r="AB40" s="11"/>
      <c r="AC40" s="11"/>
      <c r="AD40" s="27"/>
      <c r="AE40" s="27"/>
      <c r="AF40" s="11"/>
      <c r="AG40" s="11"/>
      <c r="AH40" s="82"/>
      <c r="AI40" s="82"/>
      <c r="AJ40" s="82"/>
      <c r="AK40" s="82"/>
      <c r="AL40" s="82"/>
      <c r="AM40" s="82"/>
      <c r="AN40" s="82"/>
      <c r="AO40" s="82"/>
      <c r="AP40" s="82"/>
      <c r="AQ40" s="142"/>
      <c r="AR4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40" s="166"/>
      <c r="AT4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40" s="27"/>
      <c r="AW40" s="25"/>
      <c r="AX40" s="25"/>
      <c r="AY40" s="25"/>
      <c r="AZ40" s="27"/>
      <c r="BA40" s="27"/>
      <c r="BB40" s="27"/>
      <c r="BC40" s="27"/>
      <c r="BD40" s="27"/>
      <c r="BE40" s="27"/>
      <c r="BF40" s="27"/>
      <c r="BG40" s="27"/>
      <c r="BH40" s="27"/>
      <c r="BI40" s="27"/>
      <c r="BJ40" s="27"/>
      <c r="BK40" s="27"/>
      <c r="BL40"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40" s="50" t="str">
        <f>IF(OR(Table_Question_Sets[[#This Row],[Header]]="Yes",Table_Question_Sets[[#This Row],[Text]]=""),"",IF(OR(Table_Question_Sets[[#This Row],[Text]]="true",Table_Question_Sets[[#This Row],[Text]]="false",ISNUMBER(Table_Question_Sets[[#This Row],[Text]])),Table_Question_Sets[[#This Row],[Text]],""""&amp;Table_Question_Sets[[#This Row],[Text]]&amp;""""))</f>
        <v/>
      </c>
      <c r="BN40" s="29" t="str">
        <f>IF(AND(Table_Question_Sets[[#This Row],[Header]]&lt;&gt;"Yes",Table_Question_Sets[[#This Row],[Property]]&lt;&gt;"",Table_Question_Sets[[#This Row],[Summary Label]]&lt;&gt;""),""""&amp;Table_Question_Sets[[#This Row],[Key]]&amp;""": """&amp;Table_Question_Sets[[#This Row],[Summary Label]]&amp;"""","")</f>
        <v/>
      </c>
      <c r="BO40" s="29">
        <f ca="1">IF(Table_Question_Sets[[#This Row],[Header]]="Yes","",_xlfn.NUMBERVALUE(INDIRECT(SUBSTITUTE(ADDRESS(1,COLUMN(),4),"1","")&amp;ROW()-1))+IF(Table_Question_Sets[[#This Row],[Property]]&lt;&gt;"",1,0))</f>
        <v>3</v>
      </c>
      <c r="BP40" s="29">
        <f ca="1">IF(Table_Question_Sets[[#This Row],[Header]]="Yes","",_xlfn.NUMBERVALUE(INDIRECT(SUBSTITUTE(ADDRESS(1,COLUMN(),4),"1","")&amp;ROW()+1))+IF(Table_Question_Sets[[#This Row],[Property]]&lt;&gt;"",1,0))</f>
        <v>7</v>
      </c>
      <c r="BQ40" s="29" t="str">
        <f t="array" aca="1" ref="BQ4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0"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40"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0"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"templateOptions":{"content":{"heading2":"Residential Address"}}</v>
      </c>
      <c r="BU4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"insuredHeading","type": "content-field","className":"col-xs-12","templateOptions":{"content":{"heading2":"Residential Address"}},"validators": {"validation": "Validators.compose([])"}}</v>
      </c>
      <c r="BV40" s="26" t="str">
        <f ca="1" xml:space="preserve">
IF(Table_Question_Sets[[#This Row],[Row]]="Yes","]},{""className"": ""row"",""fieldGroup"": [","")&amp;
Table_Question_Sets[[#This Row],[Config Field]]</f>
        <v>{"key": "insuredHeading","type": "content-field","className":"col-xs-12","templateOptions":{"content":{"heading2":"Residential Address"}},"validators": {"validation": "Validators.compose([])"}}</v>
      </c>
      <c r="BW40"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"insuredHeading","type": "content-field","className":"col-xs-12","templateOptions":{"content":{"heading2":"Residential Address"}},"validators": {"validation": "Validators.compose([])"}},{"key":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40"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0" s="137" t="str">
        <f>IF(AND(Table_Question_Sets[[#This Row],[Header]]="",Table_Question_Sets[[#This Row],[Property]]&lt;&gt;"",Table_Question_Sets[[#This Row],[Field Type]]&lt;&gt;""),
""""&amp;Table_Question_Sets[[#This Row],[Key]]&amp;"""","")</f>
        <v>"insuredHeading"</v>
      </c>
      <c r="BZ4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"insuredHeading","insuredAddress","insuredTown","insuredState","insuredPostcode","testRepeating","membershipNumberOld"</v>
      </c>
      <c r="CA40" s="137" t="str">
        <f>IF(AND(Table_Question_Sets[[#This Row],[Header]]&lt;&gt;"Yes",Table_Question_Sets[[#This Row],[Property]]&lt;&gt;"",Table_Question_Sets[[#This Row],[Workflow Role]]&lt;&gt;""),
""""&amp;Table_Question_Sets[[#This Row],[Workflow Role]]&amp;""":"""&amp;Table_Question_Sets[[#This Row],[Key]]&amp;"""","")</f>
        <v/>
      </c>
      <c r="CB40" s="27" t="str">
        <f>IF(AND(Table_Question_Sets[[#This Row],[Displayable]]="No", Table_Question_Sets[[#This Row],[Property]]&lt;&gt;""),
"",""""&amp;Table_Question_Sets[[#This Row],[Key]]&amp;"""")</f>
        <v>"insuredHeading"</v>
      </c>
      <c r="CC40" s="137" t="str">
        <f>IF(AND(Table_Question_Sets[[#This Row],[Header]]&lt;&gt;"Yes",Table_Question_Sets[[#This Row],[Property]]&lt;&gt;"",Table_Question_Sets[[#This Row],[Private]]="Yes"),
""""&amp;Table_Question_Sets[[#This Row],[Key]]&amp;"""","")</f>
        <v/>
      </c>
      <c r="CD40"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"insuredHeading": { "dataType": "none", "displayable": true, "canChangeWhenApproved": false, "private": false, "resetForNewQuotes": false}</v>
      </c>
      <c r="CE40"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"insuredHeading": { "dataType": "none", "displayable": true, "canChangeWhenApproved": false, "private": false, "resetForNewQuotes": false},"insuredAddress":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40" s="27" t="str">
        <f ca="1">IF(ISNUMBER(Table_Question_Sets[[#This Row],[Config Use Row]]),INDEX(Table_Question_Sets[Config Question Meta Data Rollup],Table_Question_Sets[[#This Row],[Config Use Row]])&amp;",","")</f>
        <v/>
      </c>
      <c r="CG40" s="137">
        <f ca="1">IF(Table_Question_Sets[[#This Row],[Header]]="Yes","",_xlfn.NUMBERVALUE(INDIRECT(SUBSTITUTE(ADDRESS(1,COLUMN(),4),"1","")&amp;ROW()+1))+IF(OR(Table_Question_Sets[[#This Row],[Value]]&lt;&gt;"",AND(Table_Question_Sets[[#This Row],[Data Type]]="Repeating",Table_Question_Sets[[#This Row],[Calculation Repeating]]&lt;&gt;"")),1,0))</f>
        <v>5</v>
      </c>
      <c r="CH40" s="137" t="str">
        <f ca="1" xml:space="preserve">
IF(Table_Question_Sets[[#This Row],[Data Type]]="Repeating",
OFFSET(Table_Repeating_Question_Sets[[#Headers],[Property]],MATCH(Table_Question_Sets[[#This Row],[Property]],Table_Repeating_Question_Sets[Property],0),MATCH("Calculation",Table_Repeating_Question_Sets[#Headers],0)-1,1,1),
"")</f>
        <v/>
      </c>
      <c r="CI4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4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"insuredAddress": "6 Nobel Close","insuredTown": "Greensborough","insuredState": "VIC","insuredPostcode": "3088","testRepeating": [{"firstName":"Tim","lastName":"Jones"},{"firstName":"n1"},{"firstName":"n2"},{"firstName":"n3"},{"firstName":"n4"},{"firstName":"n6"},{"firstName":"n7"},{"firstName":"n8"},{"firstName":"n9"}]</v>
      </c>
      <c r="CK40" s="137" t="str">
        <f ca="1">IF(ISNUMBER(Table_Question_Sets[[#This Row],[Config Use Row]]),INDEX(Table_Question_Sets[Config Rollup],Table_Question_Sets[[#This Row],[Config Use Row]]),"")</f>
        <v/>
      </c>
      <c r="CL40" s="137" t="str">
        <f ca="1">IF(ISNUMBER(Table_Question_Sets[[#This Row],[Config Use Row]]),INDEX(Table_Question_Sets[Config Keys Nested Rollup],Table_Question_Sets[[#This Row],[Config Use Row]]),"")</f>
        <v/>
      </c>
      <c r="CM40" s="137" t="str">
        <f ca="1">IF(ISNUMBER(Table_Question_Sets[[#This Row],[Config Use Row]]),INDEX(Table_Question_Sets[Calculation Rollup],Table_Question_Sets[[#This Row],[Config Use Row]]),"")</f>
        <v/>
      </c>
    </row>
    <row r="41" spans="2:91" s="22" customFormat="1" ht="21" customHeight="1">
      <c r="B41" s="11" t="s">
        <v>1310</v>
      </c>
      <c r="C41" s="165"/>
      <c r="D41" s="26" t="str">
        <f ca="1">IF(Table_Question_Sets[[#This Row],[Header]]="Yes","",
IF(INDIRECT(SUBSTITUTE(ADDRESS(1,COLUMN(),4),"1","")&amp;ROW()-1)="",
INDIRECT(SUBSTITUTE(ADDRESS(1,COLUMN(Table_Question_Sets[[#This Row],[Property]]),4),"1","")&amp;ROW()-1),
INDIRECT(SUBSTITUTE(ADDRESS(1,COLUMN(),4),"1","")&amp;ROW()-1)))</f>
        <v>Details</v>
      </c>
      <c r="E4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insuredAddress</v>
      </c>
      <c r="F41" s="26" t="str">
        <f>IF(Table_Question_Sets[[#This Row],[Header]]="Yes","",IF(Table_Question_Sets[[#This Row],[Property]]&lt;&gt;"",SUBSTITUTE(Table_Question_Sets[[#This Row],[Property]]," ",""),""))</f>
        <v>InsuredAddress</v>
      </c>
      <c r="G41" s="94" t="s">
        <v>1932</v>
      </c>
      <c r="H41" s="10" t="s">
        <v>37</v>
      </c>
      <c r="I41" s="10" t="s">
        <v>37</v>
      </c>
      <c r="J41" s="10"/>
      <c r="K41" s="62" t="s">
        <v>60</v>
      </c>
      <c r="L41" s="82"/>
      <c r="M41" s="82"/>
      <c r="N41" s="52"/>
      <c r="O41" s="25">
        <v>12</v>
      </c>
      <c r="P41" s="25">
        <v>12</v>
      </c>
      <c r="Q41" s="25">
        <v>5</v>
      </c>
      <c r="R41" s="52"/>
      <c r="S41" s="52"/>
      <c r="T41" s="28" t="s">
        <v>801</v>
      </c>
      <c r="U41" s="27"/>
      <c r="V41" s="27"/>
      <c r="W41" s="27"/>
      <c r="X41" s="27"/>
      <c r="Y41" s="27"/>
      <c r="Z41" s="27"/>
      <c r="AA41" s="27"/>
      <c r="AB41" s="27"/>
      <c r="AC41" s="27"/>
      <c r="AD41" s="27"/>
      <c r="AE41" s="27"/>
      <c r="AF41" s="27"/>
      <c r="AG41" s="27"/>
      <c r="AH41" s="82"/>
      <c r="AI41" s="82"/>
      <c r="AJ41" s="82"/>
      <c r="AK41" s="82"/>
      <c r="AL41" s="82"/>
      <c r="AM41" s="82"/>
      <c r="AN41" s="82"/>
      <c r="AO41" s="82"/>
      <c r="AP41" s="82"/>
      <c r="AQ41" s="26"/>
      <c r="AR4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6 Nobel Close</v>
      </c>
      <c r="AS41" s="166" t="str">
        <f>IF(AND(AR169&lt;&gt;"cancellation",Table_Question_Sets[[#This Row],[Used Value]]=""),"Yes","No")</f>
        <v>No</v>
      </c>
      <c r="AT4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41" s="27"/>
      <c r="AW41" s="52"/>
      <c r="AX41" s="52"/>
      <c r="AY41" s="52"/>
      <c r="AZ41" s="27"/>
      <c r="BA41" s="27"/>
      <c r="BB41" s="27"/>
      <c r="BC41" s="27"/>
      <c r="BD41" s="27"/>
      <c r="BE41" s="27"/>
      <c r="BF41" s="27"/>
      <c r="BG41" s="27"/>
      <c r="BH41" s="27"/>
      <c r="BI41" s="27"/>
      <c r="BJ41" s="27"/>
      <c r="BK41" s="27"/>
      <c r="BL41"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6 Nobel Close</v>
      </c>
      <c r="BM41" s="50" t="str">
        <f>IF(OR(Table_Question_Sets[[#This Row],[Header]]="Yes",Table_Question_Sets[[#This Row],[Text]]=""),"",IF(OR(Table_Question_Sets[[#This Row],[Text]]="true",Table_Question_Sets[[#This Row],[Text]]="false",ISNUMBER(Table_Question_Sets[[#This Row],[Text]])),Table_Question_Sets[[#This Row],[Text]],""""&amp;Table_Question_Sets[[#This Row],[Text]]&amp;""""))</f>
        <v>"6 Nobel Close"</v>
      </c>
      <c r="BN41" s="50" t="str">
        <f>IF(AND(Table_Question_Sets[[#This Row],[Header]]&lt;&gt;"Yes",Table_Question_Sets[[#This Row],[Property]]&lt;&gt;"",Table_Question_Sets[[#This Row],[Summary Label]]&lt;&gt;""),""""&amp;Table_Question_Sets[[#This Row],[Key]]&amp;""": """&amp;Table_Question_Sets[[#This Row],[Summary Label]]&amp;"""","")</f>
        <v/>
      </c>
      <c r="BO41" s="50">
        <f ca="1">IF(Table_Question_Sets[[#This Row],[Header]]="Yes","",_xlfn.NUMBERVALUE(INDIRECT(SUBSTITUTE(ADDRESS(1,COLUMN(),4),"1","")&amp;ROW()-1))+IF(Table_Question_Sets[[#This Row],[Property]]&lt;&gt;"",1,0))</f>
        <v>4</v>
      </c>
      <c r="BP41" s="50">
        <f ca="1">IF(Table_Question_Sets[[#This Row],[Header]]="Yes","",_xlfn.NUMBERVALUE(INDIRECT(SUBSTITUTE(ADDRESS(1,COLUMN(),4),"1","")&amp;ROW()+1))+IF(Table_Question_Sets[[#This Row],[Property]]&lt;&gt;"",1,0))</f>
        <v>6</v>
      </c>
      <c r="BQ41" s="29" t="str">
        <f t="array" aca="1" ref="BQ4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4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"templateOptions":{"label":"Street address"}</v>
      </c>
      <c r="BU4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"insuredAddress","type": "input-field","className":"col-xs-12 col-sm-12 col-md-5","templateOptions":{"label":"Street address"},"validators": {"validation": "Validators.compose([ValidationService.required('true', '')])"}}</v>
      </c>
      <c r="BV41" s="26" t="str">
        <f ca="1" xml:space="preserve">
IF(Table_Question_Sets[[#This Row],[Row]]="Yes","]},{""className"": ""row"",""fieldGroup"": [","")&amp;
Table_Question_Sets[[#This Row],[Config Field]]</f>
        <v>{"key": "insuredAddress","type": "input-field","className":"col-xs-12 col-sm-12 col-md-5","templateOptions":{"label":"Street address"},"validators": {"validation": "Validators.compose([ValidationService.required('true', '')])"}}</v>
      </c>
      <c r="BW4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4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1" s="137" t="str">
        <f>IF(AND(Table_Question_Sets[[#This Row],[Header]]="",Table_Question_Sets[[#This Row],[Property]]&lt;&gt;"",Table_Question_Sets[[#This Row],[Field Type]]&lt;&gt;""),
""""&amp;Table_Question_Sets[[#This Row],[Key]]&amp;"""","")</f>
        <v>"insuredAddress"</v>
      </c>
      <c r="BZ4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"insuredAddress","insuredTown","insuredState","insuredPostcode","testRepeating","membershipNumberOld"</v>
      </c>
      <c r="CA41" s="137" t="str">
        <f>IF(AND(Table_Question_Sets[[#This Row],[Header]]&lt;&gt;"Yes",Table_Question_Sets[[#This Row],[Property]]&lt;&gt;"",Table_Question_Sets[[#This Row],[Workflow Role]]&lt;&gt;""),
""""&amp;Table_Question_Sets[[#This Row],[Workflow Role]]&amp;""":"""&amp;Table_Question_Sets[[#This Row],[Key]]&amp;"""","")</f>
        <v/>
      </c>
      <c r="CB41" s="27" t="str">
        <f>IF(AND(Table_Question_Sets[[#This Row],[Displayable]]="No", Table_Question_Sets[[#This Row],[Property]]&lt;&gt;""),
"",""""&amp;Table_Question_Sets[[#This Row],[Key]]&amp;"""")</f>
        <v>"insuredAddress"</v>
      </c>
      <c r="CC41" s="137" t="str">
        <f>IF(AND(Table_Question_Sets[[#This Row],[Header]]&lt;&gt;"Yes",Table_Question_Sets[[#This Row],[Property]]&lt;&gt;"",Table_Question_Sets[[#This Row],[Private]]="Yes"),
""""&amp;Table_Question_Sets[[#This Row],[Key]]&amp;"""","")</f>
        <v/>
      </c>
      <c r="CD41"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"insuredAddress": { "dataType": "text", "displayable": true, "canChangeWhenApproved": false, "private": false, "resetForNewQuotes": false}</v>
      </c>
      <c r="CE41"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41" s="27" t="str">
        <f ca="1">IF(ISNUMBER(Table_Question_Sets[[#This Row],[Config Use Row]]),INDEX(Table_Question_Sets[Config Question Meta Data Rollup],Table_Question_Sets[[#This Row],[Config Use Row]])&amp;",","")</f>
        <v/>
      </c>
      <c r="CG41" s="137">
        <f ca="1">IF(Table_Question_Sets[[#This Row],[Header]]="Yes","",_xlfn.NUMBERVALUE(INDIRECT(SUBSTITUTE(ADDRESS(1,COLUMN(),4),"1","")&amp;ROW()+1))+IF(OR(Table_Question_Sets[[#This Row],[Value]]&lt;&gt;"",AND(Table_Question_Sets[[#This Row],[Data Type]]="Repeating",Table_Question_Sets[[#This Row],[Calculation Repeating]]&lt;&gt;"")),1,0))</f>
        <v>5</v>
      </c>
      <c r="CH41" s="137" t="str">
        <f ca="1" xml:space="preserve">
IF(Table_Question_Sets[[#This Row],[Data Type]]="Repeating",
OFFSET(Table_Repeating_Question_Sets[[#Headers],[Property]],MATCH(Table_Question_Sets[[#This Row],[Property]],Table_Repeating_Question_Sets[Property],0),MATCH("Calculation",Table_Repeating_Question_Sets[#Headers],0)-1,1,1),
"")</f>
        <v/>
      </c>
      <c r="CI41"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"insuredAddress": "6 Nobel Close"</v>
      </c>
      <c r="CJ4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"insuredAddress": "6 Nobel Close","insuredTown": "Greensborough","insuredState": "VIC","insuredPostcode": "3088","testRepeating": [{"firstName":"Tim","lastName":"Jones"},{"firstName":"n1"},{"firstName":"n2"},{"firstName":"n3"},{"firstName":"n4"},{"firstName":"n6"},{"firstName":"n7"},{"firstName":"n8"},{"firstName":"n9"}]</v>
      </c>
      <c r="CK41" s="137" t="str">
        <f ca="1">IF(ISNUMBER(Table_Question_Sets[[#This Row],[Config Use Row]]),INDEX(Table_Question_Sets[Config Rollup],Table_Question_Sets[[#This Row],[Config Use Row]]),"")</f>
        <v/>
      </c>
      <c r="CL41" s="137" t="str">
        <f ca="1">IF(ISNUMBER(Table_Question_Sets[[#This Row],[Config Use Row]]),INDEX(Table_Question_Sets[Config Keys Nested Rollup],Table_Question_Sets[[#This Row],[Config Use Row]]),"")</f>
        <v/>
      </c>
      <c r="CM41" s="26" t="str">
        <f ca="1">IF(ISNUMBER(Table_Question_Sets[[#This Row],[Config Use Row]]),INDEX(Table_Question_Sets[Calculation Rollup],Table_Question_Sets[[#This Row],[Config Use Row]]),"")</f>
        <v/>
      </c>
    </row>
    <row r="42" spans="2:91" s="22" customFormat="1" ht="21" customHeight="1">
      <c r="B42" s="11" t="s">
        <v>1312</v>
      </c>
      <c r="C42" s="165"/>
      <c r="D42" s="26" t="str">
        <f ca="1">IF(Table_Question_Sets[[#This Row],[Header]]="Yes","",
IF(INDIRECT(SUBSTITUTE(ADDRESS(1,COLUMN(),4),"1","")&amp;ROW()-1)="",
INDIRECT(SUBSTITUTE(ADDRESS(1,COLUMN(Table_Question_Sets[[#This Row],[Property]]),4),"1","")&amp;ROW()-1),
INDIRECT(SUBSTITUTE(ADDRESS(1,COLUMN(),4),"1","")&amp;ROW()-1)))</f>
        <v>Details</v>
      </c>
      <c r="E4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insuredTown</v>
      </c>
      <c r="F42" s="26" t="str">
        <f>IF(Table_Question_Sets[[#This Row],[Header]]="Yes","",IF(Table_Question_Sets[[#This Row],[Property]]&lt;&gt;"",SUBSTITUTE(Table_Question_Sets[[#This Row],[Property]]," ",""),""))</f>
        <v>InsuredTown</v>
      </c>
      <c r="G42" s="94" t="s">
        <v>1933</v>
      </c>
      <c r="H42" s="10" t="s">
        <v>37</v>
      </c>
      <c r="I42" s="10" t="s">
        <v>37</v>
      </c>
      <c r="J42" s="10"/>
      <c r="K42" s="62" t="s">
        <v>60</v>
      </c>
      <c r="L42" s="82"/>
      <c r="M42" s="82"/>
      <c r="N42" s="52"/>
      <c r="O42" s="25">
        <v>12</v>
      </c>
      <c r="P42" s="25">
        <v>6</v>
      </c>
      <c r="Q42" s="25">
        <v>3</v>
      </c>
      <c r="R42" s="52"/>
      <c r="S42" s="52"/>
      <c r="T42" s="11" t="s">
        <v>802</v>
      </c>
      <c r="U42" s="11"/>
      <c r="V42" s="27"/>
      <c r="W42" s="27"/>
      <c r="X42" s="27"/>
      <c r="Y42" s="27"/>
      <c r="Z42" s="27"/>
      <c r="AA42" s="27"/>
      <c r="AB42" s="27"/>
      <c r="AC42" s="27"/>
      <c r="AD42" s="27"/>
      <c r="AE42" s="27"/>
      <c r="AF42" s="27"/>
      <c r="AG42" s="27"/>
      <c r="AH42" s="82"/>
      <c r="AI42" s="82"/>
      <c r="AJ42" s="82"/>
      <c r="AK42" s="82"/>
      <c r="AL42" s="82"/>
      <c r="AM42" s="82"/>
      <c r="AN42" s="82"/>
      <c r="AO42" s="82"/>
      <c r="AP42" s="82"/>
      <c r="AQ42" s="26"/>
      <c r="AR4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Greensborough</v>
      </c>
      <c r="AS42" s="166" t="str">
        <f>IF(AND(AR169&lt;&gt;"cancellation",Table_Question_Sets[[#This Row],[Used Value]]=""),"Yes","No")</f>
        <v>No</v>
      </c>
      <c r="AT4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42" s="27"/>
      <c r="AW42" s="52"/>
      <c r="AX42" s="52"/>
      <c r="AY42" s="52"/>
      <c r="AZ42" s="27"/>
      <c r="BA42" s="27"/>
      <c r="BB42" s="27"/>
      <c r="BC42" s="27"/>
      <c r="BD42" s="27"/>
      <c r="BE42" s="27"/>
      <c r="BF42" s="27"/>
      <c r="BG42" s="27"/>
      <c r="BH42" s="27"/>
      <c r="BI42" s="27"/>
      <c r="BJ42" s="27"/>
      <c r="BK42" s="27"/>
      <c r="BL42"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Greensborough</v>
      </c>
      <c r="BM42" s="50" t="str">
        <f>IF(OR(Table_Question_Sets[[#This Row],[Header]]="Yes",Table_Question_Sets[[#This Row],[Text]]=""),"",IF(OR(Table_Question_Sets[[#This Row],[Text]]="true",Table_Question_Sets[[#This Row],[Text]]="false",ISNUMBER(Table_Question_Sets[[#This Row],[Text]])),Table_Question_Sets[[#This Row],[Text]],""""&amp;Table_Question_Sets[[#This Row],[Text]]&amp;""""))</f>
        <v>"Greensborough"</v>
      </c>
      <c r="BN42" s="50" t="str">
        <f>IF(AND(Table_Question_Sets[[#This Row],[Header]]&lt;&gt;"Yes",Table_Question_Sets[[#This Row],[Property]]&lt;&gt;"",Table_Question_Sets[[#This Row],[Summary Label]]&lt;&gt;""),""""&amp;Table_Question_Sets[[#This Row],[Key]]&amp;""": """&amp;Table_Question_Sets[[#This Row],[Summary Label]]&amp;"""","")</f>
        <v/>
      </c>
      <c r="BO42" s="50">
        <f ca="1">IF(Table_Question_Sets[[#This Row],[Header]]="Yes","",_xlfn.NUMBERVALUE(INDIRECT(SUBSTITUTE(ADDRESS(1,COLUMN(),4),"1","")&amp;ROW()-1))+IF(Table_Question_Sets[[#This Row],[Property]]&lt;&gt;"",1,0))</f>
        <v>5</v>
      </c>
      <c r="BP42" s="50">
        <f ca="1">IF(Table_Question_Sets[[#This Row],[Header]]="Yes","",_xlfn.NUMBERVALUE(INDIRECT(SUBSTITUTE(ADDRESS(1,COLUMN(),4),"1","")&amp;ROW()+1))+IF(Table_Question_Sets[[#This Row],[Property]]&lt;&gt;"",1,0))</f>
        <v>5</v>
      </c>
      <c r="BQ42" s="29" t="str">
        <f t="array" aca="1" ref="BQ4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4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"templateOptions":{"label":"Suburb"}</v>
      </c>
      <c r="BU4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"insuredTown","type": "input-field","className":"col-xs-12 col-sm-6 col-md-3","templateOptions":{"label":"Suburb"},"validators": {"validation": "Validators.compose([ValidationService.required('true', '')])"}}</v>
      </c>
      <c r="BV42" s="26" t="str">
        <f ca="1" xml:space="preserve">
IF(Table_Question_Sets[[#This Row],[Row]]="Yes","]},{""className"": ""row"",""fieldGroup"": [","")&amp;
Table_Question_Sets[[#This Row],[Config Field]]</f>
        <v>{"key": "insuredTown","type": "input-field","className":"col-xs-12 col-sm-6 col-md-3","templateOptions":{"label":"Suburb"},"validators": {"validation": "Validators.compose([ValidationService.required('true', '')])"}}</v>
      </c>
      <c r="BW42"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42"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2" s="137" t="str">
        <f>IF(AND(Table_Question_Sets[[#This Row],[Header]]="",Table_Question_Sets[[#This Row],[Property]]&lt;&gt;"",Table_Question_Sets[[#This Row],[Field Type]]&lt;&gt;""),
""""&amp;Table_Question_Sets[[#This Row],[Key]]&amp;"""","")</f>
        <v>"insuredTown"</v>
      </c>
      <c r="BZ4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"insuredTown","insuredState","insuredPostcode","testRepeating","membershipNumberOld"</v>
      </c>
      <c r="CA42" s="137" t="str">
        <f>IF(AND(Table_Question_Sets[[#This Row],[Header]]&lt;&gt;"Yes",Table_Question_Sets[[#This Row],[Property]]&lt;&gt;"",Table_Question_Sets[[#This Row],[Workflow Role]]&lt;&gt;""),
""""&amp;Table_Question_Sets[[#This Row],[Workflow Role]]&amp;""":"""&amp;Table_Question_Sets[[#This Row],[Key]]&amp;"""","")</f>
        <v/>
      </c>
      <c r="CB42" s="27" t="str">
        <f>IF(AND(Table_Question_Sets[[#This Row],[Displayable]]="No", Table_Question_Sets[[#This Row],[Property]]&lt;&gt;""),
"",""""&amp;Table_Question_Sets[[#This Row],[Key]]&amp;"""")</f>
        <v>"insuredTown"</v>
      </c>
      <c r="CC42" s="137" t="str">
        <f>IF(AND(Table_Question_Sets[[#This Row],[Header]]&lt;&gt;"Yes",Table_Question_Sets[[#This Row],[Property]]&lt;&gt;"",Table_Question_Sets[[#This Row],[Private]]="Yes"),
""""&amp;Table_Question_Sets[[#This Row],[Key]]&amp;"""","")</f>
        <v/>
      </c>
      <c r="CD42"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"insuredTown": { "dataType": "text", "displayable": true, "canChangeWhenApproved": false, "private": false, "resetForNewQuotes": false}</v>
      </c>
      <c r="CE42"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42" s="27" t="str">
        <f ca="1">IF(ISNUMBER(Table_Question_Sets[[#This Row],[Config Use Row]]),INDEX(Table_Question_Sets[Config Question Meta Data Rollup],Table_Question_Sets[[#This Row],[Config Use Row]])&amp;",","")</f>
        <v/>
      </c>
      <c r="CG42" s="137">
        <f ca="1">IF(Table_Question_Sets[[#This Row],[Header]]="Yes","",_xlfn.NUMBERVALUE(INDIRECT(SUBSTITUTE(ADDRESS(1,COLUMN(),4),"1","")&amp;ROW()+1))+IF(OR(Table_Question_Sets[[#This Row],[Value]]&lt;&gt;"",AND(Table_Question_Sets[[#This Row],[Data Type]]="Repeating",Table_Question_Sets[[#This Row],[Calculation Repeating]]&lt;&gt;"")),1,0))</f>
        <v>4</v>
      </c>
      <c r="CH42" s="137" t="str">
        <f ca="1" xml:space="preserve">
IF(Table_Question_Sets[[#This Row],[Data Type]]="Repeating",
OFFSET(Table_Repeating_Question_Sets[[#Headers],[Property]],MATCH(Table_Question_Sets[[#This Row],[Property]],Table_Repeating_Question_Sets[Property],0),MATCH("Calculation",Table_Repeating_Question_Sets[#Headers],0)-1,1,1),
"")</f>
        <v/>
      </c>
      <c r="CI42"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"insuredTown": "Greensborough"</v>
      </c>
      <c r="CJ4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"insuredTown": "Greensborough","insuredState": "VIC","insuredPostcode": "3088","testRepeating": [{"firstName":"Tim","lastName":"Jones"},{"firstName":"n1"},{"firstName":"n2"},{"firstName":"n3"},{"firstName":"n4"},{"firstName":"n6"},{"firstName":"n7"},{"firstName":"n8"},{"firstName":"n9"}]</v>
      </c>
      <c r="CK42" s="137" t="str">
        <f ca="1">IF(ISNUMBER(Table_Question_Sets[[#This Row],[Config Use Row]]),INDEX(Table_Question_Sets[Config Rollup],Table_Question_Sets[[#This Row],[Config Use Row]]),"")</f>
        <v/>
      </c>
      <c r="CL42" s="137" t="str">
        <f ca="1">IF(ISNUMBER(Table_Question_Sets[[#This Row],[Config Use Row]]),INDEX(Table_Question_Sets[Config Keys Nested Rollup],Table_Question_Sets[[#This Row],[Config Use Row]]),"")</f>
        <v/>
      </c>
      <c r="CM42" s="26" t="str">
        <f ca="1">IF(ISNUMBER(Table_Question_Sets[[#This Row],[Config Use Row]]),INDEX(Table_Question_Sets[Calculation Rollup],Table_Question_Sets[[#This Row],[Config Use Row]]),"")</f>
        <v/>
      </c>
    </row>
    <row r="43" spans="2:91" s="22" customFormat="1" ht="21" customHeight="1">
      <c r="B43" s="286" t="s">
        <v>1313</v>
      </c>
      <c r="C43" s="165"/>
      <c r="D43" s="26" t="str">
        <f ca="1">IF(Table_Question_Sets[[#This Row],[Header]]="Yes","",
IF(INDIRECT(SUBSTITUTE(ADDRESS(1,COLUMN(),4),"1","")&amp;ROW()-1)="",
INDIRECT(SUBSTITUTE(ADDRESS(1,COLUMN(Table_Question_Sets[[#This Row],[Property]]),4),"1","")&amp;ROW()-1),
INDIRECT(SUBSTITUTE(ADDRESS(1,COLUMN(),4),"1","")&amp;ROW()-1)))</f>
        <v>Details</v>
      </c>
      <c r="E4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insuredState</v>
      </c>
      <c r="F43" s="26" t="str">
        <f>IF(Table_Question_Sets[[#This Row],[Header]]="Yes","",IF(Table_Question_Sets[[#This Row],[Property]]&lt;&gt;"",SUBSTITUTE(Table_Question_Sets[[#This Row],[Property]]," ",""),""))</f>
        <v>InsuredState</v>
      </c>
      <c r="G43" s="94" t="s">
        <v>64</v>
      </c>
      <c r="H43" s="10" t="s">
        <v>37</v>
      </c>
      <c r="I43" s="10" t="s">
        <v>87</v>
      </c>
      <c r="J43" s="11" t="s">
        <v>65</v>
      </c>
      <c r="K43" s="62" t="s">
        <v>60</v>
      </c>
      <c r="L43" s="82"/>
      <c r="M43" s="82"/>
      <c r="N43" s="52"/>
      <c r="O43" s="25">
        <v>6</v>
      </c>
      <c r="P43" s="25">
        <v>3</v>
      </c>
      <c r="Q43" s="25">
        <v>2</v>
      </c>
      <c r="R43" s="52"/>
      <c r="S43" s="52"/>
      <c r="T43" s="11" t="s">
        <v>65</v>
      </c>
      <c r="U43" s="11"/>
      <c r="V43" s="27"/>
      <c r="W43" s="27"/>
      <c r="X43" s="27"/>
      <c r="Y43" s="27"/>
      <c r="Z43" s="27"/>
      <c r="AA43" s="27"/>
      <c r="AB43" s="27"/>
      <c r="AC43" s="27"/>
      <c r="AD43" s="11" t="s">
        <v>87</v>
      </c>
      <c r="AE43" s="27"/>
      <c r="AF43" s="27"/>
      <c r="AG43" s="27"/>
      <c r="AH43" s="82"/>
      <c r="AI43" s="147" t="s">
        <v>798</v>
      </c>
      <c r="AJ43" s="147"/>
      <c r="AK43" s="147"/>
      <c r="AL43" s="147"/>
      <c r="AM43" s="147"/>
      <c r="AN43" s="147"/>
      <c r="AO43" s="147"/>
      <c r="AP43" s="147"/>
      <c r="AQ43" s="26"/>
      <c r="AR4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VIC</v>
      </c>
      <c r="AS43" s="166" t="str">
        <f>IF(AND(AR169&lt;&gt;"cancellation",Table_Question_Sets[[#This Row],[Used Value]]=""),"Yes","No")</f>
        <v>No</v>
      </c>
      <c r="AT4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43" s="27"/>
      <c r="AW43" s="52"/>
      <c r="AX43" s="52"/>
      <c r="AY43" s="52"/>
      <c r="AZ43" s="27"/>
      <c r="BA43" s="27"/>
      <c r="BB43" s="27"/>
      <c r="BC43" s="27"/>
      <c r="BD43" s="27"/>
      <c r="BE43" s="27"/>
      <c r="BF43" s="27"/>
      <c r="BG43" s="27"/>
      <c r="BH43" s="27"/>
      <c r="BI43" s="27"/>
      <c r="BJ43" s="27"/>
      <c r="BK43" s="27"/>
      <c r="BL43"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VIC</v>
      </c>
      <c r="BM43" s="50" t="str">
        <f>IF(OR(Table_Question_Sets[[#This Row],[Header]]="Yes",Table_Question_Sets[[#This Row],[Text]]=""),"",IF(OR(Table_Question_Sets[[#This Row],[Text]]="true",Table_Question_Sets[[#This Row],[Text]]="false",ISNUMBER(Table_Question_Sets[[#This Row],[Text]])),Table_Question_Sets[[#This Row],[Text]],""""&amp;Table_Question_Sets[[#This Row],[Text]]&amp;""""))</f>
        <v>"VIC"</v>
      </c>
      <c r="BN43" s="50" t="str">
        <f>IF(AND(Table_Question_Sets[[#This Row],[Header]]&lt;&gt;"Yes",Table_Question_Sets[[#This Row],[Property]]&lt;&gt;"",Table_Question_Sets[[#This Row],[Summary Label]]&lt;&gt;""),""""&amp;Table_Question_Sets[[#This Row],[Key]]&amp;""": """&amp;Table_Question_Sets[[#This Row],[Summary Label]]&amp;"""","")</f>
        <v/>
      </c>
      <c r="BO43" s="50">
        <f ca="1">IF(Table_Question_Sets[[#This Row],[Header]]="Yes","",_xlfn.NUMBERVALUE(INDIRECT(SUBSTITUTE(ADDRESS(1,COLUMN(),4),"1","")&amp;ROW()-1))+IF(Table_Question_Sets[[#This Row],[Property]]&lt;&gt;"",1,0))</f>
        <v>6</v>
      </c>
      <c r="BP43" s="50">
        <f ca="1">IF(Table_Question_Sets[[#This Row],[Header]]="Yes","",_xlfn.NUMBERVALUE(INDIRECT(SUBSTITUTE(ADDRESS(1,COLUMN(),4),"1","")&amp;ROW()+1))+IF(Table_Question_Sets[[#This Row],[Property]]&lt;&gt;"",1,0))</f>
        <v>4</v>
      </c>
      <c r="BQ43" s="29" t="str">
        <f t="array" aca="1" ref="BQ4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{"value":"ACT","key":"ACT"},{"value":"NSW","key":"NSW"},{"value":"NT","key":"NT"},{"value":"QLD","key":"QLD"},{"value":"SA","key":"SA"},{"value":"TAS","key":"TAS"},{"value":"VIC","key":"VIC"},{"value":"WA","key":"WA"}</v>
      </c>
      <c r="BR4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4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ratingState","options":[{"value":"ACT","key":"ACT"},{"value":"NSW","key":"NSW"},{"value":"NT","key":"NT"},{"value":"QLD","key":"QLD"},{"value":"SA","key":"SA"},{"value":"TAS","key":"TAS"},{"value":"VIC","key":"VIC"},{"value":"WA","key":"WA"}],"label":"State","placeholder":"Select","disabledCondition": "true"}</v>
      </c>
      <c r="BU4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v>
      </c>
      <c r="BV43" s="26" t="str">
        <f ca="1" xml:space="preserve">
IF(Table_Question_Sets[[#This Row],[Row]]="Yes","]},{""className"": ""row"",""fieldGroup"": [","")&amp;
Table_Question_Sets[[#This Row],[Config Field]]</f>
        <v>{"key":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v>
      </c>
      <c r="BW4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4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3" s="137" t="str">
        <f>IF(AND(Table_Question_Sets[[#This Row],[Header]]="",Table_Question_Sets[[#This Row],[Property]]&lt;&gt;"",Table_Question_Sets[[#This Row],[Field Type]]&lt;&gt;""),
""""&amp;Table_Question_Sets[[#This Row],[Key]]&amp;"""","")</f>
        <v>"insuredState"</v>
      </c>
      <c r="BZ4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"insuredState","insuredPostcode","testRepeating","membershipNumberOld"</v>
      </c>
      <c r="CA43" s="137" t="str">
        <f>IF(AND(Table_Question_Sets[[#This Row],[Header]]&lt;&gt;"Yes",Table_Question_Sets[[#This Row],[Property]]&lt;&gt;"",Table_Question_Sets[[#This Row],[Workflow Role]]&lt;&gt;""),
""""&amp;Table_Question_Sets[[#This Row],[Workflow Role]]&amp;""":"""&amp;Table_Question_Sets[[#This Row],[Key]]&amp;"""","")</f>
        <v/>
      </c>
      <c r="CB43" s="27" t="str">
        <f>IF(AND(Table_Question_Sets[[#This Row],[Displayable]]="No", Table_Question_Sets[[#This Row],[Property]]&lt;&gt;""),
"",""""&amp;Table_Question_Sets[[#This Row],[Key]]&amp;"""")</f>
        <v>"insuredState"</v>
      </c>
      <c r="CC43" s="137" t="str">
        <f>IF(AND(Table_Question_Sets[[#This Row],[Header]]&lt;&gt;"Yes",Table_Question_Sets[[#This Row],[Property]]&lt;&gt;"",Table_Question_Sets[[#This Row],[Private]]="Yes"),
""""&amp;Table_Question_Sets[[#This Row],[Key]]&amp;"""","")</f>
        <v/>
      </c>
      <c r="CD43"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"insuredState": { "dataType": "text", "displayable": true, "canChangeWhenApproved": false, "private": false, "resetForNewQuotes": false}</v>
      </c>
      <c r="CE43"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43" s="27" t="str">
        <f ca="1">IF(ISNUMBER(Table_Question_Sets[[#This Row],[Config Use Row]]),INDEX(Table_Question_Sets[Config Question Meta Data Rollup],Table_Question_Sets[[#This Row],[Config Use Row]])&amp;",","")</f>
        <v/>
      </c>
      <c r="CG43" s="137">
        <f ca="1">IF(Table_Question_Sets[[#This Row],[Header]]="Yes","",_xlfn.NUMBERVALUE(INDIRECT(SUBSTITUTE(ADDRESS(1,COLUMN(),4),"1","")&amp;ROW()+1))+IF(OR(Table_Question_Sets[[#This Row],[Value]]&lt;&gt;"",AND(Table_Question_Sets[[#This Row],[Data Type]]="Repeating",Table_Question_Sets[[#This Row],[Calculation Repeating]]&lt;&gt;"")),1,0))</f>
        <v>3</v>
      </c>
      <c r="CH43" s="137" t="str">
        <f ca="1" xml:space="preserve">
IF(Table_Question_Sets[[#This Row],[Data Type]]="Repeating",
OFFSET(Table_Repeating_Question_Sets[[#Headers],[Property]],MATCH(Table_Question_Sets[[#This Row],[Property]],Table_Repeating_Question_Sets[Property],0),MATCH("Calculation",Table_Repeating_Question_Sets[#Headers],0)-1,1,1),
"")</f>
        <v/>
      </c>
      <c r="CI43"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"insuredState": "VIC"</v>
      </c>
      <c r="CJ4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"insuredState": "VIC","insuredPostcode": "3088","testRepeating": [{"firstName":"Tim","lastName":"Jones"},{"firstName":"n1"},{"firstName":"n2"},{"firstName":"n3"},{"firstName":"n4"},{"firstName":"n6"},{"firstName":"n7"},{"firstName":"n8"},{"firstName":"n9"}]</v>
      </c>
      <c r="CK43" s="137" t="str">
        <f ca="1">IF(ISNUMBER(Table_Question_Sets[[#This Row],[Config Use Row]]),INDEX(Table_Question_Sets[Config Rollup],Table_Question_Sets[[#This Row],[Config Use Row]]),"")</f>
        <v/>
      </c>
      <c r="CL43" s="137" t="str">
        <f ca="1">IF(ISNUMBER(Table_Question_Sets[[#This Row],[Config Use Row]]),INDEX(Table_Question_Sets[Config Keys Nested Rollup],Table_Question_Sets[[#This Row],[Config Use Row]]),"")</f>
        <v/>
      </c>
      <c r="CM43" s="26" t="str">
        <f ca="1">IF(ISNUMBER(Table_Question_Sets[[#This Row],[Config Use Row]]),INDEX(Table_Question_Sets[Calculation Rollup],Table_Question_Sets[[#This Row],[Config Use Row]]),"")</f>
        <v/>
      </c>
    </row>
    <row r="44" spans="2:91" s="22" customFormat="1" ht="21" customHeight="1">
      <c r="B44" s="11" t="s">
        <v>1314</v>
      </c>
      <c r="C44" s="165"/>
      <c r="D44" s="26" t="str">
        <f ca="1">IF(Table_Question_Sets[[#This Row],[Header]]="Yes","",
IF(INDIRECT(SUBSTITUTE(ADDRESS(1,COLUMN(),4),"1","")&amp;ROW()-1)="",
INDIRECT(SUBSTITUTE(ADDRESS(1,COLUMN(Table_Question_Sets[[#This Row],[Property]]),4),"1","")&amp;ROW()-1),
INDIRECT(SUBSTITUTE(ADDRESS(1,COLUMN(),4),"1","")&amp;ROW()-1)))</f>
        <v>Details</v>
      </c>
      <c r="E4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insuredPostcode</v>
      </c>
      <c r="F44" s="26" t="str">
        <f>IF(Table_Question_Sets[[#This Row],[Header]]="Yes","",IF(Table_Question_Sets[[#This Row],[Property]]&lt;&gt;"",SUBSTITUTE(Table_Question_Sets[[#This Row],[Property]]," ",""),""))</f>
        <v>InsuredPostcode</v>
      </c>
      <c r="G44" s="94" t="s">
        <v>1934</v>
      </c>
      <c r="H44" s="10" t="s">
        <v>88</v>
      </c>
      <c r="I44" s="10" t="s">
        <v>37</v>
      </c>
      <c r="J44" s="10"/>
      <c r="K44" s="62" t="s">
        <v>60</v>
      </c>
      <c r="L44" s="82"/>
      <c r="M44" s="82"/>
      <c r="N44" s="52"/>
      <c r="O44" s="25">
        <v>6</v>
      </c>
      <c r="P44" s="25">
        <v>3</v>
      </c>
      <c r="Q44" s="25">
        <v>2</v>
      </c>
      <c r="R44" s="52"/>
      <c r="S44" s="52"/>
      <c r="T44" s="11" t="s">
        <v>88</v>
      </c>
      <c r="U44" s="11"/>
      <c r="V44" s="27"/>
      <c r="W44" s="28"/>
      <c r="X44" s="27"/>
      <c r="Y44" s="27"/>
      <c r="Z44" s="27"/>
      <c r="AA44" s="27"/>
      <c r="AB44" s="27"/>
      <c r="AC44" s="27"/>
      <c r="AD44" s="27"/>
      <c r="AE44" s="27"/>
      <c r="AF44" s="27"/>
      <c r="AG44" s="27"/>
      <c r="AH44" s="82"/>
      <c r="AI44" s="82"/>
      <c r="AJ44" s="82"/>
      <c r="AK44" s="82"/>
      <c r="AL44" s="82"/>
      <c r="AM44" s="82"/>
      <c r="AN44" s="82"/>
      <c r="AO44" s="82"/>
      <c r="AP44" s="82"/>
      <c r="AQ44" s="26"/>
      <c r="AR4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3088</v>
      </c>
      <c r="AS44" s="166" t="str">
        <f>IF(AND(AR169&lt;&gt;"cancellation",Table_Question_Sets[[#This Row],[Used Value]]=""),"Yes","No")</f>
        <v>No</v>
      </c>
      <c r="AT4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44" s="27"/>
      <c r="AW44" s="52"/>
      <c r="AX44" s="52"/>
      <c r="AY44" s="52"/>
      <c r="AZ44" s="27"/>
      <c r="BA44" s="27"/>
      <c r="BB44" s="27"/>
      <c r="BC44" s="27"/>
      <c r="BD44" s="27"/>
      <c r="BE44" s="27"/>
      <c r="BF44" s="27"/>
      <c r="BG44" s="27"/>
      <c r="BH44" s="27"/>
      <c r="BI44" s="27"/>
      <c r="BJ44" s="27"/>
      <c r="BK44" s="27"/>
      <c r="BL44"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3088</v>
      </c>
      <c r="BM44" s="50" t="str">
        <f>IF(OR(Table_Question_Sets[[#This Row],[Header]]="Yes",Table_Question_Sets[[#This Row],[Text]]=""),"",IF(OR(Table_Question_Sets[[#This Row],[Text]]="true",Table_Question_Sets[[#This Row],[Text]]="false",ISNUMBER(Table_Question_Sets[[#This Row],[Text]])),Table_Question_Sets[[#This Row],[Text]],""""&amp;Table_Question_Sets[[#This Row],[Text]]&amp;""""))</f>
        <v>"3088"</v>
      </c>
      <c r="BN44" s="50" t="str">
        <f>IF(AND(Table_Question_Sets[[#This Row],[Header]]&lt;&gt;"Yes",Table_Question_Sets[[#This Row],[Property]]&lt;&gt;"",Table_Question_Sets[[#This Row],[Summary Label]]&lt;&gt;""),""""&amp;Table_Question_Sets[[#This Row],[Key]]&amp;""": """&amp;Table_Question_Sets[[#This Row],[Summary Label]]&amp;"""","")</f>
        <v/>
      </c>
      <c r="BO44" s="50">
        <f ca="1">IF(Table_Question_Sets[[#This Row],[Header]]="Yes","",_xlfn.NUMBERVALUE(INDIRECT(SUBSTITUTE(ADDRESS(1,COLUMN(),4),"1","")&amp;ROW()-1))+IF(Table_Question_Sets[[#This Row],[Property]]&lt;&gt;"",1,0))</f>
        <v>7</v>
      </c>
      <c r="BP44" s="50">
        <f ca="1">IF(Table_Question_Sets[[#This Row],[Header]]="Yes","",_xlfn.NUMBERVALUE(INDIRECT(SUBSTITUTE(ADDRESS(1,COLUMN(),4),"1","")&amp;ROW()+1))+IF(Table_Question_Sets[[#This Row],[Property]]&lt;&gt;"",1,0))</f>
        <v>3</v>
      </c>
      <c r="BQ44" s="29" t="str">
        <f t="array" aca="1" ref="BQ4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v>
      </c>
      <c r="BS4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"templateOptions":{"label":"Postcode"}</v>
      </c>
      <c r="BU4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"insuredPostcode","type": "input-field","className":"col-xs-6 col-sm-3 col-md-2","templateOptions":{"label":"Postcode"},"validators": {"validation": "Validators.compose([ValidationService.required('true', ''), ValidationService.isPostcode()])"}}</v>
      </c>
      <c r="BV44" s="26" t="str">
        <f ca="1" xml:space="preserve">
IF(Table_Question_Sets[[#This Row],[Row]]="Yes","]},{""className"": ""row"",""fieldGroup"": [","")&amp;
Table_Question_Sets[[#This Row],[Config Field]]</f>
        <v>{"key": "insuredPostcode","type": "input-field","className":"col-xs-6 col-sm-3 col-md-2","templateOptions":{"label":"Postcode"},"validators": {"validation": "Validators.compose([ValidationService.required('true', ''), ValidationService.isPostcode()])"}}</v>
      </c>
      <c r="BW44"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44"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4" s="137" t="str">
        <f>IF(AND(Table_Question_Sets[[#This Row],[Header]]="",Table_Question_Sets[[#This Row],[Property]]&lt;&gt;"",Table_Question_Sets[[#This Row],[Field Type]]&lt;&gt;""),
""""&amp;Table_Question_Sets[[#This Row],[Key]]&amp;"""","")</f>
        <v>"insuredPostcode"</v>
      </c>
      <c r="BZ4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"insuredPostcode","testRepeating","membershipNumberOld"</v>
      </c>
      <c r="CA44" s="137" t="str">
        <f>IF(AND(Table_Question_Sets[[#This Row],[Header]]&lt;&gt;"Yes",Table_Question_Sets[[#This Row],[Property]]&lt;&gt;"",Table_Question_Sets[[#This Row],[Workflow Role]]&lt;&gt;""),
""""&amp;Table_Question_Sets[[#This Row],[Workflow Role]]&amp;""":"""&amp;Table_Question_Sets[[#This Row],[Key]]&amp;"""","")</f>
        <v/>
      </c>
      <c r="CB44" s="27" t="str">
        <f>IF(AND(Table_Question_Sets[[#This Row],[Displayable]]="No", Table_Question_Sets[[#This Row],[Property]]&lt;&gt;""),
"",""""&amp;Table_Question_Sets[[#This Row],[Key]]&amp;"""")</f>
        <v>"insuredPostcode"</v>
      </c>
      <c r="CC44" s="137" t="str">
        <f>IF(AND(Table_Question_Sets[[#This Row],[Header]]&lt;&gt;"Yes",Table_Question_Sets[[#This Row],[Property]]&lt;&gt;"",Table_Question_Sets[[#This Row],[Private]]="Yes"),
""""&amp;Table_Question_Sets[[#This Row],[Key]]&amp;"""","")</f>
        <v/>
      </c>
      <c r="CD44"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"insuredPostcode": { "dataType": "postcode", "displayable": true, "canChangeWhenApproved": false, "private": false, "resetForNewQuotes": false}</v>
      </c>
      <c r="CE44"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CF44" s="27" t="str">
        <f ca="1">IF(ISNUMBER(Table_Question_Sets[[#This Row],[Config Use Row]]),INDEX(Table_Question_Sets[Config Question Meta Data Rollup],Table_Question_Sets[[#This Row],[Config Use Row]])&amp;",","")</f>
        <v/>
      </c>
      <c r="CG44" s="137">
        <f ca="1">IF(Table_Question_Sets[[#This Row],[Header]]="Yes","",_xlfn.NUMBERVALUE(INDIRECT(SUBSTITUTE(ADDRESS(1,COLUMN(),4),"1","")&amp;ROW()+1))+IF(OR(Table_Question_Sets[[#This Row],[Value]]&lt;&gt;"",AND(Table_Question_Sets[[#This Row],[Data Type]]="Repeating",Table_Question_Sets[[#This Row],[Calculation Repeating]]&lt;&gt;"")),1,0))</f>
        <v>2</v>
      </c>
      <c r="CH44" s="137" t="str">
        <f ca="1" xml:space="preserve">
IF(Table_Question_Sets[[#This Row],[Data Type]]="Repeating",
OFFSET(Table_Repeating_Question_Sets[[#Headers],[Property]],MATCH(Table_Question_Sets[[#This Row],[Property]],Table_Repeating_Question_Sets[Property],0),MATCH("Calculation",Table_Repeating_Question_Sets[#Headers],0)-1,1,1),
"")</f>
        <v/>
      </c>
      <c r="CI44"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"insuredPostcode": "3088"</v>
      </c>
      <c r="CJ4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"insuredPostcode": "3088","testRepeating": [{"firstName":"Tim","lastName":"Jones"},{"firstName":"n1"},{"firstName":"n2"},{"firstName":"n3"},{"firstName":"n4"},{"firstName":"n6"},{"firstName":"n7"},{"firstName":"n8"},{"firstName":"n9"}]</v>
      </c>
      <c r="CK44" s="137" t="str">
        <f ca="1">IF(ISNUMBER(Table_Question_Sets[[#This Row],[Config Use Row]]),INDEX(Table_Question_Sets[Config Rollup],Table_Question_Sets[[#This Row],[Config Use Row]]),"")</f>
        <v/>
      </c>
      <c r="CL44" s="137" t="str">
        <f ca="1">IF(ISNUMBER(Table_Question_Sets[[#This Row],[Config Use Row]]),INDEX(Table_Question_Sets[Config Keys Nested Rollup],Table_Question_Sets[[#This Row],[Config Use Row]]),"")</f>
        <v/>
      </c>
      <c r="CM44" s="26" t="str">
        <f ca="1">IF(ISNUMBER(Table_Question_Sets[[#This Row],[Config Use Row]]),INDEX(Table_Question_Sets[Calculation Rollup],Table_Question_Sets[[#This Row],[Config Use Row]]),"")</f>
        <v/>
      </c>
    </row>
    <row r="45" spans="2:91" s="22" customFormat="1" ht="21" customHeight="1">
      <c r="B45" s="28" t="s">
        <v>1208</v>
      </c>
      <c r="C45" s="165"/>
      <c r="D45" s="26" t="str">
        <f ca="1">IF(Table_Question_Sets[[#This Row],[Header]]="Yes","",
IF(INDIRECT(SUBSTITUTE(ADDRESS(1,COLUMN(),4),"1","")&amp;ROW()-1)="",
INDIRECT(SUBSTITUTE(ADDRESS(1,COLUMN(Table_Question_Sets[[#This Row],[Property]]),4),"1","")&amp;ROW()-1),
INDIRECT(SUBSTITUTE(ADDRESS(1,COLUMN(),4),"1","")&amp;ROW()-1)))</f>
        <v>Details</v>
      </c>
      <c r="E4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testRepeating</v>
      </c>
      <c r="F45" s="26" t="str">
        <f>IF(Table_Question_Sets[[#This Row],[Header]]="Yes","",IF(Table_Question_Sets[[#This Row],[Property]]&lt;&gt;"",SUBSTITUTE(Table_Question_Sets[[#This Row],[Property]]," ",""),""))</f>
        <v>TestRepeating</v>
      </c>
      <c r="G45" s="94"/>
      <c r="H45" s="27" t="s">
        <v>83</v>
      </c>
      <c r="I45" s="27" t="s">
        <v>84</v>
      </c>
      <c r="J45" s="27"/>
      <c r="K45" s="59"/>
      <c r="L45" s="147" t="s">
        <v>1009</v>
      </c>
      <c r="M45" s="147" t="s">
        <v>1068</v>
      </c>
      <c r="N45" s="59"/>
      <c r="O45" s="59"/>
      <c r="P45" s="59"/>
      <c r="Q45" s="59"/>
      <c r="R45" s="59"/>
      <c r="S45" s="52"/>
      <c r="T45" s="27"/>
      <c r="U45" s="27"/>
      <c r="V45" s="27"/>
      <c r="W45" s="27"/>
      <c r="X45" s="28" t="s">
        <v>982</v>
      </c>
      <c r="Y45" s="28" t="s">
        <v>1205</v>
      </c>
      <c r="Z45" s="28"/>
      <c r="AA45" s="28" t="s">
        <v>1254</v>
      </c>
      <c r="AB45" s="282"/>
      <c r="AC45" s="27"/>
      <c r="AD45" s="27"/>
      <c r="AE45" s="27"/>
      <c r="AF45" s="27"/>
      <c r="AG45" s="28"/>
      <c r="AH45" s="82"/>
      <c r="AI45" s="82"/>
      <c r="AJ45" s="82"/>
      <c r="AK45" s="82"/>
      <c r="AL45" s="82"/>
      <c r="AM45" s="82"/>
      <c r="AN45" s="82"/>
      <c r="AO45" s="82"/>
      <c r="AP45" s="82"/>
      <c r="AQ45" s="26"/>
      <c r="AR4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45" s="166"/>
      <c r="AT4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4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45" s="82"/>
      <c r="AW45" s="52"/>
      <c r="AX45" s="52"/>
      <c r="AY45" s="52"/>
      <c r="AZ45" s="27"/>
      <c r="BA45" s="27"/>
      <c r="BB45" s="27"/>
      <c r="BC45" s="27"/>
      <c r="BD45" s="27"/>
      <c r="BE45" s="27"/>
      <c r="BF45" s="27"/>
      <c r="BG45" s="27"/>
      <c r="BH45" s="27"/>
      <c r="BI45" s="27"/>
      <c r="BJ45" s="27"/>
      <c r="BK45" s="27"/>
      <c r="BL4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45" s="50" t="str">
        <f>IF(OR(Table_Question_Sets[[#This Row],[Header]]="Yes",Table_Question_Sets[[#This Row],[Text]]=""),"",IF(OR(Table_Question_Sets[[#This Row],[Text]]="true",Table_Question_Sets[[#This Row],[Text]]="false",ISNUMBER(Table_Question_Sets[[#This Row],[Text]])),Table_Question_Sets[[#This Row],[Text]],""""&amp;Table_Question_Sets[[#This Row],[Text]]&amp;""""))</f>
        <v/>
      </c>
      <c r="BN45" s="50" t="str">
        <f>IF(AND(Table_Question_Sets[[#This Row],[Header]]&lt;&gt;"Yes",Table_Question_Sets[[#This Row],[Property]]&lt;&gt;"",Table_Question_Sets[[#This Row],[Summary Label]]&lt;&gt;""),""""&amp;Table_Question_Sets[[#This Row],[Key]]&amp;""": """&amp;Table_Question_Sets[[#This Row],[Summary Label]]&amp;"""","")</f>
        <v/>
      </c>
      <c r="BO45" s="50">
        <f ca="1">IF(Table_Question_Sets[[#This Row],[Header]]="Yes","",_xlfn.NUMBERVALUE(INDIRECT(SUBSTITUTE(ADDRESS(1,COLUMN(),4),"1","")&amp;ROW()-1))+IF(Table_Question_Sets[[#This Row],[Property]]&lt;&gt;"",1,0))</f>
        <v>8</v>
      </c>
      <c r="BP45" s="50">
        <f ca="1">IF(Table_Question_Sets[[#This Row],[Header]]="Yes","",_xlfn.NUMBERVALUE(INDIRECT(SUBSTITUTE(ADDRESS(1,COLUMN(),4),"1","")&amp;ROW()+1))+IF(Table_Question_Sets[[#This Row],[Property]]&lt;&gt;"",1,0))</f>
        <v>2</v>
      </c>
      <c r="BQ45" s="29" t="str">
        <f t="array" aca="1" ref="BQ4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45" s="50"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"templateOptions":{"minQuantity":"1","maxQuantity":"4","questionSet":"details","repeatingFieldSetName":"Person","repeatingFieldSetHeadingType":"h3","content":{"heading2":"Employees","paragraph":"Please add some people to this list."},}</v>
      </c>
      <c r="BT45"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4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"testRepeating","type": "repeating-field","className":"col-xs-12","templateOptions":{"minQuantity":"1","maxQuantity":"4","questionSet":"details","repeatingFieldSetName":"Person","repeatingFieldSetHeadingType":"h3","content":{"heading2":"Employees","paragraph":"Please add some people to this list."},},"validators": {"validation": "Validators.compose([])"}}</v>
      </c>
      <c r="BV45" s="26" t="str">
        <f ca="1" xml:space="preserve">
IF(Table_Question_Sets[[#This Row],[Row]]="Yes","]},{""className"": ""row"",""fieldGroup"": [","")&amp;
Table_Question_Sets[[#This Row],[Config Field]]</f>
        <v>{"key": "testRepeating","type": "repeating-field","className":"col-xs-12","templateOptions":{"minQuantity":"1","maxQuantity":"4","questionSet":"details","repeatingFieldSetName":"Person","repeatingFieldSetHeadingType":"h3","content":{"heading2":"Employees","paragraph":"Please add some people to this list."},},"validators": {"validation": "Validators.compose([])"}}</v>
      </c>
      <c r="BW4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BX4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5" s="137" t="str">
        <f>IF(AND(Table_Question_Sets[[#This Row],[Header]]="",Table_Question_Sets[[#This Row],[Property]]&lt;&gt;"",Table_Question_Sets[[#This Row],[Field Type]]&lt;&gt;""),
""""&amp;Table_Question_Sets[[#This Row],[Key]]&amp;"""","")</f>
        <v>"testRepeating"</v>
      </c>
      <c r="BZ4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"testRepeating","membershipNumberOld"</v>
      </c>
      <c r="CA45" s="137" t="str">
        <f>IF(AND(Table_Question_Sets[[#This Row],[Header]]&lt;&gt;"Yes",Table_Question_Sets[[#This Row],[Property]]&lt;&gt;"",Table_Question_Sets[[#This Row],[Workflow Role]]&lt;&gt;""),
""""&amp;Table_Question_Sets[[#This Row],[Workflow Role]]&amp;""":"""&amp;Table_Question_Sets[[#This Row],[Key]]&amp;"""","")</f>
        <v/>
      </c>
      <c r="CB45" s="27" t="str">
        <f>IF(AND(Table_Question_Sets[[#This Row],[Displayable]]="No", Table_Question_Sets[[#This Row],[Property]]&lt;&gt;""),
"",""""&amp;Table_Question_Sets[[#This Row],[Key]]&amp;"""")</f>
        <v>"testRepeating"</v>
      </c>
      <c r="CC45" s="137" t="str">
        <f>IF(AND(Table_Question_Sets[[#This Row],[Header]]&lt;&gt;"Yes",Table_Question_Sets[[#This Row],[Property]]&lt;&gt;"",Table_Question_Sets[[#This Row],[Private]]="Yes"),
""""&amp;Table_Question_Sets[[#This Row],[Key]]&amp;"""","")</f>
        <v/>
      </c>
      <c r="CD45"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"testRepeating": { "dataType": "repeating", "displayable": true, "canChangeWhenApproved": false, "private": false, "resetForNewQuotes": false}</v>
      </c>
      <c r="CE45"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"testRepeating": { "dataType": "repeating", "displayable": true, "canChangeWhenApproved": false, "private": false, "resetForNewQuotes": false},"membershipNumberOld": { "dataType": "text", "displayable": true, "canChangeWhenApproved": false, "private": false, "resetForNewQuotes": false}</v>
      </c>
      <c r="CF45" s="27" t="str">
        <f ca="1">IF(ISNUMBER(Table_Question_Sets[[#This Row],[Config Use Row]]),INDEX(Table_Question_Sets[Config Question Meta Data Rollup],Table_Question_Sets[[#This Row],[Config Use Row]])&amp;",","")</f>
        <v/>
      </c>
      <c r="CG45" s="137">
        <f ca="1">IF(Table_Question_Sets[[#This Row],[Header]]="Yes","",_xlfn.NUMBERVALUE(INDIRECT(SUBSTITUTE(ADDRESS(1,COLUMN(),4),"1","")&amp;ROW()+1))+IF(OR(Table_Question_Sets[[#This Row],[Value]]&lt;&gt;"",AND(Table_Question_Sets[[#This Row],[Data Type]]="Repeating",Table_Question_Sets[[#This Row],[Calculation Repeating]]&lt;&gt;"")),1,0))</f>
        <v>1</v>
      </c>
      <c r="CH45" s="137" t="str">
        <f ca="1" xml:space="preserve">
IF(Table_Question_Sets[[#This Row],[Data Type]]="Repeating",
OFFSET(Table_Repeating_Question_Sets[[#Headers],[Property]],MATCH(Table_Question_Sets[[#This Row],[Property]],Table_Repeating_Question_Sets[Property],0),MATCH("Calculation",Table_Repeating_Question_Sets[#Headers],0)-1,1,1),
"")</f>
        <v>[{"firstName":"Tim","lastName":"Jones"},{"firstName":"n1"},{"firstName":"n2"},{"firstName":"n3"},{"firstName":"n4"},{"firstName":"n6"},{"firstName":"n7"},{"firstName":"n8"},{"firstName":"n9"}]</v>
      </c>
      <c r="CI45" s="26" t="str">
        <f ca="1">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"testRepeating": [{"firstName":"Tim","lastName":"Jones"},{"firstName":"n1"},{"firstName":"n2"},{"firstName":"n3"},{"firstName":"n4"},{"firstName":"n6"},{"firstName":"n7"},{"firstName":"n8"},{"firstName":"n9"}]</v>
      </c>
      <c r="CJ4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"testRepeating": [{"firstName":"Tim","lastName":"Jones"},{"firstName":"n1"},{"firstName":"n2"},{"firstName":"n3"},{"firstName":"n4"},{"firstName":"n6"},{"firstName":"n7"},{"firstName":"n8"},{"firstName":"n9"}]</v>
      </c>
      <c r="CK45" s="137" t="str">
        <f ca="1">IF(ISNUMBER(Table_Question_Sets[[#This Row],[Config Use Row]]),INDEX(Table_Question_Sets[Config Rollup],Table_Question_Sets[[#This Row],[Config Use Row]]),"")</f>
        <v/>
      </c>
      <c r="CL45" s="137" t="str">
        <f ca="1">IF(ISNUMBER(Table_Question_Sets[[#This Row],[Config Use Row]]),INDEX(Table_Question_Sets[Config Keys Nested Rollup],Table_Question_Sets[[#This Row],[Config Use Row]]),"")</f>
        <v/>
      </c>
      <c r="CM45" s="26" t="str">
        <f ca="1">IF(ISNUMBER(Table_Question_Sets[[#This Row],[Config Use Row]]),INDEX(Table_Question_Sets[Calculation Rollup],Table_Question_Sets[[#This Row],[Config Use Row]]),"")</f>
        <v/>
      </c>
    </row>
    <row r="46" spans="2:91" s="22" customFormat="1" ht="21" customHeight="1">
      <c r="B46" s="27" t="s">
        <v>1464</v>
      </c>
      <c r="C46" s="165"/>
      <c r="D46" s="26" t="str">
        <f ca="1">IF(Table_Question_Sets[[#This Row],[Header]]="Yes","",
IF(INDIRECT(SUBSTITUTE(ADDRESS(1,COLUMN(),4),"1","")&amp;ROW()-1)="",
INDIRECT(SUBSTITUTE(ADDRESS(1,COLUMN(Table_Question_Sets[[#This Row],[Property]]),4),"1","")&amp;ROW()-1),
INDIRECT(SUBSTITUTE(ADDRESS(1,COLUMN(),4),"1","")&amp;ROW()-1)))</f>
        <v>Details</v>
      </c>
      <c r="E4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membershipNumberOld</v>
      </c>
      <c r="F46" s="26" t="str">
        <f>IF(Table_Question_Sets[[#This Row],[Header]]="Yes","",IF(Table_Question_Sets[[#This Row],[Property]]&lt;&gt;"",SUBSTITUTE(Table_Question_Sets[[#This Row],[Property]]," ",""),""))</f>
        <v>MembershipNumberOld</v>
      </c>
      <c r="G46" s="94"/>
      <c r="H46" s="27" t="s">
        <v>37</v>
      </c>
      <c r="I46" s="27" t="s">
        <v>789</v>
      </c>
      <c r="J46" s="10"/>
      <c r="K46" s="59"/>
      <c r="L46" s="77"/>
      <c r="M46" s="77"/>
      <c r="N46" s="62"/>
      <c r="O46" s="62" t="s">
        <v>1009</v>
      </c>
      <c r="P46" s="62"/>
      <c r="Q46" s="62"/>
      <c r="R46" s="62"/>
      <c r="S46" s="81"/>
      <c r="T46" s="27"/>
      <c r="U46" s="10"/>
      <c r="V46" s="27"/>
      <c r="W46" s="27"/>
      <c r="X46" s="11"/>
      <c r="Y46" s="10"/>
      <c r="Z46" s="10"/>
      <c r="AA46" s="11"/>
      <c r="AB46" s="233"/>
      <c r="AC46" s="11"/>
      <c r="AD46" s="27"/>
      <c r="AE46" s="27"/>
      <c r="AF46" s="10"/>
      <c r="AG46" s="10"/>
      <c r="AH46" s="82"/>
      <c r="AI46" s="82" t="s">
        <v>1465</v>
      </c>
      <c r="AJ46" s="82" t="s">
        <v>1465</v>
      </c>
      <c r="AK46" s="82" t="s">
        <v>1466</v>
      </c>
      <c r="AL46" s="82"/>
      <c r="AM46" s="82"/>
      <c r="AN46" s="82"/>
      <c r="AO46" s="82"/>
      <c r="AP46" s="82"/>
      <c r="AQ46" s="137"/>
      <c r="AR4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46" s="200"/>
      <c r="AT4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46" s="27"/>
      <c r="AW46" s="81"/>
      <c r="AX46" s="81"/>
      <c r="AY46" s="81"/>
      <c r="AZ46" s="11"/>
      <c r="BA46" s="27"/>
      <c r="BB46" s="27"/>
      <c r="BC46" s="11"/>
      <c r="BD46" s="11"/>
      <c r="BE46" s="11"/>
      <c r="BF46" s="11"/>
      <c r="BG46" s="11"/>
      <c r="BH46" s="11"/>
      <c r="BI46" s="11"/>
      <c r="BJ46" s="11"/>
      <c r="BK46" s="11"/>
      <c r="BL4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46" s="50" t="str">
        <f>IF(OR(Table_Question_Sets[[#This Row],[Header]]="Yes",Table_Question_Sets[[#This Row],[Text]]=""),"",IF(OR(Table_Question_Sets[[#This Row],[Text]]="true",Table_Question_Sets[[#This Row],[Text]]="false",ISNUMBER(Table_Question_Sets[[#This Row],[Text]])),Table_Question_Sets[[#This Row],[Text]],""""&amp;Table_Question_Sets[[#This Row],[Text]]&amp;""""))</f>
        <v/>
      </c>
      <c r="BN46" s="29" t="str">
        <f>IF(AND(Table_Question_Sets[[#This Row],[Header]]&lt;&gt;"Yes",Table_Question_Sets[[#This Row],[Property]]&lt;&gt;"",Table_Question_Sets[[#This Row],[Summary Label]]&lt;&gt;""),""""&amp;Table_Question_Sets[[#This Row],[Key]]&amp;""": """&amp;Table_Question_Sets[[#This Row],[Summary Label]]&amp;"""","")</f>
        <v/>
      </c>
      <c r="BO46" s="29">
        <f ca="1">IF(Table_Question_Sets[[#This Row],[Header]]="Yes","",_xlfn.NUMBERVALUE(INDIRECT(SUBSTITUTE(ADDRESS(1,COLUMN(),4),"1","")&amp;ROW()-1))+IF(Table_Question_Sets[[#This Row],[Property]]&lt;&gt;"",1,0))</f>
        <v>9</v>
      </c>
      <c r="BP46" s="29">
        <f ca="1">IF(Table_Question_Sets[[#This Row],[Header]]="Yes","",_xlfn.NUMBERVALUE(INDIRECT(SUBSTITUTE(ADDRESS(1,COLUMN(),4),"1","")&amp;ROW()+1))+IF(Table_Question_Sets[[#This Row],[Property]]&lt;&gt;"",1,0))</f>
        <v>1</v>
      </c>
      <c r="BQ46" s="29" t="str">
        <f t="array" aca="1" ref="BQ4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6"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46"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6"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"templateOptions":{"calculatedValue":"membershipNumber","calculatedTrigger":"membershipNumber","calculatedCondition":"getQuoteType() == 'renewal' &amp;&amp; membershipNumberOld == ''"}</v>
      </c>
      <c r="BU4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"membershipNumberOld","type": "hidden-field","className":"col-xs-1","templateOptions":{"calculatedValue":"membershipNumber","calculatedTrigger":"membershipNumber","calculatedCondition":"getQuoteType() == 'renewal' &amp;&amp; membershipNumberOld == ''"},"validators": {"validation": "Validators.compose([])"}}</v>
      </c>
      <c r="BV46" s="26" t="str">
        <f ca="1" xml:space="preserve">
IF(Table_Question_Sets[[#This Row],[Row]]="Yes","]},{""className"": ""row"",""fieldGroup"": [","")&amp;
Table_Question_Sets[[#This Row],[Config Field]]</f>
        <v>{"key": "membershipNumberOld","type": "hidden-field","className":"col-xs-1","templateOptions":{"calculatedValue":"membershipNumber","calculatedTrigger":"membershipNumber","calculatedCondition":"getQuoteType() == 'renewal' &amp;&amp; membershipNumberOld == ''"},"validators": {"validation": "Validators.compose([])"}}</v>
      </c>
      <c r="BW4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"membershipNumberOld","type": "hidden-field","className":"col-xs-1","templateOptions":{"calculatedValue":"membershipNumber","calculatedTrigger":"membershipNumber","calculatedCondition":"getQuoteType() == 'renewal' &amp;&amp; membershipNumberOld == ''"},"validators": {"validation": "Validators.compose([])"}}</v>
      </c>
      <c r="BX4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6" s="137" t="str">
        <f>IF(AND(Table_Question_Sets[[#This Row],[Header]]="",Table_Question_Sets[[#This Row],[Property]]&lt;&gt;"",Table_Question_Sets[[#This Row],[Field Type]]&lt;&gt;""),
""""&amp;Table_Question_Sets[[#This Row],[Key]]&amp;"""","")</f>
        <v>"membershipNumberOld"</v>
      </c>
      <c r="BZ4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"membershipNumberOld"</v>
      </c>
      <c r="CA46" s="137" t="str">
        <f>IF(AND(Table_Question_Sets[[#This Row],[Header]]&lt;&gt;"Yes",Table_Question_Sets[[#This Row],[Property]]&lt;&gt;"",Table_Question_Sets[[#This Row],[Workflow Role]]&lt;&gt;""),
""""&amp;Table_Question_Sets[[#This Row],[Workflow Role]]&amp;""":"""&amp;Table_Question_Sets[[#This Row],[Key]]&amp;"""","")</f>
        <v/>
      </c>
      <c r="CB46" s="235" t="str">
        <f>IF(AND(Table_Question_Sets[[#This Row],[Displayable]]="No", Table_Question_Sets[[#This Row],[Property]]&lt;&gt;""),
"",""""&amp;Table_Question_Sets[[#This Row],[Key]]&amp;"""")</f>
        <v>"membershipNumberOld"</v>
      </c>
      <c r="CC46" s="137" t="str">
        <f>IF(AND(Table_Question_Sets[[#This Row],[Header]]&lt;&gt;"Yes",Table_Question_Sets[[#This Row],[Property]]&lt;&gt;"",Table_Question_Sets[[#This Row],[Private]]="Yes"),
""""&amp;Table_Question_Sets[[#This Row],[Key]]&amp;"""","")</f>
        <v/>
      </c>
      <c r="CD46"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"membershipNumberOld": { "dataType": "text", "displayable": true, "canChangeWhenApproved": false, "private": false, "resetForNewQuotes": false}</v>
      </c>
      <c r="CE46"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"membershipNumberOld": { "dataType": "text", "displayable": true, "canChangeWhenApproved": false, "private": false, "resetForNewQuotes": false}</v>
      </c>
      <c r="CF46" s="235" t="str">
        <f ca="1">IF(ISNUMBER(Table_Question_Sets[[#This Row],[Config Use Row]]),INDEX(Table_Question_Sets[Config Question Meta Data Rollup],Table_Question_Sets[[#This Row],[Config Use Row]])&amp;",","")</f>
        <v/>
      </c>
      <c r="CG46" s="137">
        <f ca="1">IF(Table_Question_Sets[[#This Row],[Header]]="Yes","",_xlfn.NUMBERVALUE(INDIRECT(SUBSTITUTE(ADDRESS(1,COLUMN(),4),"1","")&amp;ROW()+1))+IF(OR(Table_Question_Sets[[#This Row],[Value]]&lt;&gt;"",AND(Table_Question_Sets[[#This Row],[Data Type]]="Repeating",Table_Question_Sets[[#This Row],[Calculation Repeating]]&lt;&gt;"")),1,0))</f>
        <v>0</v>
      </c>
      <c r="CH46" s="137" t="str">
        <f ca="1" xml:space="preserve">
IF(Table_Question_Sets[[#This Row],[Data Type]]="Repeating",
OFFSET(Table_Repeating_Question_Sets[[#Headers],[Property]],MATCH(Table_Question_Sets[[#This Row],[Property]],Table_Repeating_Question_Sets[Property],0),MATCH("Calculation",Table_Repeating_Question_Sets[#Headers],0)-1,1,1),
"")</f>
        <v/>
      </c>
      <c r="CI4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4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46" s="137" t="str">
        <f ca="1">IF(ISNUMBER(Table_Question_Sets[[#This Row],[Config Use Row]]),INDEX(Table_Question_Sets[Config Rollup],Table_Question_Sets[[#This Row],[Config Use Row]]),"")</f>
        <v/>
      </c>
      <c r="CL46" s="137" t="str">
        <f ca="1">IF(ISNUMBER(Table_Question_Sets[[#This Row],[Config Use Row]]),INDEX(Table_Question_Sets[Config Keys Nested Rollup],Table_Question_Sets[[#This Row],[Config Use Row]]),"")</f>
        <v/>
      </c>
      <c r="CM46" s="137" t="str">
        <f ca="1">IF(ISNUMBER(Table_Question_Sets[[#This Row],[Config Use Row]]),INDEX(Table_Question_Sets[Calculation Rollup],Table_Question_Sets[[#This Row],[Config Use Row]]),"")</f>
        <v/>
      </c>
    </row>
    <row r="47" spans="2:91" s="22" customFormat="1" ht="29.25" thickBot="1">
      <c r="B47" s="49" t="s">
        <v>1724</v>
      </c>
      <c r="C47" s="15" t="s">
        <v>60</v>
      </c>
      <c r="D47" s="49" t="str">
        <f ca="1">IF(Table_Question_Sets[[#This Row],[Header]]="Yes","",
IF(INDIRECT(SUBSTITUTE(ADDRESS(1,COLUMN(),4),"1","")&amp;ROW()-1)="",
INDIRECT(SUBSTITUTE(ADDRESS(1,COLUMN(Table_Question_Sets[[#This Row],[Property]]),4),"1","")&amp;ROW()-1),
INDIRECT(SUBSTITUTE(ADDRESS(1,COLUMN(),4),"1","")&amp;ROW()-1)))</f>
        <v/>
      </c>
      <c r="E47"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cancellation</v>
      </c>
      <c r="F47" s="49" t="str">
        <f>IF(Table_Question_Sets[[#This Row],[Header]]="Yes","",IF(Table_Question_Sets[[#This Row],[Property]]&lt;&gt;"",SUBSTITUTE(Table_Question_Sets[[#This Row],[Property]]," ",""),""))</f>
        <v/>
      </c>
      <c r="G47" s="48"/>
      <c r="H47" s="49"/>
      <c r="I47" s="49"/>
      <c r="J47" s="49"/>
      <c r="K47" s="48"/>
      <c r="L47" s="49"/>
      <c r="M47" s="49"/>
      <c r="N47" s="48"/>
      <c r="O47" s="48"/>
      <c r="P47" s="48"/>
      <c r="Q47" s="48"/>
      <c r="R47" s="48"/>
      <c r="S47" s="48"/>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47" s="100"/>
      <c r="AT47"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7" s="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47" s="49"/>
      <c r="AW47" s="48"/>
      <c r="AX47" s="48"/>
      <c r="AY47" s="48"/>
      <c r="AZ47" s="49"/>
      <c r="BA47" s="49"/>
      <c r="BB47" s="49"/>
      <c r="BC47" s="49"/>
      <c r="BD47" s="49"/>
      <c r="BE47" s="49"/>
      <c r="BF47" s="49"/>
      <c r="BG47" s="49"/>
      <c r="BH47" s="49"/>
      <c r="BI47" s="49"/>
      <c r="BJ47" s="49"/>
      <c r="BK47" s="49"/>
      <c r="BL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47" s="48" t="str">
        <f>IF(OR(Table_Question_Sets[[#This Row],[Header]]="Yes",Table_Question_Sets[[#This Row],[Text]]=""),"",IF(OR(Table_Question_Sets[[#This Row],[Text]]="true",Table_Question_Sets[[#This Row],[Text]]="false",ISNUMBER(Table_Question_Sets[[#This Row],[Text]])),Table_Question_Sets[[#This Row],[Text]],""""&amp;Table_Question_Sets[[#This Row],[Text]]&amp;""""))</f>
        <v/>
      </c>
      <c r="BN47" s="48" t="str">
        <f>IF(AND(Table_Question_Sets[[#This Row],[Header]]&lt;&gt;"Yes",Table_Question_Sets[[#This Row],[Property]]&lt;&gt;"",Table_Question_Sets[[#This Row],[Summary Label]]&lt;&gt;""),""""&amp;Table_Question_Sets[[#This Row],[Key]]&amp;""": """&amp;Table_Question_Sets[[#This Row],[Summary Label]]&amp;"""","")</f>
        <v/>
      </c>
      <c r="BO47" s="48" t="str">
        <f ca="1">IF(Table_Question_Sets[[#This Row],[Header]]="Yes","",_xlfn.NUMBERVALUE(INDIRECT(SUBSTITUTE(ADDRESS(1,COLUMN(),4),"1","")&amp;ROW()-1))+IF(Table_Question_Sets[[#This Row],[Property]]&lt;&gt;"",1,0))</f>
        <v/>
      </c>
      <c r="BP47" s="48" t="str">
        <f ca="1">IF(Table_Question_Sets[[#This Row],[Header]]="Yes","",_xlfn.NUMBERVALUE(INDIRECT(SUBSTITUTE(ADDRESS(1,COLUMN(),4),"1","")&amp;ROW()+1))+IF(Table_Question_Sets[[#This Row],[Property]]&lt;&gt;"",1,0))</f>
        <v/>
      </c>
      <c r="BQ47" s="48" t="str">
        <f t="array" aca="1" ref="BQ4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4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7"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4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47" s="49" t="str">
        <f xml:space="preserve">
IF(Table_Question_Sets[[#This Row],[Row]]="Yes","]},{""className"": ""row"",""fieldGroup"": [","")&amp;
Table_Question_Sets[[#This Row],[Config Field]]</f>
        <v/>
      </c>
      <c r="BW47"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"cancellation":[{"className": "row","fieldGroup":[{"key": "cancellationReason","type": "radio-field","className":"col-xs-12","templateOptions":{"options":[{"value":"The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today?"}},"validators": {"validation": "Validators.compose([])"}},{"key": "cancellationReasonOther","type": "input-field","className":"col-xs-12","templateOptions":{"content":{"paragraph":"Could you describe the reason in your own words?"},"hideCondition":"cancellationReason != 'Other'"},"validators": {"validation": "Validators.compose([])"}},{"key":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47"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7" s="49" t="str">
        <f>IF(AND(Table_Question_Sets[[#This Row],[Header]]="",Table_Question_Sets[[#This Row],[Property]]&lt;&gt;"",Table_Question_Sets[[#This Row],[Field Type]]&lt;&gt;""),
""""&amp;Table_Question_Sets[[#This Row],[Key]]&amp;"""","")</f>
        <v/>
      </c>
      <c r="BZ47"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"cancellation":["cancellationReason","cancellationReasonOther","cancellationCompetitorReason","cancellationCompetitorReasonOther","addServiceFee","triggerHeading","triggerReview","triggerEndorsement","triggerDecline"],</v>
      </c>
      <c r="CA47" s="49" t="str">
        <f>IF(AND(Table_Question_Sets[[#This Row],[Header]]&lt;&gt;"Yes",Table_Question_Sets[[#This Row],[Property]]&lt;&gt;"",Table_Question_Sets[[#This Row],[Workflow Role]]&lt;&gt;""),
""""&amp;Table_Question_Sets[[#This Row],[Workflow Role]]&amp;""":"""&amp;Table_Question_Sets[[#This Row],[Key]]&amp;"""","")</f>
        <v/>
      </c>
      <c r="CB47" s="49" t="str">
        <f>IF(AND(Table_Question_Sets[[#This Row],[Displayable]]="No", Table_Question_Sets[[#This Row],[Property]]&lt;&gt;""),
"",""""&amp;Table_Question_Sets[[#This Row],[Key]]&amp;"""")</f>
        <v>"cancellation"</v>
      </c>
      <c r="CC47" s="49" t="str">
        <f>IF(AND(Table_Question_Sets[[#This Row],[Header]]&lt;&gt;"Yes",Table_Question_Sets[[#This Row],[Property]]&lt;&gt;"",Table_Question_Sets[[#This Row],[Private]]="Yes"),
""""&amp;Table_Question_Sets[[#This Row],[Key]]&amp;"""","")</f>
        <v/>
      </c>
      <c r="CD47"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47"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"cancellation":{"cancellationReason": { "dataType": "text", "displayable": true, "canChangeWhenApproved": false, "private": false, "resetForNewQuotes": false},"cancellationReasonOther": { "dataType": "text", "displayable": true, "canChangeWhenApproved": false, "private": false, "resetForNewQuotes": false},"cancellationCompetitorReason": { "dataType": "text", "displayable": true, "canChangeWhenApproved": false, "private": false, "resetForNewQuotes": false},"cancellationCompetitorReasonOther":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47" s="49" t="str">
        <f ca="1">IF(ISNUMBER(Table_Question_Sets[[#This Row],[Config Use Row]]),INDEX(Table_Question_Sets[Config Question Meta Data Rollup],Table_Question_Sets[[#This Row],[Config Use Row]])&amp;",","")</f>
        <v/>
      </c>
      <c r="CG47" s="49" t="str">
        <f ca="1">IF(Table_Question_Sets[[#This Row],[Header]]="Yes","",_xlfn.NUMBERVALUE(INDIRECT(SUBSTITUTE(ADDRESS(1,COLUMN(),4),"1","")&amp;ROW()+1))+IF(OR(Table_Question_Sets[[#This Row],[Value]]&lt;&gt;"",AND(Table_Question_Sets[[#This Row],[Data Type]]="Repeating",Table_Question_Sets[[#This Row],[Calculation Repeating]]&lt;&gt;"")),1,0))</f>
        <v/>
      </c>
      <c r="CH47" s="49" t="str">
        <f ca="1" xml:space="preserve">
IF(Table_Question_Sets[[#This Row],[Data Type]]="Repeating",
OFFSET(Table_Repeating_Question_Sets[[#Headers],[Property]],MATCH(Table_Question_Sets[[#This Row],[Property]],Table_Repeating_Question_Sets[Property],0),MATCH("Calculation",Table_Repeating_Question_Sets[#Headers],0)-1,1,1),
"")</f>
        <v/>
      </c>
      <c r="CI47"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47"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"cancellation":{"cancellationReason": "The business has terminated","addServiceFee": "$0.00"},</v>
      </c>
      <c r="CK47" s="49" t="str">
        <f ca="1">IF(ISNUMBER(Table_Question_Sets[[#This Row],[Config Use Row]]),INDEX(Table_Question_Sets[Config Rollup],Table_Question_Sets[[#This Row],[Config Use Row]]),"")</f>
        <v/>
      </c>
      <c r="CL47" s="49" t="str">
        <f ca="1">IF(ISNUMBER(Table_Question_Sets[[#This Row],[Config Use Row]]),INDEX(Table_Question_Sets[Config Keys Nested Rollup],Table_Question_Sets[[#This Row],[Config Use Row]]),"")</f>
        <v/>
      </c>
      <c r="CM47" s="49" t="str">
        <f ca="1">IF(ISNUMBER(Table_Question_Sets[[#This Row],[Config Use Row]]),INDEX(Table_Question_Sets[Calculation Rollup],Table_Question_Sets[[#This Row],[Config Use Row]]),"")</f>
        <v/>
      </c>
    </row>
    <row r="48" spans="2:91" s="22" customFormat="1" ht="21" hidden="1" customHeight="1">
      <c r="B48" s="27"/>
      <c r="C48" s="165"/>
      <c r="D48" s="26" t="str">
        <f ca="1">IF(Table_Question_Sets[[#This Row],[Header]]="Yes","",
IF(INDIRECT(SUBSTITUTE(ADDRESS(1,COLUMN(),4),"1","")&amp;ROW()-1)="",
INDIRECT(SUBSTITUTE(ADDRESS(1,COLUMN(Table_Question_Sets[[#This Row],[Property]]),4),"1","")&amp;ROW()-1),
INDIRECT(SUBSTITUTE(ADDRESS(1,COLUMN(),4),"1","")&amp;ROW()-1)))</f>
        <v>Cancellation</v>
      </c>
      <c r="E4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48" s="26" t="str">
        <f>IF(Table_Question_Sets[[#This Row],[Header]]="Yes","",IF(Table_Question_Sets[[#This Row],[Property]]&lt;&gt;"",SUBSTITUTE(Table_Question_Sets[[#This Row],[Property]]," ",""),""))</f>
        <v/>
      </c>
      <c r="G48" s="94"/>
      <c r="H48" s="27"/>
      <c r="I48" s="27"/>
      <c r="J48" s="10"/>
      <c r="K48" s="59"/>
      <c r="L48" s="77"/>
      <c r="M48" s="77"/>
      <c r="N48" s="62"/>
      <c r="O48" s="62"/>
      <c r="P48" s="62"/>
      <c r="Q48" s="62"/>
      <c r="R48" s="62"/>
      <c r="S48" s="81"/>
      <c r="T48" s="27"/>
      <c r="U48" s="10"/>
      <c r="V48" s="27"/>
      <c r="W48" s="27"/>
      <c r="X48" s="11"/>
      <c r="Y48" s="10"/>
      <c r="Z48" s="10"/>
      <c r="AA48" s="11"/>
      <c r="AB48" s="331"/>
      <c r="AC48" s="11"/>
      <c r="AD48" s="27"/>
      <c r="AE48" s="27"/>
      <c r="AF48" s="10"/>
      <c r="AG48" s="10"/>
      <c r="AH48" s="82"/>
      <c r="AI48" s="82"/>
      <c r="AJ48" s="82"/>
      <c r="AK48" s="82"/>
      <c r="AL48" s="82"/>
      <c r="AM48" s="82"/>
      <c r="AN48" s="82"/>
      <c r="AO48" s="82"/>
      <c r="AP48" s="82"/>
      <c r="AQ48" s="137"/>
      <c r="AR48"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48" s="200"/>
      <c r="AT4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48" s="27"/>
      <c r="AW48" s="81"/>
      <c r="AX48" s="81"/>
      <c r="AY48" s="81"/>
      <c r="AZ48" s="11"/>
      <c r="BA48" s="27"/>
      <c r="BB48" s="27"/>
      <c r="BC48" s="11"/>
      <c r="BD48" s="11"/>
      <c r="BE48" s="11"/>
      <c r="BF48" s="11"/>
      <c r="BG48" s="11"/>
      <c r="BH48" s="11"/>
      <c r="BI48" s="11"/>
      <c r="BJ48" s="11"/>
      <c r="BK48" s="11"/>
      <c r="BL4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48" s="50" t="str">
        <f>IF(OR(Table_Question_Sets[[#This Row],[Header]]="Yes",Table_Question_Sets[[#This Row],[Text]]=""),"",IF(OR(Table_Question_Sets[[#This Row],[Text]]="true",Table_Question_Sets[[#This Row],[Text]]="false",ISNUMBER(Table_Question_Sets[[#This Row],[Text]])),Table_Question_Sets[[#This Row],[Text]],""""&amp;Table_Question_Sets[[#This Row],[Text]]&amp;""""))</f>
        <v/>
      </c>
      <c r="BN48" s="29" t="str">
        <f>IF(AND(Table_Question_Sets[[#This Row],[Header]]&lt;&gt;"Yes",Table_Question_Sets[[#This Row],[Property]]&lt;&gt;"",Table_Question_Sets[[#This Row],[Summary Label]]&lt;&gt;""),""""&amp;Table_Question_Sets[[#This Row],[Key]]&amp;""": """&amp;Table_Question_Sets[[#This Row],[Summary Label]]&amp;"""","")</f>
        <v/>
      </c>
      <c r="BO48" s="29">
        <f ca="1">IF(Table_Question_Sets[[#This Row],[Header]]="Yes","",_xlfn.NUMBERVALUE(INDIRECT(SUBSTITUTE(ADDRESS(1,COLUMN(),4),"1","")&amp;ROW()-1))+IF(Table_Question_Sets[[#This Row],[Property]]&lt;&gt;"",1,0))</f>
        <v>0</v>
      </c>
      <c r="BP48" s="29">
        <f ca="1">IF(Table_Question_Sets[[#This Row],[Header]]="Yes","",_xlfn.NUMBERVALUE(INDIRECT(SUBSTITUTE(ADDRESS(1,COLUMN(),4),"1","")&amp;ROW()+1))+IF(Table_Question_Sets[[#This Row],[Property]]&lt;&gt;"",1,0))</f>
        <v>9</v>
      </c>
      <c r="BQ48" s="29" t="str">
        <f t="array" aca="1" ref="BQ4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48"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48"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8" s="2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48"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48" s="26" t="str">
        <f xml:space="preserve">
IF(Table_Question_Sets[[#This Row],[Row]]="Yes","]},{""className"": ""row"",""fieldGroup"": [","")&amp;
Table_Question_Sets[[#This Row],[Config Field]]</f>
        <v/>
      </c>
      <c r="BW4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"cancellationReason","type": "radio-field","className":"col-xs-12","templateOptions":{"options":[{"value":"The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today?"}},"validators": {"validation": "Validators.compose([])"}},{"key": "cancellationReasonOther","type": "input-field","className":"col-xs-12","templateOptions":{"content":{"paragraph":"Could you describe the reason in your own words?"},"hideCondition":"cancellationReason != 'Other'"},"validators": {"validation": "Validators.compose([])"}},{"key":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4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8" s="137" t="str">
        <f>IF(AND(Table_Question_Sets[[#This Row],[Header]]="",Table_Question_Sets[[#This Row],[Property]]&lt;&gt;"",Table_Question_Sets[[#This Row],[Field Type]]&lt;&gt;""),
""""&amp;Table_Question_Sets[[#This Row],[Key]]&amp;"""","")</f>
        <v/>
      </c>
      <c r="BZ4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"cancellationReason","cancellationReasonOther","cancellationCompetitorReason","cancellationCompetitorReasonOther","addServiceFee","triggerHeading","triggerReview","triggerEndorsement","triggerDecline"</v>
      </c>
      <c r="CA48" s="137" t="str">
        <f>IF(AND(Table_Question_Sets[[#This Row],[Header]]&lt;&gt;"Yes",Table_Question_Sets[[#This Row],[Property]]&lt;&gt;"",Table_Question_Sets[[#This Row],[Workflow Role]]&lt;&gt;""),
""""&amp;Table_Question_Sets[[#This Row],[Workflow Role]]&amp;""":"""&amp;Table_Question_Sets[[#This Row],[Key]]&amp;"""","")</f>
        <v/>
      </c>
      <c r="CB48" s="235" t="str">
        <f>IF(AND(Table_Question_Sets[[#This Row],[Displayable]]="No", Table_Question_Sets[[#This Row],[Property]]&lt;&gt;""),
"",""""&amp;Table_Question_Sets[[#This Row],[Key]]&amp;"""")</f>
        <v>""</v>
      </c>
      <c r="CC48" s="137" t="str">
        <f>IF(AND(Table_Question_Sets[[#This Row],[Header]]&lt;&gt;"Yes",Table_Question_Sets[[#This Row],[Property]]&lt;&gt;"",Table_Question_Sets[[#This Row],[Private]]="Yes"),
""""&amp;Table_Question_Sets[[#This Row],[Key]]&amp;"""","")</f>
        <v/>
      </c>
      <c r="CD48"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48"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"cancellationReason": { "dataType": "text", "displayable": true, "canChangeWhenApproved": false, "private": false, "resetForNewQuotes": false},"cancellationReasonOther": { "dataType": "text", "displayable": true, "canChangeWhenApproved": false, "private": false, "resetForNewQuotes": false},"cancellationCompetitorReason": { "dataType": "text", "displayable": true, "canChangeWhenApproved": false, "private": false, "resetForNewQuotes": false},"cancellationCompetitorReasonOther":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48" s="235" t="str">
        <f ca="1">IF(ISNUMBER(Table_Question_Sets[[#This Row],[Config Use Row]]),INDEX(Table_Question_Sets[Config Question Meta Data Rollup],Table_Question_Sets[[#This Row],[Config Use Row]])&amp;",","")</f>
        <v/>
      </c>
      <c r="CG48" s="137">
        <f ca="1">IF(Table_Question_Sets[[#This Row],[Header]]="Yes","",_xlfn.NUMBERVALUE(INDIRECT(SUBSTITUTE(ADDRESS(1,COLUMN(),4),"1","")&amp;ROW()+1))+IF(OR(Table_Question_Sets[[#This Row],[Value]]&lt;&gt;"",AND(Table_Question_Sets[[#This Row],[Data Type]]="Repeating",Table_Question_Sets[[#This Row],[Calculation Repeating]]&lt;&gt;"")),1,0))</f>
        <v>2</v>
      </c>
      <c r="CH48" s="137" t="str">
        <f ca="1" xml:space="preserve">
IF(Table_Question_Sets[[#This Row],[Data Type]]="Repeating",
OFFSET(Table_Repeating_Question_Sets[[#Headers],[Property]],MATCH(Table_Question_Sets[[#This Row],[Property]],Table_Repeating_Question_Sets[Property],0),MATCH("Calculation",Table_Repeating_Question_Sets[#Headers],0)-1,1,1),
"")</f>
        <v/>
      </c>
      <c r="CI4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4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"cancellationReason": "The business has terminated","addServiceFee": "$0.00"</v>
      </c>
      <c r="CK48" s="137" t="str">
        <f ca="1">IF(ISNUMBER(Table_Question_Sets[[#This Row],[Config Use Row]]),INDEX(Table_Question_Sets[Config Rollup],Table_Question_Sets[[#This Row],[Config Use Row]]),"")</f>
        <v/>
      </c>
      <c r="CL48" s="137" t="str">
        <f ca="1">IF(ISNUMBER(Table_Question_Sets[[#This Row],[Config Use Row]]),INDEX(Table_Question_Sets[Config Keys Nested Rollup],Table_Question_Sets[[#This Row],[Config Use Row]]),"")</f>
        <v/>
      </c>
      <c r="CM48" s="137" t="str">
        <f ca="1">IF(ISNUMBER(Table_Question_Sets[[#This Row],[Config Use Row]]),INDEX(Table_Question_Sets[Calculation Rollup],Table_Question_Sets[[#This Row],[Config Use Row]]),"")</f>
        <v/>
      </c>
    </row>
    <row r="49" spans="1:91" s="22" customFormat="1" ht="21" customHeight="1">
      <c r="B49" s="27" t="s">
        <v>1725</v>
      </c>
      <c r="C49" s="165"/>
      <c r="D49" s="26" t="str">
        <f ca="1">IF(Table_Question_Sets[[#This Row],[Header]]="Yes","",
IF(INDIRECT(SUBSTITUTE(ADDRESS(1,COLUMN(),4),"1","")&amp;ROW()-1)="",
INDIRECT(SUBSTITUTE(ADDRESS(1,COLUMN(Table_Question_Sets[[#This Row],[Property]]),4),"1","")&amp;ROW()-1),
INDIRECT(SUBSTITUTE(ADDRESS(1,COLUMN(),4),"1","")&amp;ROW()-1)))</f>
        <v>Cancellation</v>
      </c>
      <c r="E4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cancellationReason</v>
      </c>
      <c r="F49" s="26" t="str">
        <f>IF(Table_Question_Sets[[#This Row],[Header]]="Yes","",IF(Table_Question_Sets[[#This Row],[Property]]&lt;&gt;"",SUBSTITUTE(Table_Question_Sets[[#This Row],[Property]]," ",""),""))</f>
        <v>CancellationReason</v>
      </c>
      <c r="G49" s="94" t="s">
        <v>1745</v>
      </c>
      <c r="H49" s="27" t="s">
        <v>37</v>
      </c>
      <c r="I49" s="27" t="s">
        <v>82</v>
      </c>
      <c r="J49" s="27" t="s">
        <v>1725</v>
      </c>
      <c r="K49" s="59"/>
      <c r="L49" s="77"/>
      <c r="M49" s="77"/>
      <c r="N49" s="62"/>
      <c r="O49" s="62" t="s">
        <v>735</v>
      </c>
      <c r="P49" s="62"/>
      <c r="Q49" s="62"/>
      <c r="R49" s="62"/>
      <c r="S49" s="81"/>
      <c r="T49" s="27"/>
      <c r="U49" s="10"/>
      <c r="V49" s="27"/>
      <c r="W49" s="27"/>
      <c r="X49" s="11"/>
      <c r="Y49" s="10" t="s">
        <v>1725</v>
      </c>
      <c r="Z49" s="10"/>
      <c r="AA49" s="11" t="s">
        <v>1735</v>
      </c>
      <c r="AB49" s="331"/>
      <c r="AC49" s="11"/>
      <c r="AD49" s="27"/>
      <c r="AE49" s="27"/>
      <c r="AF49" s="10"/>
      <c r="AG49" s="10"/>
      <c r="AH49" s="82"/>
      <c r="AI49" s="82"/>
      <c r="AJ49" s="82"/>
      <c r="AK49" s="82"/>
      <c r="AL49" s="82"/>
      <c r="AM49" s="82"/>
      <c r="AN49" s="82"/>
      <c r="AO49" s="82"/>
      <c r="AP49" s="82"/>
      <c r="AQ49" s="137"/>
      <c r="AR49"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The business has terminated</v>
      </c>
      <c r="AS49" s="200"/>
      <c r="AT4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4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49" s="27"/>
      <c r="AW49" s="81"/>
      <c r="AX49" s="81"/>
      <c r="AY49" s="81"/>
      <c r="AZ49" s="11"/>
      <c r="BA49" s="27"/>
      <c r="BB49" s="27"/>
      <c r="BC49" s="11"/>
      <c r="BD49" s="11"/>
      <c r="BE49" s="11"/>
      <c r="BF49" s="11"/>
      <c r="BG49" s="11"/>
      <c r="BH49" s="11"/>
      <c r="BI49" s="11"/>
      <c r="BJ49" s="11"/>
      <c r="BK49" s="11"/>
      <c r="BL4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The business has terminated</v>
      </c>
      <c r="BM49" s="50" t="str">
        <f>IF(OR(Table_Question_Sets[[#This Row],[Header]]="Yes",Table_Question_Sets[[#This Row],[Text]]=""),"",IF(OR(Table_Question_Sets[[#This Row],[Text]]="true",Table_Question_Sets[[#This Row],[Text]]="false",ISNUMBER(Table_Question_Sets[[#This Row],[Text]])),Table_Question_Sets[[#This Row],[Text]],""""&amp;Table_Question_Sets[[#This Row],[Text]]&amp;""""))</f>
        <v>"The business has terminated"</v>
      </c>
      <c r="BN49" s="29" t="str">
        <f>IF(AND(Table_Question_Sets[[#This Row],[Header]]&lt;&gt;"Yes",Table_Question_Sets[[#This Row],[Property]]&lt;&gt;"",Table_Question_Sets[[#This Row],[Summary Label]]&lt;&gt;""),""""&amp;Table_Question_Sets[[#This Row],[Key]]&amp;""": """&amp;Table_Question_Sets[[#This Row],[Summary Label]]&amp;"""","")</f>
        <v/>
      </c>
      <c r="BO49" s="29">
        <f ca="1">IF(Table_Question_Sets[[#This Row],[Header]]="Yes","",_xlfn.NUMBERVALUE(INDIRECT(SUBSTITUTE(ADDRESS(1,COLUMN(),4),"1","")&amp;ROW()-1))+IF(Table_Question_Sets[[#This Row],[Property]]&lt;&gt;"",1,0))</f>
        <v>1</v>
      </c>
      <c r="BP49" s="29">
        <f ca="1">IF(Table_Question_Sets[[#This Row],[Header]]="Yes","",_xlfn.NUMBERVALUE(INDIRECT(SUBSTITUTE(ADDRESS(1,COLUMN(),4),"1","")&amp;ROW()+1))+IF(Table_Question_Sets[[#This Row],[Property]]&lt;&gt;"",1,0))</f>
        <v>9</v>
      </c>
      <c r="BQ49" s="29" t="str">
        <f t="array" aca="1" ref="BQ4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{"value":"The insured business has ceased trading","key":"The business has terminated"},{"value":"I have decided to insure my business with a different insurer","key":"Switched to a competitor"},{"value":"Another reason","key":"Other"}</v>
      </c>
      <c r="BR49"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49"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49"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
      </c>
      <c r="BU4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"cancellationReason","type": "radio-field","className":"col-xs-12","templateOptions":{"options":[{"value":"The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today?"}},"validators": {"validation": "Validators.compose([])"}}</v>
      </c>
      <c r="BV49" s="26" t="str">
        <f ca="1" xml:space="preserve">
IF(Table_Question_Sets[[#This Row],[Row]]="Yes","]},{""className"": ""row"",""fieldGroup"": [","")&amp;
Table_Question_Sets[[#This Row],[Config Field]]</f>
        <v>{"key": "cancellationReason","type": "radio-field","className":"col-xs-12","templateOptions":{"options":[{"value":"The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today?"}},"validators": {"validation": "Validators.compose([])"}}</v>
      </c>
      <c r="BW4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"cancellationReason","type": "radio-field","className":"col-xs-12","templateOptions":{"options":[{"value":"The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today?"}},"validators": {"validation": "Validators.compose([])"}},{"key": "cancellationReasonOther","type": "input-field","className":"col-xs-12","templateOptions":{"content":{"paragraph":"Could you describe the reason in your own words?"},"hideCondition":"cancellationReason != 'Other'"},"validators": {"validation": "Validators.compose([])"}},{"key":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4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49" s="137" t="str">
        <f>IF(AND(Table_Question_Sets[[#This Row],[Header]]="",Table_Question_Sets[[#This Row],[Property]]&lt;&gt;"",Table_Question_Sets[[#This Row],[Field Type]]&lt;&gt;""),
""""&amp;Table_Question_Sets[[#This Row],[Key]]&amp;"""","")</f>
        <v>"cancellationReason"</v>
      </c>
      <c r="BZ4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"cancellationReason","cancellationReasonOther","cancellationCompetitorReason","cancellationCompetitorReasonOther","addServiceFee","triggerHeading","triggerReview","triggerEndorsement","triggerDecline"</v>
      </c>
      <c r="CA49" s="137" t="str">
        <f>IF(AND(Table_Question_Sets[[#This Row],[Header]]&lt;&gt;"Yes",Table_Question_Sets[[#This Row],[Property]]&lt;&gt;"",Table_Question_Sets[[#This Row],[Workflow Role]]&lt;&gt;""),
""""&amp;Table_Question_Sets[[#This Row],[Workflow Role]]&amp;""":"""&amp;Table_Question_Sets[[#This Row],[Key]]&amp;"""","")</f>
        <v/>
      </c>
      <c r="CB49" s="235" t="str">
        <f>IF(AND(Table_Question_Sets[[#This Row],[Displayable]]="No", Table_Question_Sets[[#This Row],[Property]]&lt;&gt;""),
"",""""&amp;Table_Question_Sets[[#This Row],[Key]]&amp;"""")</f>
        <v>"cancellationReason"</v>
      </c>
      <c r="CC49" s="137" t="str">
        <f>IF(AND(Table_Question_Sets[[#This Row],[Header]]&lt;&gt;"Yes",Table_Question_Sets[[#This Row],[Property]]&lt;&gt;"",Table_Question_Sets[[#This Row],[Private]]="Yes"),
""""&amp;Table_Question_Sets[[#This Row],[Key]]&amp;"""","")</f>
        <v/>
      </c>
      <c r="CD49"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"cancellationReason": { "dataType": "text", "displayable": true, "canChangeWhenApproved": false, "private": false, "resetForNewQuotes": false}</v>
      </c>
      <c r="CE49"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"cancellationReason": { "dataType": "text", "displayable": true, "canChangeWhenApproved": false, "private": false, "resetForNewQuotes": false},"cancellationReasonOther": { "dataType": "text", "displayable": true, "canChangeWhenApproved": false, "private": false, "resetForNewQuotes": false},"cancellationCompetitorReason": { "dataType": "text", "displayable": true, "canChangeWhenApproved": false, "private": false, "resetForNewQuotes": false},"cancellationCompetitorReasonOther":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49" s="235" t="str">
        <f ca="1">IF(ISNUMBER(Table_Question_Sets[[#This Row],[Config Use Row]]),INDEX(Table_Question_Sets[Config Question Meta Data Rollup],Table_Question_Sets[[#This Row],[Config Use Row]])&amp;",","")</f>
        <v/>
      </c>
      <c r="CG49" s="137">
        <f ca="1">IF(Table_Question_Sets[[#This Row],[Header]]="Yes","",_xlfn.NUMBERVALUE(INDIRECT(SUBSTITUTE(ADDRESS(1,COLUMN(),4),"1","")&amp;ROW()+1))+IF(OR(Table_Question_Sets[[#This Row],[Value]]&lt;&gt;"",AND(Table_Question_Sets[[#This Row],[Data Type]]="Repeating",Table_Question_Sets[[#This Row],[Calculation Repeating]]&lt;&gt;"")),1,0))</f>
        <v>2</v>
      </c>
      <c r="CH49" s="137" t="str">
        <f ca="1" xml:space="preserve">
IF(Table_Question_Sets[[#This Row],[Data Type]]="Repeating",
OFFSET(Table_Repeating_Question_Sets[[#Headers],[Property]],MATCH(Table_Question_Sets[[#This Row],[Property]],Table_Repeating_Question_Sets[Property],0),MATCH("Calculation",Table_Repeating_Question_Sets[#Headers],0)-1,1,1),
"")</f>
        <v/>
      </c>
      <c r="CI4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"cancellationReason": "The business has terminated"</v>
      </c>
      <c r="CJ4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"cancellationReason": "The business has terminated","addServiceFee": "$0.00"</v>
      </c>
      <c r="CK49" s="137" t="str">
        <f ca="1">IF(ISNUMBER(Table_Question_Sets[[#This Row],[Config Use Row]]),INDEX(Table_Question_Sets[Config Rollup],Table_Question_Sets[[#This Row],[Config Use Row]]),"")</f>
        <v/>
      </c>
      <c r="CL49" s="137" t="str">
        <f ca="1">IF(ISNUMBER(Table_Question_Sets[[#This Row],[Config Use Row]]),INDEX(Table_Question_Sets[Config Keys Nested Rollup],Table_Question_Sets[[#This Row],[Config Use Row]]),"")</f>
        <v/>
      </c>
      <c r="CM49" s="137" t="str">
        <f ca="1">IF(ISNUMBER(Table_Question_Sets[[#This Row],[Config Use Row]]),INDEX(Table_Question_Sets[Calculation Rollup],Table_Question_Sets[[#This Row],[Config Use Row]]),"")</f>
        <v/>
      </c>
    </row>
    <row r="50" spans="1:91" s="22" customFormat="1" ht="21" customHeight="1">
      <c r="B50" s="27" t="s">
        <v>1731</v>
      </c>
      <c r="C50" s="165"/>
      <c r="D50" s="26" t="str">
        <f ca="1">IF(Table_Question_Sets[[#This Row],[Header]]="Yes","",
IF(INDIRECT(SUBSTITUTE(ADDRESS(1,COLUMN(),4),"1","")&amp;ROW()-1)="",
INDIRECT(SUBSTITUTE(ADDRESS(1,COLUMN(Table_Question_Sets[[#This Row],[Property]]),4),"1","")&amp;ROW()-1),
INDIRECT(SUBSTITUTE(ADDRESS(1,COLUMN(),4),"1","")&amp;ROW()-1)))</f>
        <v>Cancellation</v>
      </c>
      <c r="E5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cancellationReasonOther</v>
      </c>
      <c r="F50" s="26" t="str">
        <f>IF(Table_Question_Sets[[#This Row],[Header]]="Yes","",IF(Table_Question_Sets[[#This Row],[Property]]&lt;&gt;"",SUBSTITUTE(Table_Question_Sets[[#This Row],[Property]]," ",""),""))</f>
        <v>CancellationReasonOther</v>
      </c>
      <c r="G50" s="94"/>
      <c r="H50" s="27" t="s">
        <v>37</v>
      </c>
      <c r="I50" s="27" t="s">
        <v>37</v>
      </c>
      <c r="J50" s="27"/>
      <c r="K50" s="59"/>
      <c r="L50" s="77"/>
      <c r="M50" s="77"/>
      <c r="N50" s="62"/>
      <c r="O50" s="62" t="s">
        <v>735</v>
      </c>
      <c r="P50" s="62"/>
      <c r="Q50" s="62"/>
      <c r="R50" s="62"/>
      <c r="S50" s="81"/>
      <c r="T50" s="27"/>
      <c r="U50" s="10"/>
      <c r="V50" s="27" t="s">
        <v>1736</v>
      </c>
      <c r="W50" s="27"/>
      <c r="X50" s="11"/>
      <c r="Y50" s="10"/>
      <c r="Z50" s="10"/>
      <c r="AA50" s="11" t="s">
        <v>1734</v>
      </c>
      <c r="AB50" s="331"/>
      <c r="AC50" s="11"/>
      <c r="AD50" s="27"/>
      <c r="AE50" s="27"/>
      <c r="AF50" s="10"/>
      <c r="AG50" s="10"/>
      <c r="AH50" s="82"/>
      <c r="AI50" s="82"/>
      <c r="AJ50" s="82"/>
      <c r="AK50" s="82"/>
      <c r="AL50" s="82"/>
      <c r="AM50" s="82"/>
      <c r="AN50" s="82"/>
      <c r="AO50" s="82"/>
      <c r="AP50" s="82"/>
      <c r="AQ50" s="137"/>
      <c r="AR5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0" s="200"/>
      <c r="AT5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0" s="27"/>
      <c r="AW50" s="81"/>
      <c r="AX50" s="81"/>
      <c r="AY50" s="81"/>
      <c r="AZ50" s="11"/>
      <c r="BA50" s="27"/>
      <c r="BB50" s="27"/>
      <c r="BC50" s="11"/>
      <c r="BD50" s="11"/>
      <c r="BE50" s="11"/>
      <c r="BF50" s="11"/>
      <c r="BG50" s="11"/>
      <c r="BH50" s="11"/>
      <c r="BI50" s="11"/>
      <c r="BJ50" s="11"/>
      <c r="BK50" s="11"/>
      <c r="BL5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0" s="50" t="str">
        <f>IF(OR(Table_Question_Sets[[#This Row],[Header]]="Yes",Table_Question_Sets[[#This Row],[Text]]=""),"",IF(OR(Table_Question_Sets[[#This Row],[Text]]="true",Table_Question_Sets[[#This Row],[Text]]="false",ISNUMBER(Table_Question_Sets[[#This Row],[Text]])),Table_Question_Sets[[#This Row],[Text]],""""&amp;Table_Question_Sets[[#This Row],[Text]]&amp;""""))</f>
        <v/>
      </c>
      <c r="BN50" s="29" t="str">
        <f>IF(AND(Table_Question_Sets[[#This Row],[Header]]&lt;&gt;"Yes",Table_Question_Sets[[#This Row],[Property]]&lt;&gt;"",Table_Question_Sets[[#This Row],[Summary Label]]&lt;&gt;""),""""&amp;Table_Question_Sets[[#This Row],[Key]]&amp;""": """&amp;Table_Question_Sets[[#This Row],[Summary Label]]&amp;"""","")</f>
        <v/>
      </c>
      <c r="BO50" s="29">
        <f ca="1">IF(Table_Question_Sets[[#This Row],[Header]]="Yes","",_xlfn.NUMBERVALUE(INDIRECT(SUBSTITUTE(ADDRESS(1,COLUMN(),4),"1","")&amp;ROW()-1))+IF(Table_Question_Sets[[#This Row],[Property]]&lt;&gt;"",1,0))</f>
        <v>2</v>
      </c>
      <c r="BP50" s="29">
        <f ca="1">IF(Table_Question_Sets[[#This Row],[Header]]="Yes","",_xlfn.NUMBERVALUE(INDIRECT(SUBSTITUTE(ADDRESS(1,COLUMN(),4),"1","")&amp;ROW()+1))+IF(Table_Question_Sets[[#This Row],[Property]]&lt;&gt;"",1,0))</f>
        <v>8</v>
      </c>
      <c r="BQ50" s="29" t="str">
        <f t="array" aca="1" ref="BQ5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50"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0"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0"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"templateOptions":{"content":{"paragraph":"Could you describe the reason in your own words?"},"hideCondition":"cancellationReason != 'Other'"}</v>
      </c>
      <c r="BU5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"cancellationReasonOther","type": "input-field","className":"col-xs-12","templateOptions":{"content":{"paragraph":"Could you describe the reason in your own words?"},"hideCondition":"cancellationReason != 'Other'"},"validators": {"validation": "Validators.compose([])"}}</v>
      </c>
      <c r="BV50" s="26" t="str">
        <f ca="1" xml:space="preserve">
IF(Table_Question_Sets[[#This Row],[Row]]="Yes","]},{""className"": ""row"",""fieldGroup"": [","")&amp;
Table_Question_Sets[[#This Row],[Config Field]]</f>
        <v>{"key": "cancellationReasonOther","type": "input-field","className":"col-xs-12","templateOptions":{"content":{"paragraph":"Could you describe the reason in your own words?"},"hideCondition":"cancellationReason != 'Other'"},"validators": {"validation": "Validators.compose([])"}}</v>
      </c>
      <c r="BW5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"cancellationReasonOther","type": "input-field","className":"col-xs-12","templateOptions":{"content":{"paragraph":"Could you describe the reason in your own words?"},"hideCondition":"cancellationReason != 'Other'"},"validators": {"validation": "Validators.compose([])"}},{"key":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5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0" s="137" t="str">
        <f>IF(AND(Table_Question_Sets[[#This Row],[Header]]="",Table_Question_Sets[[#This Row],[Property]]&lt;&gt;"",Table_Question_Sets[[#This Row],[Field Type]]&lt;&gt;""),
""""&amp;Table_Question_Sets[[#This Row],[Key]]&amp;"""","")</f>
        <v>"cancellationReasonOther"</v>
      </c>
      <c r="BZ5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"cancellationReasonOther","cancellationCompetitorReason","cancellationCompetitorReasonOther","addServiceFee","triggerHeading","triggerReview","triggerEndorsement","triggerDecline"</v>
      </c>
      <c r="CA50" s="137" t="str">
        <f>IF(AND(Table_Question_Sets[[#This Row],[Header]]&lt;&gt;"Yes",Table_Question_Sets[[#This Row],[Property]]&lt;&gt;"",Table_Question_Sets[[#This Row],[Workflow Role]]&lt;&gt;""),
""""&amp;Table_Question_Sets[[#This Row],[Workflow Role]]&amp;""":"""&amp;Table_Question_Sets[[#This Row],[Key]]&amp;"""","")</f>
        <v/>
      </c>
      <c r="CB50" s="235" t="str">
        <f>IF(AND(Table_Question_Sets[[#This Row],[Displayable]]="No", Table_Question_Sets[[#This Row],[Property]]&lt;&gt;""),
"",""""&amp;Table_Question_Sets[[#This Row],[Key]]&amp;"""")</f>
        <v>"cancellationReasonOther"</v>
      </c>
      <c r="CC50" s="137" t="str">
        <f>IF(AND(Table_Question_Sets[[#This Row],[Header]]&lt;&gt;"Yes",Table_Question_Sets[[#This Row],[Property]]&lt;&gt;"",Table_Question_Sets[[#This Row],[Private]]="Yes"),
""""&amp;Table_Question_Sets[[#This Row],[Key]]&amp;"""","")</f>
        <v/>
      </c>
      <c r="CD50"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"cancellationReasonOther": { "dataType": "text", "displayable": true, "canChangeWhenApproved": false, "private": false, "resetForNewQuotes": false}</v>
      </c>
      <c r="CE50"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"cancellationReasonOther": { "dataType": "text", "displayable": true, "canChangeWhenApproved": false, "private": false, "resetForNewQuotes": false},"cancellationCompetitorReason": { "dataType": "text", "displayable": true, "canChangeWhenApproved": false, "private": false, "resetForNewQuotes": false},"cancellationCompetitorReasonOther":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50" s="235" t="str">
        <f ca="1">IF(ISNUMBER(Table_Question_Sets[[#This Row],[Config Use Row]]),INDEX(Table_Question_Sets[Config Question Meta Data Rollup],Table_Question_Sets[[#This Row],[Config Use Row]])&amp;",","")</f>
        <v/>
      </c>
      <c r="CG50" s="137">
        <f ca="1">IF(Table_Question_Sets[[#This Row],[Header]]="Yes","",_xlfn.NUMBERVALUE(INDIRECT(SUBSTITUTE(ADDRESS(1,COLUMN(),4),"1","")&amp;ROW()+1))+IF(OR(Table_Question_Sets[[#This Row],[Value]]&lt;&gt;"",AND(Table_Question_Sets[[#This Row],[Data Type]]="Repeating",Table_Question_Sets[[#This Row],[Calculation Repeating]]&lt;&gt;"")),1,0))</f>
        <v>1</v>
      </c>
      <c r="CH50" s="137" t="str">
        <f ca="1" xml:space="preserve">
IF(Table_Question_Sets[[#This Row],[Data Type]]="Repeating",
OFFSET(Table_Repeating_Question_Sets[[#Headers],[Property]],MATCH(Table_Question_Sets[[#This Row],[Property]],Table_Repeating_Question_Sets[Property],0),MATCH("Calculation",Table_Repeating_Question_Sets[#Headers],0)-1,1,1),
"")</f>
        <v/>
      </c>
      <c r="CI5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"addServiceFee": "$0.00"</v>
      </c>
      <c r="CK50" s="137" t="str">
        <f ca="1">IF(ISNUMBER(Table_Question_Sets[[#This Row],[Config Use Row]]),INDEX(Table_Question_Sets[Config Rollup],Table_Question_Sets[[#This Row],[Config Use Row]]),"")</f>
        <v/>
      </c>
      <c r="CL50" s="137" t="str">
        <f ca="1">IF(ISNUMBER(Table_Question_Sets[[#This Row],[Config Use Row]]),INDEX(Table_Question_Sets[Config Keys Nested Rollup],Table_Question_Sets[[#This Row],[Config Use Row]]),"")</f>
        <v/>
      </c>
      <c r="CM50" s="137" t="str">
        <f ca="1">IF(ISNUMBER(Table_Question_Sets[[#This Row],[Config Use Row]]),INDEX(Table_Question_Sets[Calculation Rollup],Table_Question_Sets[[#This Row],[Config Use Row]]),"")</f>
        <v/>
      </c>
    </row>
    <row r="51" spans="1:91" s="22" customFormat="1" ht="21" customHeight="1">
      <c r="B51" s="27" t="s">
        <v>1726</v>
      </c>
      <c r="C51" s="165"/>
      <c r="D51" s="26" t="str">
        <f ca="1">IF(Table_Question_Sets[[#This Row],[Header]]="Yes","",
IF(INDIRECT(SUBSTITUTE(ADDRESS(1,COLUMN(),4),"1","")&amp;ROW()-1)="",
INDIRECT(SUBSTITUTE(ADDRESS(1,COLUMN(Table_Question_Sets[[#This Row],[Property]]),4),"1","")&amp;ROW()-1),
INDIRECT(SUBSTITUTE(ADDRESS(1,COLUMN(),4),"1","")&amp;ROW()-1)))</f>
        <v>Cancellation</v>
      </c>
      <c r="E5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cancellationCompetitorReason</v>
      </c>
      <c r="F51" s="26" t="str">
        <f>IF(Table_Question_Sets[[#This Row],[Header]]="Yes","",IF(Table_Question_Sets[[#This Row],[Property]]&lt;&gt;"",SUBSTITUTE(Table_Question_Sets[[#This Row],[Property]]," ",""),""))</f>
        <v>CancellationCompetitorReason</v>
      </c>
      <c r="G51" s="94"/>
      <c r="H51" s="27" t="s">
        <v>37</v>
      </c>
      <c r="I51" s="27" t="s">
        <v>82</v>
      </c>
      <c r="J51" s="27" t="s">
        <v>1726</v>
      </c>
      <c r="K51" s="59"/>
      <c r="L51" s="77"/>
      <c r="M51" s="77"/>
      <c r="N51" s="62"/>
      <c r="O51" s="62" t="s">
        <v>735</v>
      </c>
      <c r="P51" s="62"/>
      <c r="Q51" s="62"/>
      <c r="R51" s="62"/>
      <c r="S51" s="81"/>
      <c r="T51" s="27"/>
      <c r="U51" s="10"/>
      <c r="V51" s="27" t="s">
        <v>1746</v>
      </c>
      <c r="W51" s="27"/>
      <c r="X51" s="11"/>
      <c r="Y51" s="10"/>
      <c r="Z51" s="10"/>
      <c r="AA51" s="11" t="s">
        <v>1733</v>
      </c>
      <c r="AB51" s="331"/>
      <c r="AC51" s="11"/>
      <c r="AD51" s="27"/>
      <c r="AE51" s="27"/>
      <c r="AF51" s="10"/>
      <c r="AG51" s="10"/>
      <c r="AH51" s="82"/>
      <c r="AI51" s="82"/>
      <c r="AJ51" s="82"/>
      <c r="AK51" s="82"/>
      <c r="AL51" s="82"/>
      <c r="AM51" s="82"/>
      <c r="AN51" s="82"/>
      <c r="AO51" s="82"/>
      <c r="AP51" s="82"/>
      <c r="AQ51" s="137"/>
      <c r="AR5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1" s="200"/>
      <c r="AT5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1" s="27"/>
      <c r="AW51" s="81"/>
      <c r="AX51" s="81"/>
      <c r="AY51" s="81"/>
      <c r="AZ51" s="11"/>
      <c r="BA51" s="27"/>
      <c r="BB51" s="27"/>
      <c r="BC51" s="11"/>
      <c r="BD51" s="11"/>
      <c r="BE51" s="11"/>
      <c r="BF51" s="11"/>
      <c r="BG51" s="11"/>
      <c r="BH51" s="11"/>
      <c r="BI51" s="11"/>
      <c r="BJ51" s="11"/>
      <c r="BK51" s="11"/>
      <c r="BL5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1" s="50" t="str">
        <f>IF(OR(Table_Question_Sets[[#This Row],[Header]]="Yes",Table_Question_Sets[[#This Row],[Text]]=""),"",IF(OR(Table_Question_Sets[[#This Row],[Text]]="true",Table_Question_Sets[[#This Row],[Text]]="false",ISNUMBER(Table_Question_Sets[[#This Row],[Text]])),Table_Question_Sets[[#This Row],[Text]],""""&amp;Table_Question_Sets[[#This Row],[Text]]&amp;""""))</f>
        <v/>
      </c>
      <c r="BN51" s="29" t="str">
        <f>IF(AND(Table_Question_Sets[[#This Row],[Header]]&lt;&gt;"Yes",Table_Question_Sets[[#This Row],[Property]]&lt;&gt;"",Table_Question_Sets[[#This Row],[Summary Label]]&lt;&gt;""),""""&amp;Table_Question_Sets[[#This Row],[Key]]&amp;""": """&amp;Table_Question_Sets[[#This Row],[Summary Label]]&amp;"""","")</f>
        <v/>
      </c>
      <c r="BO51" s="29">
        <f ca="1">IF(Table_Question_Sets[[#This Row],[Header]]="Yes","",_xlfn.NUMBERVALUE(INDIRECT(SUBSTITUTE(ADDRESS(1,COLUMN(),4),"1","")&amp;ROW()-1))+IF(Table_Question_Sets[[#This Row],[Property]]&lt;&gt;"",1,0))</f>
        <v>3</v>
      </c>
      <c r="BP51" s="29">
        <f ca="1">IF(Table_Question_Sets[[#This Row],[Header]]="Yes","",_xlfn.NUMBERVALUE(INDIRECT(SUBSTITUTE(ADDRESS(1,COLUMN(),4),"1","")&amp;ROW()+1))+IF(Table_Question_Sets[[#This Row],[Property]]&lt;&gt;"",1,0))</f>
        <v>7</v>
      </c>
      <c r="BQ51" s="29" t="str">
        <f t="array" aca="1" ref="BQ5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v>
      </c>
      <c r="BR51"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1"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1"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
      </c>
      <c r="BU5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v>
      </c>
      <c r="BV51" s="26" t="str">
        <f ca="1" xml:space="preserve">
IF(Table_Question_Sets[[#This Row],[Row]]="Yes","]},{""className"": ""row"",""fieldGroup"": [","")&amp;
Table_Question_Sets[[#This Row],[Config Field]]</f>
        <v>{"key":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v>
      </c>
      <c r="BW5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5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1" s="137" t="str">
        <f>IF(AND(Table_Question_Sets[[#This Row],[Header]]="",Table_Question_Sets[[#This Row],[Property]]&lt;&gt;"",Table_Question_Sets[[#This Row],[Field Type]]&lt;&gt;""),
""""&amp;Table_Question_Sets[[#This Row],[Key]]&amp;"""","")</f>
        <v>"cancellationCompetitorReason"</v>
      </c>
      <c r="BZ5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"cancellationCompetitorReason","cancellationCompetitorReasonOther","addServiceFee","triggerHeading","triggerReview","triggerEndorsement","triggerDecline"</v>
      </c>
      <c r="CA51" s="137" t="str">
        <f>IF(AND(Table_Question_Sets[[#This Row],[Header]]&lt;&gt;"Yes",Table_Question_Sets[[#This Row],[Property]]&lt;&gt;"",Table_Question_Sets[[#This Row],[Workflow Role]]&lt;&gt;""),
""""&amp;Table_Question_Sets[[#This Row],[Workflow Role]]&amp;""":"""&amp;Table_Question_Sets[[#This Row],[Key]]&amp;"""","")</f>
        <v/>
      </c>
      <c r="CB51" s="235" t="str">
        <f>IF(AND(Table_Question_Sets[[#This Row],[Displayable]]="No", Table_Question_Sets[[#This Row],[Property]]&lt;&gt;""),
"",""""&amp;Table_Question_Sets[[#This Row],[Key]]&amp;"""")</f>
        <v>"cancellationCompetitorReason"</v>
      </c>
      <c r="CC51" s="137" t="str">
        <f>IF(AND(Table_Question_Sets[[#This Row],[Header]]&lt;&gt;"Yes",Table_Question_Sets[[#This Row],[Property]]&lt;&gt;"",Table_Question_Sets[[#This Row],[Private]]="Yes"),
""""&amp;Table_Question_Sets[[#This Row],[Key]]&amp;"""","")</f>
        <v/>
      </c>
      <c r="CD51"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"cancellationCompetitorReason": { "dataType": "text", "displayable": true, "canChangeWhenApproved": false, "private": false, "resetForNewQuotes": false}</v>
      </c>
      <c r="CE51"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"cancellationCompetitorReason": { "dataType": "text", "displayable": true, "canChangeWhenApproved": false, "private": false, "resetForNewQuotes": false},"cancellationCompetitorReasonOther":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51" s="235" t="str">
        <f ca="1">IF(ISNUMBER(Table_Question_Sets[[#This Row],[Config Use Row]]),INDEX(Table_Question_Sets[Config Question Meta Data Rollup],Table_Question_Sets[[#This Row],[Config Use Row]])&amp;",","")</f>
        <v/>
      </c>
      <c r="CG51" s="137">
        <f ca="1">IF(Table_Question_Sets[[#This Row],[Header]]="Yes","",_xlfn.NUMBERVALUE(INDIRECT(SUBSTITUTE(ADDRESS(1,COLUMN(),4),"1","")&amp;ROW()+1))+IF(OR(Table_Question_Sets[[#This Row],[Value]]&lt;&gt;"",AND(Table_Question_Sets[[#This Row],[Data Type]]="Repeating",Table_Question_Sets[[#This Row],[Calculation Repeating]]&lt;&gt;"")),1,0))</f>
        <v>1</v>
      </c>
      <c r="CH51" s="137" t="str">
        <f ca="1" xml:space="preserve">
IF(Table_Question_Sets[[#This Row],[Data Type]]="Repeating",
OFFSET(Table_Repeating_Question_Sets[[#Headers],[Property]],MATCH(Table_Question_Sets[[#This Row],[Property]],Table_Repeating_Question_Sets[Property],0),MATCH("Calculation",Table_Repeating_Question_Sets[#Headers],0)-1,1,1),
"")</f>
        <v/>
      </c>
      <c r="CI5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"addServiceFee": "$0.00"</v>
      </c>
      <c r="CK51" s="137" t="str">
        <f ca="1">IF(ISNUMBER(Table_Question_Sets[[#This Row],[Config Use Row]]),INDEX(Table_Question_Sets[Config Rollup],Table_Question_Sets[[#This Row],[Config Use Row]]),"")</f>
        <v/>
      </c>
      <c r="CL51" s="137" t="str">
        <f ca="1">IF(ISNUMBER(Table_Question_Sets[[#This Row],[Config Use Row]]),INDEX(Table_Question_Sets[Config Keys Nested Rollup],Table_Question_Sets[[#This Row],[Config Use Row]]),"")</f>
        <v/>
      </c>
      <c r="CM51" s="137" t="str">
        <f ca="1">IF(ISNUMBER(Table_Question_Sets[[#This Row],[Config Use Row]]),INDEX(Table_Question_Sets[Calculation Rollup],Table_Question_Sets[[#This Row],[Config Use Row]]),"")</f>
        <v/>
      </c>
    </row>
    <row r="52" spans="1:91" s="22" customFormat="1" ht="21" customHeight="1">
      <c r="B52" s="27" t="s">
        <v>1732</v>
      </c>
      <c r="C52" s="165"/>
      <c r="D52" s="26" t="str">
        <f ca="1">IF(Table_Question_Sets[[#This Row],[Header]]="Yes","",
IF(INDIRECT(SUBSTITUTE(ADDRESS(1,COLUMN(),4),"1","")&amp;ROW()-1)="",
INDIRECT(SUBSTITUTE(ADDRESS(1,COLUMN(Table_Question_Sets[[#This Row],[Property]]),4),"1","")&amp;ROW()-1),
INDIRECT(SUBSTITUTE(ADDRESS(1,COLUMN(),4),"1","")&amp;ROW()-1)))</f>
        <v>Cancellation</v>
      </c>
      <c r="E5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cancellationCompetitorReasonOther</v>
      </c>
      <c r="F52" s="26" t="str">
        <f>IF(Table_Question_Sets[[#This Row],[Header]]="Yes","",IF(Table_Question_Sets[[#This Row],[Property]]&lt;&gt;"",SUBSTITUTE(Table_Question_Sets[[#This Row],[Property]]," ",""),""))</f>
        <v>CancellationCompetitorReasonOther</v>
      </c>
      <c r="G52" s="94"/>
      <c r="H52" s="27" t="s">
        <v>37</v>
      </c>
      <c r="I52" s="27" t="s">
        <v>37</v>
      </c>
      <c r="J52" s="27"/>
      <c r="K52" s="59"/>
      <c r="L52" s="77"/>
      <c r="M52" s="77"/>
      <c r="N52" s="62"/>
      <c r="O52" s="62" t="s">
        <v>735</v>
      </c>
      <c r="P52" s="62"/>
      <c r="Q52" s="62"/>
      <c r="R52" s="62"/>
      <c r="S52" s="81"/>
      <c r="T52" s="27"/>
      <c r="U52" s="10"/>
      <c r="V52" s="27" t="s">
        <v>1747</v>
      </c>
      <c r="W52" s="27"/>
      <c r="X52" s="11"/>
      <c r="Y52" s="10"/>
      <c r="Z52" s="10"/>
      <c r="AA52" s="11" t="s">
        <v>1734</v>
      </c>
      <c r="AB52" s="331"/>
      <c r="AC52" s="11"/>
      <c r="AD52" s="27"/>
      <c r="AE52" s="27"/>
      <c r="AF52" s="10"/>
      <c r="AG52" s="10"/>
      <c r="AH52" s="82"/>
      <c r="AI52" s="82"/>
      <c r="AJ52" s="82"/>
      <c r="AK52" s="82"/>
      <c r="AL52" s="82"/>
      <c r="AM52" s="82"/>
      <c r="AN52" s="82"/>
      <c r="AO52" s="82"/>
      <c r="AP52" s="82"/>
      <c r="AQ52" s="137"/>
      <c r="AR5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2" s="200"/>
      <c r="AT5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2" s="27"/>
      <c r="AW52" s="81"/>
      <c r="AX52" s="81"/>
      <c r="AY52" s="81"/>
      <c r="AZ52" s="11"/>
      <c r="BA52" s="27"/>
      <c r="BB52" s="27"/>
      <c r="BC52" s="11"/>
      <c r="BD52" s="11"/>
      <c r="BE52" s="11"/>
      <c r="BF52" s="11"/>
      <c r="BG52" s="11"/>
      <c r="BH52" s="11"/>
      <c r="BI52" s="11"/>
      <c r="BJ52" s="11"/>
      <c r="BK52" s="11"/>
      <c r="BL5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2" s="50" t="str">
        <f>IF(OR(Table_Question_Sets[[#This Row],[Header]]="Yes",Table_Question_Sets[[#This Row],[Text]]=""),"",IF(OR(Table_Question_Sets[[#This Row],[Text]]="true",Table_Question_Sets[[#This Row],[Text]]="false",ISNUMBER(Table_Question_Sets[[#This Row],[Text]])),Table_Question_Sets[[#This Row],[Text]],""""&amp;Table_Question_Sets[[#This Row],[Text]]&amp;""""))</f>
        <v/>
      </c>
      <c r="BN52" s="29" t="str">
        <f>IF(AND(Table_Question_Sets[[#This Row],[Header]]&lt;&gt;"Yes",Table_Question_Sets[[#This Row],[Property]]&lt;&gt;"",Table_Question_Sets[[#This Row],[Summary Label]]&lt;&gt;""),""""&amp;Table_Question_Sets[[#This Row],[Key]]&amp;""": """&amp;Table_Question_Sets[[#This Row],[Summary Label]]&amp;"""","")</f>
        <v/>
      </c>
      <c r="BO52" s="29">
        <f ca="1">IF(Table_Question_Sets[[#This Row],[Header]]="Yes","",_xlfn.NUMBERVALUE(INDIRECT(SUBSTITUTE(ADDRESS(1,COLUMN(),4),"1","")&amp;ROW()-1))+IF(Table_Question_Sets[[#This Row],[Property]]&lt;&gt;"",1,0))</f>
        <v>4</v>
      </c>
      <c r="BP52" s="29">
        <f ca="1">IF(Table_Question_Sets[[#This Row],[Header]]="Yes","",_xlfn.NUMBERVALUE(INDIRECT(SUBSTITUTE(ADDRESS(1,COLUMN(),4),"1","")&amp;ROW()+1))+IF(Table_Question_Sets[[#This Row],[Property]]&lt;&gt;"",1,0))</f>
        <v>6</v>
      </c>
      <c r="BQ52" s="29" t="str">
        <f t="array" aca="1" ref="BQ5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52"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2"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2"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"templateOptions":{"content":{"paragraph":"Could you describe the reason in your own words?"},"hideCondition":"cancellationReason != 'Switched to a competitor' || cancellationCompetitorReason != 'Other'"}</v>
      </c>
      <c r="BU5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"cancellationCompetitorReasonOther","type": "input-field","className":"col-xs-12","templateOptions":{"content":{"paragraph":"Could you describe the reason in your own words?"},"hideCondition":"cancellationReason != 'Switched to a competitor' || cancellationCompetitorReason != 'Other'"},"validators": {"validation": "Validators.compose([])"}}</v>
      </c>
      <c r="BV52" s="26" t="str">
        <f ca="1" xml:space="preserve">
IF(Table_Question_Sets[[#This Row],[Row]]="Yes","]},{""className"": ""row"",""fieldGroup"": [","")&amp;
Table_Question_Sets[[#This Row],[Config Field]]</f>
        <v>{"key": "cancellationCompetitorReasonOther","type": "input-field","className":"col-xs-12","templateOptions":{"content":{"paragraph":"Could you describe the reason in your own words?"},"hideCondition":"cancellationReason != 'Switched to a competitor' || cancellationCompetitorReason != 'Other'"},"validators": {"validation": "Validators.compose([])"}}</v>
      </c>
      <c r="BW5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5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2" s="137" t="str">
        <f>IF(AND(Table_Question_Sets[[#This Row],[Header]]="",Table_Question_Sets[[#This Row],[Property]]&lt;&gt;"",Table_Question_Sets[[#This Row],[Field Type]]&lt;&gt;""),
""""&amp;Table_Question_Sets[[#This Row],[Key]]&amp;"""","")</f>
        <v>"cancellationCompetitorReasonOther"</v>
      </c>
      <c r="BZ5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"cancellationCompetitorReasonOther","addServiceFee","triggerHeading","triggerReview","triggerEndorsement","triggerDecline"</v>
      </c>
      <c r="CA52" s="137" t="str">
        <f>IF(AND(Table_Question_Sets[[#This Row],[Header]]&lt;&gt;"Yes",Table_Question_Sets[[#This Row],[Property]]&lt;&gt;"",Table_Question_Sets[[#This Row],[Workflow Role]]&lt;&gt;""),
""""&amp;Table_Question_Sets[[#This Row],[Workflow Role]]&amp;""":"""&amp;Table_Question_Sets[[#This Row],[Key]]&amp;"""","")</f>
        <v/>
      </c>
      <c r="CB52" s="235" t="str">
        <f>IF(AND(Table_Question_Sets[[#This Row],[Displayable]]="No", Table_Question_Sets[[#This Row],[Property]]&lt;&gt;""),
"",""""&amp;Table_Question_Sets[[#This Row],[Key]]&amp;"""")</f>
        <v>"cancellationCompetitorReasonOther"</v>
      </c>
      <c r="CC52" s="137" t="str">
        <f>IF(AND(Table_Question_Sets[[#This Row],[Header]]&lt;&gt;"Yes",Table_Question_Sets[[#This Row],[Property]]&lt;&gt;"",Table_Question_Sets[[#This Row],[Private]]="Yes"),
""""&amp;Table_Question_Sets[[#This Row],[Key]]&amp;"""","")</f>
        <v/>
      </c>
      <c r="CD52"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"cancellationCompetitorReasonOther": { "dataType": "text", "displayable": true, "canChangeWhenApproved": false, "private": false, "resetForNewQuotes": false}</v>
      </c>
      <c r="CE52"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52" s="235" t="str">
        <f ca="1">IF(ISNUMBER(Table_Question_Sets[[#This Row],[Config Use Row]]),INDEX(Table_Question_Sets[Config Question Meta Data Rollup],Table_Question_Sets[[#This Row],[Config Use Row]])&amp;",","")</f>
        <v/>
      </c>
      <c r="CG52" s="137">
        <f ca="1">IF(Table_Question_Sets[[#This Row],[Header]]="Yes","",_xlfn.NUMBERVALUE(INDIRECT(SUBSTITUTE(ADDRESS(1,COLUMN(),4),"1","")&amp;ROW()+1))+IF(OR(Table_Question_Sets[[#This Row],[Value]]&lt;&gt;"",AND(Table_Question_Sets[[#This Row],[Data Type]]="Repeating",Table_Question_Sets[[#This Row],[Calculation Repeating]]&lt;&gt;"")),1,0))</f>
        <v>1</v>
      </c>
      <c r="CH52" s="137" t="str">
        <f ca="1" xml:space="preserve">
IF(Table_Question_Sets[[#This Row],[Data Type]]="Repeating",
OFFSET(Table_Repeating_Question_Sets[[#Headers],[Property]],MATCH(Table_Question_Sets[[#This Row],[Property]],Table_Repeating_Question_Sets[Property],0),MATCH("Calculation",Table_Repeating_Question_Sets[#Headers],0)-1,1,1),
"")</f>
        <v/>
      </c>
      <c r="CI5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"addServiceFee": "$0.00"</v>
      </c>
      <c r="CK52" s="137" t="str">
        <f ca="1">IF(ISNUMBER(Table_Question_Sets[[#This Row],[Config Use Row]]),INDEX(Table_Question_Sets[Config Rollup],Table_Question_Sets[[#This Row],[Config Use Row]]),"")</f>
        <v/>
      </c>
      <c r="CL52" s="137" t="str">
        <f ca="1">IF(ISNUMBER(Table_Question_Sets[[#This Row],[Config Use Row]]),INDEX(Table_Question_Sets[Config Keys Nested Rollup],Table_Question_Sets[[#This Row],[Config Use Row]]),"")</f>
        <v/>
      </c>
      <c r="CM52" s="137" t="str">
        <f ca="1">IF(ISNUMBER(Table_Question_Sets[[#This Row],[Config Use Row]]),INDEX(Table_Question_Sets[Calculation Rollup],Table_Question_Sets[[#This Row],[Config Use Row]]),"")</f>
        <v/>
      </c>
    </row>
    <row r="53" spans="1:91" s="22" customFormat="1" ht="21" customHeight="1">
      <c r="B53" s="10" t="s">
        <v>1872</v>
      </c>
      <c r="C53" s="165"/>
      <c r="D53" s="26" t="str">
        <f ca="1">IF(Table_Question_Sets[[#This Row],[Header]]="Yes","",
IF(INDIRECT(SUBSTITUTE(ADDRESS(1,COLUMN(),4),"1","")&amp;ROW()-1)="",
INDIRECT(SUBSTITUTE(ADDRESS(1,COLUMN(Table_Question_Sets[[#This Row],[Property]]),4),"1","")&amp;ROW()-1),
INDIRECT(SUBSTITUTE(ADDRESS(1,COLUMN(),4),"1","")&amp;ROW()-1)))</f>
        <v>Cancellation</v>
      </c>
      <c r="E5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addServiceFee</v>
      </c>
      <c r="F53" s="26" t="str">
        <f>IF(Table_Question_Sets[[#This Row],[Header]]="Yes","",IF(Table_Question_Sets[[#This Row],[Property]]&lt;&gt;"",SUBSTITUTE(Table_Question_Sets[[#This Row],[Property]]," ",""),""))</f>
        <v>AddServiceFee</v>
      </c>
      <c r="G53" s="94" t="s">
        <v>165</v>
      </c>
      <c r="H53" s="27" t="s">
        <v>67</v>
      </c>
      <c r="I53" s="27" t="s">
        <v>67</v>
      </c>
      <c r="J53" s="27"/>
      <c r="K53" s="59"/>
      <c r="L53" s="77"/>
      <c r="M53" s="77"/>
      <c r="N53" s="62"/>
      <c r="O53" s="62" t="s">
        <v>735</v>
      </c>
      <c r="P53" s="62"/>
      <c r="Q53" s="62"/>
      <c r="R53" s="62"/>
      <c r="S53" s="81"/>
      <c r="T53" s="10" t="s">
        <v>1872</v>
      </c>
      <c r="U53" s="10"/>
      <c r="V53" s="27"/>
      <c r="W53" s="27"/>
      <c r="X53" s="11"/>
      <c r="Y53" s="10"/>
      <c r="Z53" s="10"/>
      <c r="AA53" s="11"/>
      <c r="AB53" s="331"/>
      <c r="AC53" s="11"/>
      <c r="AD53" s="27"/>
      <c r="AE53" s="10" t="s">
        <v>1873</v>
      </c>
      <c r="AF53" s="10"/>
      <c r="AG53" s="10"/>
      <c r="AH53" s="82"/>
      <c r="AI53" s="82"/>
      <c r="AJ53" s="82"/>
      <c r="AK53" s="82"/>
      <c r="AL53" s="82"/>
      <c r="AM53" s="82"/>
      <c r="AN53" s="82"/>
      <c r="AO53" s="82"/>
      <c r="AP53" s="82"/>
      <c r="AQ53" s="137"/>
      <c r="AR53" s="166">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S53" s="200"/>
      <c r="AT5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3" s="27"/>
      <c r="AW53" s="81"/>
      <c r="AX53" s="81"/>
      <c r="AY53" s="81"/>
      <c r="AZ53" s="11" t="s">
        <v>60</v>
      </c>
      <c r="BA53" s="27"/>
      <c r="BB53" s="27"/>
      <c r="BC53" s="11"/>
      <c r="BD53" s="11"/>
      <c r="BE53" s="11"/>
      <c r="BF53" s="11"/>
      <c r="BG53" s="11"/>
      <c r="BH53" s="11"/>
      <c r="BI53" s="11"/>
      <c r="BJ53" s="11"/>
      <c r="BK53" s="11"/>
      <c r="BL5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$0.00</v>
      </c>
      <c r="BM53" s="50" t="str">
        <f>IF(OR(Table_Question_Sets[[#This Row],[Header]]="Yes",Table_Question_Sets[[#This Row],[Text]]=""),"",IF(OR(Table_Question_Sets[[#This Row],[Text]]="true",Table_Question_Sets[[#This Row],[Text]]="false",ISNUMBER(Table_Question_Sets[[#This Row],[Text]])),Table_Question_Sets[[#This Row],[Text]],""""&amp;Table_Question_Sets[[#This Row],[Text]]&amp;""""))</f>
        <v>"$0.00"</v>
      </c>
      <c r="BN53" s="29" t="str">
        <f>IF(AND(Table_Question_Sets[[#This Row],[Header]]&lt;&gt;"Yes",Table_Question_Sets[[#This Row],[Property]]&lt;&gt;"",Table_Question_Sets[[#This Row],[Summary Label]]&lt;&gt;""),""""&amp;Table_Question_Sets[[#This Row],[Key]]&amp;""": """&amp;Table_Question_Sets[[#This Row],[Summary Label]]&amp;"""","")</f>
        <v/>
      </c>
      <c r="BO53" s="29">
        <f ca="1">IF(Table_Question_Sets[[#This Row],[Header]]="Yes","",_xlfn.NUMBERVALUE(INDIRECT(SUBSTITUTE(ADDRESS(1,COLUMN(),4),"1","")&amp;ROW()-1))+IF(Table_Question_Sets[[#This Row],[Property]]&lt;&gt;"",1,0))</f>
        <v>5</v>
      </c>
      <c r="BP53" s="29">
        <f ca="1">IF(Table_Question_Sets[[#This Row],[Header]]="Yes","",_xlfn.NUMBERVALUE(INDIRECT(SUBSTITUTE(ADDRESS(1,COLUMN(),4),"1","")&amp;ROW()+1))+IF(Table_Question_Sets[[#This Row],[Property]]&lt;&gt;"",1,0))</f>
        <v>5</v>
      </c>
      <c r="BQ53" s="29" t="str">
        <f t="array" aca="1" ref="BQ5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53"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3"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3"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"templateOptions":{"label":"Add Service Fee","description":"If used, this value includes GST","formatTextInput":"currency","addonLeft":{"class":"fa fa-usd"},"affectsPremium":"Yes"}</v>
      </c>
      <c r="BU5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"addServiceFee","type": "input-field","className":"col-xs-12","templateOptions":{"label":"Add Service Fee","description":"If used, this value includes GST","formatTextInput":"currency","addonLeft":{"class":"fa fa-usd"},"affectsPremium":"Yes"},"validators": {"validation": "Validators.compose([])"}}</v>
      </c>
      <c r="BV53" s="26" t="str">
        <f ca="1" xml:space="preserve">
IF(Table_Question_Sets[[#This Row],[Row]]="Yes","]},{""className"": ""row"",""fieldGroup"": [","")&amp;
Table_Question_Sets[[#This Row],[Config Field]]</f>
        <v>{"key": "addServiceFee","type": "input-field","className":"col-xs-12","templateOptions":{"label":"Add Service Fee","description":"If used, this value includes GST","formatTextInput":"currency","addonLeft":{"class":"fa fa-usd"},"affectsPremium":"Yes"},"validators": {"validation": "Validators.compose([])"}}</v>
      </c>
      <c r="BW5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5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3" s="137" t="str">
        <f>IF(AND(Table_Question_Sets[[#This Row],[Header]]="",Table_Question_Sets[[#This Row],[Property]]&lt;&gt;"",Table_Question_Sets[[#This Row],[Field Type]]&lt;&gt;""),
""""&amp;Table_Question_Sets[[#This Row],[Key]]&amp;"""","")</f>
        <v>"addServiceFee"</v>
      </c>
      <c r="BZ5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"addServiceFee","triggerHeading","triggerReview","triggerEndorsement","triggerDecline"</v>
      </c>
      <c r="CA53" s="137" t="str">
        <f>IF(AND(Table_Question_Sets[[#This Row],[Header]]&lt;&gt;"Yes",Table_Question_Sets[[#This Row],[Property]]&lt;&gt;"",Table_Question_Sets[[#This Row],[Workflow Role]]&lt;&gt;""),
""""&amp;Table_Question_Sets[[#This Row],[Workflow Role]]&amp;""":"""&amp;Table_Question_Sets[[#This Row],[Key]]&amp;"""","")</f>
        <v/>
      </c>
      <c r="CB53" s="235" t="str">
        <f>IF(AND(Table_Question_Sets[[#This Row],[Displayable]]="No", Table_Question_Sets[[#This Row],[Property]]&lt;&gt;""),
"",""""&amp;Table_Question_Sets[[#This Row],[Key]]&amp;"""")</f>
        <v>"addServiceFee"</v>
      </c>
      <c r="CC53" s="137" t="str">
        <f>IF(AND(Table_Question_Sets[[#This Row],[Header]]&lt;&gt;"Yes",Table_Question_Sets[[#This Row],[Property]]&lt;&gt;"",Table_Question_Sets[[#This Row],[Private]]="Yes"),
""""&amp;Table_Question_Sets[[#This Row],[Key]]&amp;"""","")</f>
        <v/>
      </c>
      <c r="CD53"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"addServiceFee": { "dataType": "currency", "displayable": true, "canChangeWhenApproved": false, "private": false, "resetForNewQuotes": false}</v>
      </c>
      <c r="CE53"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53" s="235" t="str">
        <f ca="1">IF(ISNUMBER(Table_Question_Sets[[#This Row],[Config Use Row]]),INDEX(Table_Question_Sets[Config Question Meta Data Rollup],Table_Question_Sets[[#This Row],[Config Use Row]])&amp;",","")</f>
        <v/>
      </c>
      <c r="CG53" s="137">
        <f ca="1">IF(Table_Question_Sets[[#This Row],[Header]]="Yes","",_xlfn.NUMBERVALUE(INDIRECT(SUBSTITUTE(ADDRESS(1,COLUMN(),4),"1","")&amp;ROW()+1))+IF(OR(Table_Question_Sets[[#This Row],[Value]]&lt;&gt;"",AND(Table_Question_Sets[[#This Row],[Data Type]]="Repeating",Table_Question_Sets[[#This Row],[Calculation Repeating]]&lt;&gt;"")),1,0))</f>
        <v>1</v>
      </c>
      <c r="CH53" s="137" t="str">
        <f ca="1" xml:space="preserve">
IF(Table_Question_Sets[[#This Row],[Data Type]]="Repeating",
OFFSET(Table_Repeating_Question_Sets[[#Headers],[Property]],MATCH(Table_Question_Sets[[#This Row],[Property]],Table_Repeating_Question_Sets[Property],0),MATCH("Calculation",Table_Repeating_Question_Sets[#Headers],0)-1,1,1),
"")</f>
        <v/>
      </c>
      <c r="CI5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"addServiceFee": "$0.00"</v>
      </c>
      <c r="CJ5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"addServiceFee": "$0.00"</v>
      </c>
      <c r="CK53" s="137" t="str">
        <f ca="1">IF(ISNUMBER(Table_Question_Sets[[#This Row],[Config Use Row]]),INDEX(Table_Question_Sets[Config Rollup],Table_Question_Sets[[#This Row],[Config Use Row]]),"")</f>
        <v/>
      </c>
      <c r="CL53" s="137" t="str">
        <f ca="1">IF(ISNUMBER(Table_Question_Sets[[#This Row],[Config Use Row]]),INDEX(Table_Question_Sets[Config Keys Nested Rollup],Table_Question_Sets[[#This Row],[Config Use Row]]),"")</f>
        <v/>
      </c>
      <c r="CM53" s="137" t="str">
        <f ca="1">IF(ISNUMBER(Table_Question_Sets[[#This Row],[Config Use Row]]),INDEX(Table_Question_Sets[Calculation Rollup],Table_Question_Sets[[#This Row],[Config Use Row]]),"")</f>
        <v/>
      </c>
    </row>
    <row r="54" spans="1:91" s="22" customFormat="1" ht="21" customHeight="1">
      <c r="B54" s="10" t="s">
        <v>1774</v>
      </c>
      <c r="C54" s="165"/>
      <c r="D54" s="26" t="str">
        <f ca="1">IF(Table_Question_Sets[[#This Row],[Header]]="Yes","",
IF(INDIRECT(SUBSTITUTE(ADDRESS(1,COLUMN(),4),"1","")&amp;ROW()-1)="",
INDIRECT(SUBSTITUTE(ADDRESS(1,COLUMN(Table_Question_Sets[[#This Row],[Property]]),4),"1","")&amp;ROW()-1),
INDIRECT(SUBSTITUTE(ADDRESS(1,COLUMN(),4),"1","")&amp;ROW()-1)))</f>
        <v>Cancellation</v>
      </c>
      <c r="E5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triggerHeading</v>
      </c>
      <c r="F54" s="26" t="str">
        <f>IF(Table_Question_Sets[[#This Row],[Header]]="Yes","",IF(Table_Question_Sets[[#This Row],[Property]]&lt;&gt;"",SUBSTITUTE(Table_Question_Sets[[#This Row],[Property]]," ",""),""))</f>
        <v>TriggerHeading</v>
      </c>
      <c r="G54" s="94"/>
      <c r="H54" s="28" t="s">
        <v>629</v>
      </c>
      <c r="I54" s="28" t="s">
        <v>629</v>
      </c>
      <c r="J54" s="27"/>
      <c r="K54" s="59"/>
      <c r="L54" s="77"/>
      <c r="M54" s="77"/>
      <c r="N54" s="62"/>
      <c r="O54" s="62" t="s">
        <v>735</v>
      </c>
      <c r="P54" s="62"/>
      <c r="Q54" s="62"/>
      <c r="R54" s="62"/>
      <c r="S54" s="81"/>
      <c r="T54" s="27"/>
      <c r="U54" s="10"/>
      <c r="V54" s="27"/>
      <c r="W54" s="27"/>
      <c r="X54" s="11" t="s">
        <v>188</v>
      </c>
      <c r="Y54" s="10"/>
      <c r="Z54" s="10"/>
      <c r="AA54" s="11"/>
      <c r="AB54" s="347"/>
      <c r="AC54" s="11"/>
      <c r="AD54" s="27"/>
      <c r="AE54" s="27"/>
      <c r="AF54" s="10"/>
      <c r="AG54" s="10"/>
      <c r="AH54" s="82"/>
      <c r="AI54" s="82"/>
      <c r="AJ54" s="82"/>
      <c r="AK54" s="82"/>
      <c r="AL54" s="82"/>
      <c r="AM54" s="82"/>
      <c r="AN54" s="82"/>
      <c r="AO54" s="82"/>
      <c r="AP54" s="82"/>
      <c r="AQ54" s="137"/>
      <c r="AR5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4" s="200"/>
      <c r="AT5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4" s="27"/>
      <c r="AW54" s="81"/>
      <c r="AX54" s="81"/>
      <c r="AY54" s="81"/>
      <c r="AZ54" s="11"/>
      <c r="BA54" s="27"/>
      <c r="BB54" s="27"/>
      <c r="BC54" s="11"/>
      <c r="BD54" s="11"/>
      <c r="BE54" s="11"/>
      <c r="BF54" s="11"/>
      <c r="BG54" s="11"/>
      <c r="BH54" s="11"/>
      <c r="BI54" s="11"/>
      <c r="BJ54" s="11"/>
      <c r="BK54" s="11"/>
      <c r="BL5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4" s="50" t="str">
        <f>IF(OR(Table_Question_Sets[[#This Row],[Header]]="Yes",Table_Question_Sets[[#This Row],[Text]]=""),"",IF(OR(Table_Question_Sets[[#This Row],[Text]]="true",Table_Question_Sets[[#This Row],[Text]]="false",ISNUMBER(Table_Question_Sets[[#This Row],[Text]])),Table_Question_Sets[[#This Row],[Text]],""""&amp;Table_Question_Sets[[#This Row],[Text]]&amp;""""))</f>
        <v/>
      </c>
      <c r="BN54" s="29" t="str">
        <f>IF(AND(Table_Question_Sets[[#This Row],[Header]]&lt;&gt;"Yes",Table_Question_Sets[[#This Row],[Property]]&lt;&gt;"",Table_Question_Sets[[#This Row],[Summary Label]]&lt;&gt;""),""""&amp;Table_Question_Sets[[#This Row],[Key]]&amp;""": """&amp;Table_Question_Sets[[#This Row],[Summary Label]]&amp;"""","")</f>
        <v/>
      </c>
      <c r="BO54" s="29">
        <f ca="1">IF(Table_Question_Sets[[#This Row],[Header]]="Yes","",_xlfn.NUMBERVALUE(INDIRECT(SUBSTITUTE(ADDRESS(1,COLUMN(),4),"1","")&amp;ROW()-1))+IF(Table_Question_Sets[[#This Row],[Property]]&lt;&gt;"",1,0))</f>
        <v>6</v>
      </c>
      <c r="BP54" s="29">
        <f ca="1">IF(Table_Question_Sets[[#This Row],[Header]]="Yes","",_xlfn.NUMBERVALUE(INDIRECT(SUBSTITUTE(ADDRESS(1,COLUMN(),4),"1","")&amp;ROW()+1))+IF(Table_Question_Sets[[#This Row],[Property]]&lt;&gt;"",1,0))</f>
        <v>4</v>
      </c>
      <c r="BQ54" s="29" t="str">
        <f t="array" aca="1" ref="BQ5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54"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4"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4"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"templateOptions":{"content":{"heading2":"Triggers"}}</v>
      </c>
      <c r="BU5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"triggerHeading","type": "content-field","className":"col-xs-12","templateOptions":{"content":{"heading2":"Triggers"}},"validators": {"validation": "Validators.compose([])"}}</v>
      </c>
      <c r="BV54" s="26" t="str">
        <f ca="1" xml:space="preserve">
IF(Table_Question_Sets[[#This Row],[Row]]="Yes","]},{""className"": ""row"",""fieldGroup"": [","")&amp;
Table_Question_Sets[[#This Row],[Config Field]]</f>
        <v>{"key": "triggerHeading","type": "content-field","className":"col-xs-12","templateOptions":{"content":{"heading2":"Triggers"}},"validators": {"validation": "Validators.compose([])"}}</v>
      </c>
      <c r="BW5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5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4" s="137" t="str">
        <f>IF(AND(Table_Question_Sets[[#This Row],[Header]]="",Table_Question_Sets[[#This Row],[Property]]&lt;&gt;"",Table_Question_Sets[[#This Row],[Field Type]]&lt;&gt;""),
""""&amp;Table_Question_Sets[[#This Row],[Key]]&amp;"""","")</f>
        <v>"triggerHeading"</v>
      </c>
      <c r="BZ5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"triggerHeading","triggerReview","triggerEndorsement","triggerDecline"</v>
      </c>
      <c r="CA54" s="137" t="str">
        <f>IF(AND(Table_Question_Sets[[#This Row],[Header]]&lt;&gt;"Yes",Table_Question_Sets[[#This Row],[Property]]&lt;&gt;"",Table_Question_Sets[[#This Row],[Workflow Role]]&lt;&gt;""),
""""&amp;Table_Question_Sets[[#This Row],[Workflow Role]]&amp;""":"""&amp;Table_Question_Sets[[#This Row],[Key]]&amp;"""","")</f>
        <v/>
      </c>
      <c r="CB54" s="235" t="str">
        <f>IF(AND(Table_Question_Sets[[#This Row],[Displayable]]="No", Table_Question_Sets[[#This Row],[Property]]&lt;&gt;""),
"",""""&amp;Table_Question_Sets[[#This Row],[Key]]&amp;"""")</f>
        <v>"triggerHeading"</v>
      </c>
      <c r="CC54" s="137" t="str">
        <f>IF(AND(Table_Question_Sets[[#This Row],[Header]]&lt;&gt;"Yes",Table_Question_Sets[[#This Row],[Property]]&lt;&gt;"",Table_Question_Sets[[#This Row],[Private]]="Yes"),
""""&amp;Table_Question_Sets[[#This Row],[Key]]&amp;"""","")</f>
        <v/>
      </c>
      <c r="CD54"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"triggerHeading": { "dataType": "none", "displayable": true, "canChangeWhenApproved": false, "private": false, "resetForNewQuotes": false}</v>
      </c>
      <c r="CE54"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54" s="235" t="str">
        <f ca="1">IF(ISNUMBER(Table_Question_Sets[[#This Row],[Config Use Row]]),INDEX(Table_Question_Sets[Config Question Meta Data Rollup],Table_Question_Sets[[#This Row],[Config Use Row]])&amp;",","")</f>
        <v/>
      </c>
      <c r="CG54" s="137">
        <f ca="1">IF(Table_Question_Sets[[#This Row],[Header]]="Yes","",_xlfn.NUMBERVALUE(INDIRECT(SUBSTITUTE(ADDRESS(1,COLUMN(),4),"1","")&amp;ROW()+1))+IF(OR(Table_Question_Sets[[#This Row],[Value]]&lt;&gt;"",AND(Table_Question_Sets[[#This Row],[Data Type]]="Repeating",Table_Question_Sets[[#This Row],[Calculation Repeating]]&lt;&gt;"")),1,0))</f>
        <v>0</v>
      </c>
      <c r="CH54" s="137" t="str">
        <f ca="1" xml:space="preserve">
IF(Table_Question_Sets[[#This Row],[Data Type]]="Repeating",
OFFSET(Table_Repeating_Question_Sets[[#Headers],[Property]],MATCH(Table_Question_Sets[[#This Row],[Property]],Table_Repeating_Question_Sets[Property],0),MATCH("Calculation",Table_Repeating_Question_Sets[#Headers],0)-1,1,1),
"")</f>
        <v/>
      </c>
      <c r="CI5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54" s="137" t="str">
        <f ca="1">IF(ISNUMBER(Table_Question_Sets[[#This Row],[Config Use Row]]),INDEX(Table_Question_Sets[Config Rollup],Table_Question_Sets[[#This Row],[Config Use Row]]),"")</f>
        <v/>
      </c>
      <c r="CL54" s="137" t="str">
        <f ca="1">IF(ISNUMBER(Table_Question_Sets[[#This Row],[Config Use Row]]),INDEX(Table_Question_Sets[Config Keys Nested Rollup],Table_Question_Sets[[#This Row],[Config Use Row]]),"")</f>
        <v/>
      </c>
      <c r="CM54" s="137" t="str">
        <f ca="1">IF(ISNUMBER(Table_Question_Sets[[#This Row],[Config Use Row]]),INDEX(Table_Question_Sets[Calculation Rollup],Table_Question_Sets[[#This Row],[Config Use Row]]),"")</f>
        <v/>
      </c>
    </row>
    <row r="55" spans="1:91" s="22" customFormat="1" ht="21" customHeight="1">
      <c r="B55" s="28" t="s">
        <v>1772</v>
      </c>
      <c r="C55" s="165"/>
      <c r="D55" s="26" t="str">
        <f ca="1">IF(Table_Question_Sets[[#This Row],[Header]]="Yes","",
IF(INDIRECT(SUBSTITUTE(ADDRESS(1,COLUMN(),4),"1","")&amp;ROW()-1)="",
INDIRECT(SUBSTITUTE(ADDRESS(1,COLUMN(Table_Question_Sets[[#This Row],[Property]]),4),"1","")&amp;ROW()-1),
INDIRECT(SUBSTITUTE(ADDRESS(1,COLUMN(),4),"1","")&amp;ROW()-1)))</f>
        <v>Cancellation</v>
      </c>
      <c r="E5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triggerReview</v>
      </c>
      <c r="F55" s="26" t="str">
        <f>IF(Table_Question_Sets[[#This Row],[Header]]="Yes","",IF(Table_Question_Sets[[#This Row],[Property]]&lt;&gt;"",SUBSTITUTE(Table_Question_Sets[[#This Row],[Property]]," ",""),""))</f>
        <v>TriggerReview</v>
      </c>
      <c r="G55" s="94"/>
      <c r="H55" s="28" t="s">
        <v>37</v>
      </c>
      <c r="I55" s="28" t="s">
        <v>62</v>
      </c>
      <c r="J55" s="28" t="s">
        <v>69</v>
      </c>
      <c r="K55" s="59"/>
      <c r="L55" s="77"/>
      <c r="M55" s="77"/>
      <c r="N55" s="62"/>
      <c r="O55" s="62" t="s">
        <v>735</v>
      </c>
      <c r="P55" s="62" t="s">
        <v>1068</v>
      </c>
      <c r="Q55" s="62"/>
      <c r="R55" s="62"/>
      <c r="S55" s="81"/>
      <c r="T55" s="28" t="s">
        <v>1772</v>
      </c>
      <c r="U55" s="10"/>
      <c r="V55" s="27"/>
      <c r="W55" s="27"/>
      <c r="X55" s="11"/>
      <c r="Y55" s="10"/>
      <c r="Z55" s="10"/>
      <c r="AA55" s="11"/>
      <c r="AB55" s="347"/>
      <c r="AC55" s="11"/>
      <c r="AD55" s="27"/>
      <c r="AE55" s="27"/>
      <c r="AF55" s="10"/>
      <c r="AG55" s="10"/>
      <c r="AH55" s="82"/>
      <c r="AI55" s="82"/>
      <c r="AJ55" s="82"/>
      <c r="AK55" s="82"/>
      <c r="AL55" s="82"/>
      <c r="AM55" s="82"/>
      <c r="AN55" s="82"/>
      <c r="AO55" s="82"/>
      <c r="AP55" s="82"/>
      <c r="AQ55" s="137"/>
      <c r="AR5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5" s="200"/>
      <c r="AT5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5" s="27"/>
      <c r="AW55" s="81"/>
      <c r="AX55" s="81"/>
      <c r="AY55" s="81"/>
      <c r="AZ55" s="11"/>
      <c r="BA55" s="28" t="s">
        <v>60</v>
      </c>
      <c r="BB55" s="28"/>
      <c r="BC55" s="11"/>
      <c r="BD55" s="11"/>
      <c r="BE55" s="11"/>
      <c r="BF55" s="11"/>
      <c r="BG55" s="11"/>
      <c r="BH55" s="11"/>
      <c r="BI55" s="11"/>
      <c r="BJ55" s="11"/>
      <c r="BK55" s="11"/>
      <c r="BL5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5" s="50" t="str">
        <f>IF(OR(Table_Question_Sets[[#This Row],[Header]]="Yes",Table_Question_Sets[[#This Row],[Text]]=""),"",IF(OR(Table_Question_Sets[[#This Row],[Text]]="true",Table_Question_Sets[[#This Row],[Text]]="false",ISNUMBER(Table_Question_Sets[[#This Row],[Text]])),Table_Question_Sets[[#This Row],[Text]],""""&amp;Table_Question_Sets[[#This Row],[Text]]&amp;""""))</f>
        <v/>
      </c>
      <c r="BN55" s="29" t="str">
        <f>IF(AND(Table_Question_Sets[[#This Row],[Header]]&lt;&gt;"Yes",Table_Question_Sets[[#This Row],[Property]]&lt;&gt;"",Table_Question_Sets[[#This Row],[Summary Label]]&lt;&gt;""),""""&amp;Table_Question_Sets[[#This Row],[Key]]&amp;""": """&amp;Table_Question_Sets[[#This Row],[Summary Label]]&amp;"""","")</f>
        <v/>
      </c>
      <c r="BO55" s="29">
        <f ca="1">IF(Table_Question_Sets[[#This Row],[Header]]="Yes","",_xlfn.NUMBERVALUE(INDIRECT(SUBSTITUTE(ADDRESS(1,COLUMN(),4),"1","")&amp;ROW()-1))+IF(Table_Question_Sets[[#This Row],[Property]]&lt;&gt;"",1,0))</f>
        <v>7</v>
      </c>
      <c r="BP55" s="29">
        <f ca="1">IF(Table_Question_Sets[[#This Row],[Header]]="Yes","",_xlfn.NUMBERVALUE(INDIRECT(SUBSTITUTE(ADDRESS(1,COLUMN(),4),"1","")&amp;ROW()+1))+IF(Table_Question_Sets[[#This Row],[Property]]&lt;&gt;"",1,0))</f>
        <v>3</v>
      </c>
      <c r="BQ55" s="29" t="str">
        <f t="array" aca="1" ref="BQ5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{"value":"Yes","key":"Yes","icon":"glyphicon glyphicon-ok md"},{"value":"No","key":"No","icon":"glyphicon glyphicon-remove md"}</v>
      </c>
      <c r="BR55"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5"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5"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"templateOptions":{"options":[{"value":"Yes","key":"Yes","icon":"glyphicon glyphicon-ok md"},{"value":"No","key":"No","icon":"glyphicon glyphicon-remove md"}],"label":"Trigger Review","affectsTriggers":"Yes"}</v>
      </c>
      <c r="BU5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"triggerReview","type": "buttons-field","className":"col-xs-12 col-sm-4","templateOptions":{"options":[{"value":"Yes","key":"Yes","icon":"glyphicon glyphicon-ok md"},{"value":"No","key":"No","icon":"glyphicon glyphicon-remove md"}],"label":"Trigger Review","affectsTriggers":"Yes"},"validators": {"validation": "Validators.compose([])"}}</v>
      </c>
      <c r="BV55" s="26" t="str">
        <f ca="1" xml:space="preserve">
IF(Table_Question_Sets[[#This Row],[Row]]="Yes","]},{""className"": ""row"",""fieldGroup"": [","")&amp;
Table_Question_Sets[[#This Row],[Config Field]]</f>
        <v>{"key": "triggerReview","type": "buttons-field","className":"col-xs-12 col-sm-4","templateOptions":{"options":[{"value":"Yes","key":"Yes","icon":"glyphicon glyphicon-ok md"},{"value":"No","key":"No","icon":"glyphicon glyphicon-remove md"}],"label":"Trigger Review","affectsTriggers":"Yes"},"validators": {"validation": "Validators.compose([])"}}</v>
      </c>
      <c r="BW5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5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5" s="137" t="str">
        <f>IF(AND(Table_Question_Sets[[#This Row],[Header]]="",Table_Question_Sets[[#This Row],[Property]]&lt;&gt;"",Table_Question_Sets[[#This Row],[Field Type]]&lt;&gt;""),
""""&amp;Table_Question_Sets[[#This Row],[Key]]&amp;"""","")</f>
        <v>"triggerReview"</v>
      </c>
      <c r="BZ5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"triggerReview","triggerEndorsement","triggerDecline"</v>
      </c>
      <c r="CA55" s="137" t="str">
        <f>IF(AND(Table_Question_Sets[[#This Row],[Header]]&lt;&gt;"Yes",Table_Question_Sets[[#This Row],[Property]]&lt;&gt;"",Table_Question_Sets[[#This Row],[Workflow Role]]&lt;&gt;""),
""""&amp;Table_Question_Sets[[#This Row],[Workflow Role]]&amp;""":"""&amp;Table_Question_Sets[[#This Row],[Key]]&amp;"""","")</f>
        <v/>
      </c>
      <c r="CB55" s="235" t="str">
        <f>IF(AND(Table_Question_Sets[[#This Row],[Displayable]]="No", Table_Question_Sets[[#This Row],[Property]]&lt;&gt;""),
"",""""&amp;Table_Question_Sets[[#This Row],[Key]]&amp;"""")</f>
        <v>"triggerReview"</v>
      </c>
      <c r="CC55" s="137" t="str">
        <f>IF(AND(Table_Question_Sets[[#This Row],[Header]]&lt;&gt;"Yes",Table_Question_Sets[[#This Row],[Property]]&lt;&gt;"",Table_Question_Sets[[#This Row],[Private]]="Yes"),
""""&amp;Table_Question_Sets[[#This Row],[Key]]&amp;"""","")</f>
        <v/>
      </c>
      <c r="CD55"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"triggerReview": { "dataType": "text", "displayable": true, "canChangeWhenApproved": false, "private": false, "resetForNewQuotes": false}</v>
      </c>
      <c r="CE55"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CF55" s="235" t="str">
        <f ca="1">IF(ISNUMBER(Table_Question_Sets[[#This Row],[Config Use Row]]),INDEX(Table_Question_Sets[Config Question Meta Data Rollup],Table_Question_Sets[[#This Row],[Config Use Row]])&amp;",","")</f>
        <v/>
      </c>
      <c r="CG55" s="137">
        <f ca="1">IF(Table_Question_Sets[[#This Row],[Header]]="Yes","",_xlfn.NUMBERVALUE(INDIRECT(SUBSTITUTE(ADDRESS(1,COLUMN(),4),"1","")&amp;ROW()+1))+IF(OR(Table_Question_Sets[[#This Row],[Value]]&lt;&gt;"",AND(Table_Question_Sets[[#This Row],[Data Type]]="Repeating",Table_Question_Sets[[#This Row],[Calculation Repeating]]&lt;&gt;"")),1,0))</f>
        <v>0</v>
      </c>
      <c r="CH55" s="137" t="str">
        <f ca="1" xml:space="preserve">
IF(Table_Question_Sets[[#This Row],[Data Type]]="Repeating",
OFFSET(Table_Repeating_Question_Sets[[#Headers],[Property]],MATCH(Table_Question_Sets[[#This Row],[Property]],Table_Repeating_Question_Sets[Property],0),MATCH("Calculation",Table_Repeating_Question_Sets[#Headers],0)-1,1,1),
"")</f>
        <v/>
      </c>
      <c r="CI5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55" s="137" t="str">
        <f ca="1">IF(ISNUMBER(Table_Question_Sets[[#This Row],[Config Use Row]]),INDEX(Table_Question_Sets[Config Rollup],Table_Question_Sets[[#This Row],[Config Use Row]]),"")</f>
        <v/>
      </c>
      <c r="CL55" s="137" t="str">
        <f ca="1">IF(ISNUMBER(Table_Question_Sets[[#This Row],[Config Use Row]]),INDEX(Table_Question_Sets[Config Keys Nested Rollup],Table_Question_Sets[[#This Row],[Config Use Row]]),"")</f>
        <v/>
      </c>
      <c r="CM55" s="137" t="str">
        <f ca="1">IF(ISNUMBER(Table_Question_Sets[[#This Row],[Config Use Row]]),INDEX(Table_Question_Sets[Calculation Rollup],Table_Question_Sets[[#This Row],[Config Use Row]]),"")</f>
        <v/>
      </c>
    </row>
    <row r="56" spans="1:91" s="22" customFormat="1" ht="21" customHeight="1">
      <c r="B56" s="28" t="s">
        <v>1773</v>
      </c>
      <c r="C56" s="165"/>
      <c r="D56" s="26" t="str">
        <f ca="1">IF(Table_Question_Sets[[#This Row],[Header]]="Yes","",
IF(INDIRECT(SUBSTITUTE(ADDRESS(1,COLUMN(),4),"1","")&amp;ROW()-1)="",
INDIRECT(SUBSTITUTE(ADDRESS(1,COLUMN(Table_Question_Sets[[#This Row],[Property]]),4),"1","")&amp;ROW()-1),
INDIRECT(SUBSTITUTE(ADDRESS(1,COLUMN(),4),"1","")&amp;ROW()-1)))</f>
        <v>Cancellation</v>
      </c>
      <c r="E5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triggerEndorsement</v>
      </c>
      <c r="F56" s="26" t="str">
        <f>IF(Table_Question_Sets[[#This Row],[Header]]="Yes","",IF(Table_Question_Sets[[#This Row],[Property]]&lt;&gt;"",SUBSTITUTE(Table_Question_Sets[[#This Row],[Property]]," ",""),""))</f>
        <v>TriggerEndorsement</v>
      </c>
      <c r="G56" s="94"/>
      <c r="H56" s="28" t="s">
        <v>37</v>
      </c>
      <c r="I56" s="28" t="s">
        <v>62</v>
      </c>
      <c r="J56" s="28" t="s">
        <v>69</v>
      </c>
      <c r="K56" s="59"/>
      <c r="L56" s="77"/>
      <c r="M56" s="77"/>
      <c r="N56" s="62"/>
      <c r="O56" s="62" t="s">
        <v>735</v>
      </c>
      <c r="P56" s="62" t="s">
        <v>1068</v>
      </c>
      <c r="Q56" s="62"/>
      <c r="R56" s="62"/>
      <c r="S56" s="81"/>
      <c r="T56" s="28" t="s">
        <v>1773</v>
      </c>
      <c r="U56" s="10"/>
      <c r="V56" s="27"/>
      <c r="W56" s="27"/>
      <c r="X56" s="11"/>
      <c r="Y56" s="10"/>
      <c r="Z56" s="10"/>
      <c r="AA56" s="11"/>
      <c r="AB56" s="347"/>
      <c r="AC56" s="11"/>
      <c r="AD56" s="27"/>
      <c r="AE56" s="27"/>
      <c r="AF56" s="10"/>
      <c r="AG56" s="10"/>
      <c r="AH56" s="82"/>
      <c r="AI56" s="82"/>
      <c r="AJ56" s="82"/>
      <c r="AK56" s="82"/>
      <c r="AL56" s="82"/>
      <c r="AM56" s="82"/>
      <c r="AN56" s="82"/>
      <c r="AO56" s="82"/>
      <c r="AP56" s="82"/>
      <c r="AQ56" s="137"/>
      <c r="AR5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6" s="200"/>
      <c r="AT5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6" s="27"/>
      <c r="AW56" s="81"/>
      <c r="AX56" s="81"/>
      <c r="AY56" s="81"/>
      <c r="AZ56" s="11"/>
      <c r="BA56" s="28" t="s">
        <v>60</v>
      </c>
      <c r="BB56" s="28"/>
      <c r="BC56" s="11"/>
      <c r="BD56" s="11"/>
      <c r="BE56" s="11"/>
      <c r="BF56" s="11"/>
      <c r="BG56" s="11"/>
      <c r="BH56" s="11"/>
      <c r="BI56" s="11"/>
      <c r="BJ56" s="11"/>
      <c r="BK56" s="11"/>
      <c r="BL5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6" s="50" t="str">
        <f>IF(OR(Table_Question_Sets[[#This Row],[Header]]="Yes",Table_Question_Sets[[#This Row],[Text]]=""),"",IF(OR(Table_Question_Sets[[#This Row],[Text]]="true",Table_Question_Sets[[#This Row],[Text]]="false",ISNUMBER(Table_Question_Sets[[#This Row],[Text]])),Table_Question_Sets[[#This Row],[Text]],""""&amp;Table_Question_Sets[[#This Row],[Text]]&amp;""""))</f>
        <v/>
      </c>
      <c r="BN56" s="29" t="str">
        <f>IF(AND(Table_Question_Sets[[#This Row],[Header]]&lt;&gt;"Yes",Table_Question_Sets[[#This Row],[Property]]&lt;&gt;"",Table_Question_Sets[[#This Row],[Summary Label]]&lt;&gt;""),""""&amp;Table_Question_Sets[[#This Row],[Key]]&amp;""": """&amp;Table_Question_Sets[[#This Row],[Summary Label]]&amp;"""","")</f>
        <v/>
      </c>
      <c r="BO56" s="29">
        <f ca="1">IF(Table_Question_Sets[[#This Row],[Header]]="Yes","",_xlfn.NUMBERVALUE(INDIRECT(SUBSTITUTE(ADDRESS(1,COLUMN(),4),"1","")&amp;ROW()-1))+IF(Table_Question_Sets[[#This Row],[Property]]&lt;&gt;"",1,0))</f>
        <v>8</v>
      </c>
      <c r="BP56" s="29">
        <f ca="1">IF(Table_Question_Sets[[#This Row],[Header]]="Yes","",_xlfn.NUMBERVALUE(INDIRECT(SUBSTITUTE(ADDRESS(1,COLUMN(),4),"1","")&amp;ROW()+1))+IF(Table_Question_Sets[[#This Row],[Property]]&lt;&gt;"",1,0))</f>
        <v>2</v>
      </c>
      <c r="BQ56" s="29" t="str">
        <f t="array" aca="1" ref="BQ5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{"value":"Yes","key":"Yes","icon":"glyphicon glyphicon-ok md"},{"value":"No","key":"No","icon":"glyphicon glyphicon-remove md"}</v>
      </c>
      <c r="BR56"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6"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6"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"templateOptions":{"options":[{"value":"Yes","key":"Yes","icon":"glyphicon glyphicon-ok md"},{"value":"No","key":"No","icon":"glyphicon glyphicon-remove md"}],"label":"Trigger Endorsement","affectsTriggers":"Yes"}</v>
      </c>
      <c r="BU5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"triggerEndorsement","type": "buttons-field","className":"col-xs-12 col-sm-4","templateOptions":{"options":[{"value":"Yes","key":"Yes","icon":"glyphicon glyphicon-ok md"},{"value":"No","key":"No","icon":"glyphicon glyphicon-remove md"}],"label":"Trigger Endorsement","affectsTriggers":"Yes"},"validators": {"validation": "Validators.compose([])"}}</v>
      </c>
      <c r="BV56" s="26" t="str">
        <f ca="1" xml:space="preserve">
IF(Table_Question_Sets[[#This Row],[Row]]="Yes","]},{""className"": ""row"",""fieldGroup"": [","")&amp;
Table_Question_Sets[[#This Row],[Config Field]]</f>
        <v>{"key": "triggerEndorsement","type": "buttons-field","className":"col-xs-12 col-sm-4","templateOptions":{"options":[{"value":"Yes","key":"Yes","icon":"glyphicon glyphicon-ok md"},{"value":"No","key":"No","icon":"glyphicon glyphicon-remove md"}],"label":"Trigger Endorsement","affectsTriggers":"Yes"},"validators": {"validation": "Validators.compose([])"}}</v>
      </c>
      <c r="BW5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BX5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6" s="137" t="str">
        <f>IF(AND(Table_Question_Sets[[#This Row],[Header]]="",Table_Question_Sets[[#This Row],[Property]]&lt;&gt;"",Table_Question_Sets[[#This Row],[Field Type]]&lt;&gt;""),
""""&amp;Table_Question_Sets[[#This Row],[Key]]&amp;"""","")</f>
        <v>"triggerEndorsement"</v>
      </c>
      <c r="BZ5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"triggerEndorsement","triggerDecline"</v>
      </c>
      <c r="CA56" s="137" t="str">
        <f>IF(AND(Table_Question_Sets[[#This Row],[Header]]&lt;&gt;"Yes",Table_Question_Sets[[#This Row],[Property]]&lt;&gt;"",Table_Question_Sets[[#This Row],[Workflow Role]]&lt;&gt;""),
""""&amp;Table_Question_Sets[[#This Row],[Workflow Role]]&amp;""":"""&amp;Table_Question_Sets[[#This Row],[Key]]&amp;"""","")</f>
        <v/>
      </c>
      <c r="CB56" s="235" t="str">
        <f>IF(AND(Table_Question_Sets[[#This Row],[Displayable]]="No", Table_Question_Sets[[#This Row],[Property]]&lt;&gt;""),
"",""""&amp;Table_Question_Sets[[#This Row],[Key]]&amp;"""")</f>
        <v>"triggerEndorsement"</v>
      </c>
      <c r="CC56" s="137" t="str">
        <f>IF(AND(Table_Question_Sets[[#This Row],[Header]]&lt;&gt;"Yes",Table_Question_Sets[[#This Row],[Property]]&lt;&gt;"",Table_Question_Sets[[#This Row],[Private]]="Yes"),
""""&amp;Table_Question_Sets[[#This Row],[Key]]&amp;"""","")</f>
        <v/>
      </c>
      <c r="CD56"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"triggerEndorsement": { "dataType": "text", "displayable": true, "canChangeWhenApproved": false, "private": false, "resetForNewQuotes": false}</v>
      </c>
      <c r="CE56"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"triggerEndorsement": { "dataType": "text", "displayable": true, "canChangeWhenApproved": false, "private": false, "resetForNewQuotes": false},"triggerDecline": { "dataType": "text", "displayable": true, "canChangeWhenApproved": false, "private": false, "resetForNewQuotes": false}</v>
      </c>
      <c r="CF56" s="235" t="str">
        <f ca="1">IF(ISNUMBER(Table_Question_Sets[[#This Row],[Config Use Row]]),INDEX(Table_Question_Sets[Config Question Meta Data Rollup],Table_Question_Sets[[#This Row],[Config Use Row]])&amp;",","")</f>
        <v/>
      </c>
      <c r="CG56" s="137">
        <f ca="1">IF(Table_Question_Sets[[#This Row],[Header]]="Yes","",_xlfn.NUMBERVALUE(INDIRECT(SUBSTITUTE(ADDRESS(1,COLUMN(),4),"1","")&amp;ROW()+1))+IF(OR(Table_Question_Sets[[#This Row],[Value]]&lt;&gt;"",AND(Table_Question_Sets[[#This Row],[Data Type]]="Repeating",Table_Question_Sets[[#This Row],[Calculation Repeating]]&lt;&gt;"")),1,0))</f>
        <v>0</v>
      </c>
      <c r="CH56" s="137" t="str">
        <f ca="1" xml:space="preserve">
IF(Table_Question_Sets[[#This Row],[Data Type]]="Repeating",
OFFSET(Table_Repeating_Question_Sets[[#Headers],[Property]],MATCH(Table_Question_Sets[[#This Row],[Property]],Table_Repeating_Question_Sets[Property],0),MATCH("Calculation",Table_Repeating_Question_Sets[#Headers],0)-1,1,1),
"")</f>
        <v/>
      </c>
      <c r="CI5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56" s="137" t="str">
        <f ca="1">IF(ISNUMBER(Table_Question_Sets[[#This Row],[Config Use Row]]),INDEX(Table_Question_Sets[Config Rollup],Table_Question_Sets[[#This Row],[Config Use Row]]),"")</f>
        <v/>
      </c>
      <c r="CL56" s="137" t="str">
        <f ca="1">IF(ISNUMBER(Table_Question_Sets[[#This Row],[Config Use Row]]),INDEX(Table_Question_Sets[Config Keys Nested Rollup],Table_Question_Sets[[#This Row],[Config Use Row]]),"")</f>
        <v/>
      </c>
      <c r="CM56" s="137" t="str">
        <f ca="1">IF(ISNUMBER(Table_Question_Sets[[#This Row],[Config Use Row]]),INDEX(Table_Question_Sets[Calculation Rollup],Table_Question_Sets[[#This Row],[Config Use Row]]),"")</f>
        <v/>
      </c>
    </row>
    <row r="57" spans="1:91" s="22" customFormat="1" ht="21" customHeight="1">
      <c r="B57" s="28" t="s">
        <v>1777</v>
      </c>
      <c r="C57" s="165"/>
      <c r="D57" s="26" t="str">
        <f ca="1">IF(Table_Question_Sets[[#This Row],[Header]]="Yes","",
IF(INDIRECT(SUBSTITUTE(ADDRESS(1,COLUMN(),4),"1","")&amp;ROW()-1)="",
INDIRECT(SUBSTITUTE(ADDRESS(1,COLUMN(Table_Question_Sets[[#This Row],[Property]]),4),"1","")&amp;ROW()-1),
INDIRECT(SUBSTITUTE(ADDRESS(1,COLUMN(),4),"1","")&amp;ROW()-1)))</f>
        <v>Cancellation</v>
      </c>
      <c r="E5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triggerDecline</v>
      </c>
      <c r="F57" s="26" t="str">
        <f>IF(Table_Question_Sets[[#This Row],[Header]]="Yes","",IF(Table_Question_Sets[[#This Row],[Property]]&lt;&gt;"",SUBSTITUTE(Table_Question_Sets[[#This Row],[Property]]," ",""),""))</f>
        <v>TriggerDecline</v>
      </c>
      <c r="G57" s="94"/>
      <c r="H57" s="28" t="s">
        <v>37</v>
      </c>
      <c r="I57" s="28" t="s">
        <v>62</v>
      </c>
      <c r="J57" s="28" t="s">
        <v>69</v>
      </c>
      <c r="K57" s="59"/>
      <c r="L57" s="77"/>
      <c r="M57" s="77"/>
      <c r="N57" s="62"/>
      <c r="O57" s="62" t="s">
        <v>735</v>
      </c>
      <c r="P57" s="62" t="s">
        <v>1068</v>
      </c>
      <c r="Q57" s="62"/>
      <c r="R57" s="62"/>
      <c r="S57" s="81"/>
      <c r="T57" s="28" t="s">
        <v>1777</v>
      </c>
      <c r="U57" s="10"/>
      <c r="V57" s="27"/>
      <c r="W57" s="27"/>
      <c r="X57" s="11"/>
      <c r="Y57" s="10"/>
      <c r="Z57" s="10"/>
      <c r="AA57" s="11"/>
      <c r="AB57" s="347"/>
      <c r="AC57" s="11"/>
      <c r="AD57" s="27"/>
      <c r="AE57" s="27"/>
      <c r="AF57" s="10"/>
      <c r="AG57" s="10"/>
      <c r="AH57" s="82"/>
      <c r="AI57" s="82"/>
      <c r="AJ57" s="82"/>
      <c r="AK57" s="82"/>
      <c r="AL57" s="82"/>
      <c r="AM57" s="82"/>
      <c r="AN57" s="82"/>
      <c r="AO57" s="82"/>
      <c r="AP57" s="82"/>
      <c r="AQ57" s="137"/>
      <c r="AR57"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7" s="200"/>
      <c r="AT5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7" s="27"/>
      <c r="AW57" s="81"/>
      <c r="AX57" s="81"/>
      <c r="AY57" s="81"/>
      <c r="AZ57" s="11"/>
      <c r="BA57" s="28" t="s">
        <v>60</v>
      </c>
      <c r="BB57" s="28"/>
      <c r="BC57" s="11"/>
      <c r="BD57" s="11"/>
      <c r="BE57" s="11"/>
      <c r="BF57" s="11"/>
      <c r="BG57" s="11"/>
      <c r="BH57" s="11"/>
      <c r="BI57" s="11"/>
      <c r="BJ57" s="11"/>
      <c r="BK57" s="11"/>
      <c r="BL5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7" s="50" t="str">
        <f>IF(OR(Table_Question_Sets[[#This Row],[Header]]="Yes",Table_Question_Sets[[#This Row],[Text]]=""),"",IF(OR(Table_Question_Sets[[#This Row],[Text]]="true",Table_Question_Sets[[#This Row],[Text]]="false",ISNUMBER(Table_Question_Sets[[#This Row],[Text]])),Table_Question_Sets[[#This Row],[Text]],""""&amp;Table_Question_Sets[[#This Row],[Text]]&amp;""""))</f>
        <v/>
      </c>
      <c r="BN57" s="29" t="str">
        <f>IF(AND(Table_Question_Sets[[#This Row],[Header]]&lt;&gt;"Yes",Table_Question_Sets[[#This Row],[Property]]&lt;&gt;"",Table_Question_Sets[[#This Row],[Summary Label]]&lt;&gt;""),""""&amp;Table_Question_Sets[[#This Row],[Key]]&amp;""": """&amp;Table_Question_Sets[[#This Row],[Summary Label]]&amp;"""","")</f>
        <v/>
      </c>
      <c r="BO57" s="29">
        <f ca="1">IF(Table_Question_Sets[[#This Row],[Header]]="Yes","",_xlfn.NUMBERVALUE(INDIRECT(SUBSTITUTE(ADDRESS(1,COLUMN(),4),"1","")&amp;ROW()-1))+IF(Table_Question_Sets[[#This Row],[Property]]&lt;&gt;"",1,0))</f>
        <v>9</v>
      </c>
      <c r="BP57" s="29">
        <f ca="1">IF(Table_Question_Sets[[#This Row],[Header]]="Yes","",_xlfn.NUMBERVALUE(INDIRECT(SUBSTITUTE(ADDRESS(1,COLUMN(),4),"1","")&amp;ROW()+1))+IF(Table_Question_Sets[[#This Row],[Property]]&lt;&gt;"",1,0))</f>
        <v>1</v>
      </c>
      <c r="BQ57" s="29" t="str">
        <f t="array" aca="1" ref="BQ5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{"value":"Yes","key":"Yes","icon":"glyphicon glyphicon-ok md"},{"value":"No","key":"No","icon":"glyphicon glyphicon-remove md"}</v>
      </c>
      <c r="BR57"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57"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7"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"templateOptions":{"options":[{"value":"Yes","key":"Yes","icon":"glyphicon glyphicon-ok md"},{"value":"No","key":"No","icon":"glyphicon glyphicon-remove md"}],"label":"Trigger Decline","affectsTriggers":"Yes"}</v>
      </c>
      <c r="BU5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"triggerDecline","type": "buttons-field","className":"col-xs-12 col-sm-4","templateOptions":{"options":[{"value":"Yes","key":"Yes","icon":"glyphicon glyphicon-ok md"},{"value":"No","key":"No","icon":"glyphicon glyphicon-remove md"}],"label":"Trigger Decline","affectsTriggers":"Yes"},"validators": {"validation": "Validators.compose([])"}}</v>
      </c>
      <c r="BV57" s="26" t="str">
        <f ca="1" xml:space="preserve">
IF(Table_Question_Sets[[#This Row],[Row]]="Yes","]},{""className"": ""row"",""fieldGroup"": [","")&amp;
Table_Question_Sets[[#This Row],[Config Field]]</f>
        <v>{"key": "triggerDecline","type": "buttons-field","className":"col-xs-12 col-sm-4","templateOptions":{"options":[{"value":"Yes","key":"Yes","icon":"glyphicon glyphicon-ok md"},{"value":"No","key":"No","icon":"glyphicon glyphicon-remove md"}],"label":"Trigger Decline","affectsTriggers":"Yes"},"validators": {"validation": "Validators.compose([])"}}</v>
      </c>
      <c r="BW5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"triggerDecline","type": "buttons-field","className":"col-xs-12 col-sm-4","templateOptions":{"options":[{"value":"Yes","key":"Yes","icon":"glyphicon glyphicon-ok md"},{"value":"No","key":"No","icon":"glyphicon glyphicon-remove md"}],"label":"Trigger Decline","affectsTriggers":"Yes"},"validators": {"validation": "Validators.compose([])"}}</v>
      </c>
      <c r="BX5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7" s="137" t="str">
        <f>IF(AND(Table_Question_Sets[[#This Row],[Header]]="",Table_Question_Sets[[#This Row],[Property]]&lt;&gt;"",Table_Question_Sets[[#This Row],[Field Type]]&lt;&gt;""),
""""&amp;Table_Question_Sets[[#This Row],[Key]]&amp;"""","")</f>
        <v>"triggerDecline"</v>
      </c>
      <c r="BZ5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"triggerDecline"</v>
      </c>
      <c r="CA57" s="137" t="str">
        <f>IF(AND(Table_Question_Sets[[#This Row],[Header]]&lt;&gt;"Yes",Table_Question_Sets[[#This Row],[Property]]&lt;&gt;"",Table_Question_Sets[[#This Row],[Workflow Role]]&lt;&gt;""),
""""&amp;Table_Question_Sets[[#This Row],[Workflow Role]]&amp;""":"""&amp;Table_Question_Sets[[#This Row],[Key]]&amp;"""","")</f>
        <v/>
      </c>
      <c r="CB57" s="235" t="str">
        <f>IF(AND(Table_Question_Sets[[#This Row],[Displayable]]="No", Table_Question_Sets[[#This Row],[Property]]&lt;&gt;""),
"",""""&amp;Table_Question_Sets[[#This Row],[Key]]&amp;"""")</f>
        <v>"triggerDecline"</v>
      </c>
      <c r="CC57" s="137" t="str">
        <f>IF(AND(Table_Question_Sets[[#This Row],[Header]]&lt;&gt;"Yes",Table_Question_Sets[[#This Row],[Property]]&lt;&gt;"",Table_Question_Sets[[#This Row],[Private]]="Yes"),
""""&amp;Table_Question_Sets[[#This Row],[Key]]&amp;"""","")</f>
        <v/>
      </c>
      <c r="CD57"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"triggerDecline": { "dataType": "text", "displayable": true, "canChangeWhenApproved": false, "private": false, "resetForNewQuotes": false}</v>
      </c>
      <c r="CE57"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"triggerDecline": { "dataType": "text", "displayable": true, "canChangeWhenApproved": false, "private": false, "resetForNewQuotes": false}</v>
      </c>
      <c r="CF57" s="235" t="str">
        <f ca="1">IF(ISNUMBER(Table_Question_Sets[[#This Row],[Config Use Row]]),INDEX(Table_Question_Sets[Config Question Meta Data Rollup],Table_Question_Sets[[#This Row],[Config Use Row]])&amp;",","")</f>
        <v/>
      </c>
      <c r="CG57" s="137">
        <f ca="1">IF(Table_Question_Sets[[#This Row],[Header]]="Yes","",_xlfn.NUMBERVALUE(INDIRECT(SUBSTITUTE(ADDRESS(1,COLUMN(),4),"1","")&amp;ROW()+1))+IF(OR(Table_Question_Sets[[#This Row],[Value]]&lt;&gt;"",AND(Table_Question_Sets[[#This Row],[Data Type]]="Repeating",Table_Question_Sets[[#This Row],[Calculation Repeating]]&lt;&gt;"")),1,0))</f>
        <v>0</v>
      </c>
      <c r="CH57" s="137" t="str">
        <f ca="1" xml:space="preserve">
IF(Table_Question_Sets[[#This Row],[Data Type]]="Repeating",
OFFSET(Table_Repeating_Question_Sets[[#Headers],[Property]],MATCH(Table_Question_Sets[[#This Row],[Property]],Table_Repeating_Question_Sets[Property],0),MATCH("Calculation",Table_Repeating_Question_Sets[#Headers],0)-1,1,1),
"")</f>
        <v/>
      </c>
      <c r="CI5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57" s="137" t="str">
        <f ca="1">IF(ISNUMBER(Table_Question_Sets[[#This Row],[Config Use Row]]),INDEX(Table_Question_Sets[Config Rollup],Table_Question_Sets[[#This Row],[Config Use Row]]),"")</f>
        <v/>
      </c>
      <c r="CL57" s="137" t="str">
        <f ca="1">IF(ISNUMBER(Table_Question_Sets[[#This Row],[Config Use Row]]),INDEX(Table_Question_Sets[Config Keys Nested Rollup],Table_Question_Sets[[#This Row],[Config Use Row]]),"")</f>
        <v/>
      </c>
      <c r="CM57" s="137" t="str">
        <f ca="1">IF(ISNUMBER(Table_Question_Sets[[#This Row],[Config Use Row]]),INDEX(Table_Question_Sets[Calculation Rollup],Table_Question_Sets[[#This Row],[Config Use Row]]),"")</f>
        <v/>
      </c>
    </row>
    <row r="58" spans="1:91" s="21" customFormat="1" ht="29.25" thickBot="1">
      <c r="A58" s="22"/>
      <c r="B58" s="15" t="s">
        <v>89</v>
      </c>
      <c r="C58" s="15" t="s">
        <v>60</v>
      </c>
      <c r="D58" s="15" t="str">
        <f ca="1">IF(Table_Question_Sets[[#This Row],[Header]]="Yes","",
IF(INDIRECT(SUBSTITUTE(ADDRESS(1,COLUMN(),4),"1","")&amp;ROW()-1)="",
INDIRECT(SUBSTITUTE(ADDRESS(1,COLUMN(Table_Question_Sets[[#This Row],[Property]]),4),"1","")&amp;ROW()-1),
INDIRECT(SUBSTITUTE(ADDRESS(1,COLUMN(),4),"1","")&amp;ROW()-1)))</f>
        <v/>
      </c>
      <c r="E58" s="1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disclosure</v>
      </c>
      <c r="F58" s="15" t="str">
        <f>IF(Table_Question_Sets[[#This Row],[Header]]="Yes","",IF(Table_Question_Sets[[#This Row],[Property]]&lt;&gt;"",SUBSTITUTE(Table_Question_Sets[[#This Row],[Property]]," ",""),""))</f>
        <v/>
      </c>
      <c r="G58" s="58"/>
      <c r="H58" s="15"/>
      <c r="I58" s="15"/>
      <c r="J58" s="15"/>
      <c r="K58" s="58"/>
      <c r="L58" s="76"/>
      <c r="M58" s="76"/>
      <c r="N58" s="33"/>
      <c r="O58" s="33"/>
      <c r="P58" s="33"/>
      <c r="Q58" s="33"/>
      <c r="R58" s="33"/>
      <c r="S58" s="33"/>
      <c r="T58" s="15"/>
      <c r="U58" s="15"/>
      <c r="V58" s="15"/>
      <c r="W58" s="15"/>
      <c r="X58" s="15"/>
      <c r="Y58" s="15"/>
      <c r="Z58" s="15"/>
      <c r="AA58" s="15"/>
      <c r="AB58" s="15"/>
      <c r="AC58" s="15"/>
      <c r="AD58" s="15"/>
      <c r="AE58" s="15"/>
      <c r="AF58" s="15"/>
      <c r="AG58" s="15"/>
      <c r="AH58" s="76"/>
      <c r="AI58" s="76"/>
      <c r="AJ58" s="76"/>
      <c r="AK58" s="76"/>
      <c r="AL58" s="76"/>
      <c r="AM58" s="76"/>
      <c r="AN58" s="76"/>
      <c r="AO58" s="76"/>
      <c r="AP58" s="76"/>
      <c r="AQ58" s="141"/>
      <c r="AR58"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8" s="100"/>
      <c r="AT58" s="1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8" s="1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8" s="15"/>
      <c r="AW58" s="33"/>
      <c r="AX58" s="33"/>
      <c r="AY58" s="33"/>
      <c r="AZ58" s="15"/>
      <c r="BA58" s="15"/>
      <c r="BB58" s="15"/>
      <c r="BC58" s="15"/>
      <c r="BD58" s="15"/>
      <c r="BE58" s="15"/>
      <c r="BF58" s="15"/>
      <c r="BG58" s="15"/>
      <c r="BH58" s="15"/>
      <c r="BI58" s="15"/>
      <c r="BJ58" s="15"/>
      <c r="BK58" s="15"/>
      <c r="BL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8" s="33" t="str">
        <f>IF(OR(Table_Question_Sets[[#This Row],[Header]]="Yes",Table_Question_Sets[[#This Row],[Text]]=""),"",IF(OR(Table_Question_Sets[[#This Row],[Text]]="true",Table_Question_Sets[[#This Row],[Text]]="false",ISNUMBER(Table_Question_Sets[[#This Row],[Text]])),Table_Question_Sets[[#This Row],[Text]],""""&amp;Table_Question_Sets[[#This Row],[Text]]&amp;""""))</f>
        <v/>
      </c>
      <c r="BN58" s="33" t="str">
        <f>IF(AND(Table_Question_Sets[[#This Row],[Header]]&lt;&gt;"Yes",Table_Question_Sets[[#This Row],[Property]]&lt;&gt;"",Table_Question_Sets[[#This Row],[Summary Label]]&lt;&gt;""),""""&amp;Table_Question_Sets[[#This Row],[Key]]&amp;""": """&amp;Table_Question_Sets[[#This Row],[Summary Label]]&amp;"""","")</f>
        <v/>
      </c>
      <c r="BO58" s="33" t="str">
        <f ca="1">IF(Table_Question_Sets[[#This Row],[Header]]="Yes","",_xlfn.NUMBERVALUE(INDIRECT(SUBSTITUTE(ADDRESS(1,COLUMN(),4),"1","")&amp;ROW()-1))+IF(Table_Question_Sets[[#This Row],[Property]]&lt;&gt;"",1,0))</f>
        <v/>
      </c>
      <c r="BP58" s="33" t="str">
        <f ca="1">IF(Table_Question_Sets[[#This Row],[Header]]="Yes","",_xlfn.NUMBERVALUE(INDIRECT(SUBSTITUTE(ADDRESS(1,COLUMN(),4),"1","")&amp;ROW()+1))+IF(Table_Question_Sets[[#This Row],[Property]]&lt;&gt;"",1,0))</f>
        <v/>
      </c>
      <c r="BQ58" s="33" t="str">
        <f t="array" aca="1" ref="BQ5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58" s="3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58" s="3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8" s="3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58" s="3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58" s="15" t="str">
        <f xml:space="preserve">
IF(Table_Question_Sets[[#This Row],[Row]]="Yes","]},{""className"": ""row"",""fieldGroup"": [","")&amp;
Table_Question_Sets[[#This Row],[Config Field]]</f>
        <v/>
      </c>
      <c r="BW58" s="1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"disclosure":[{"className": "row","fieldGroup":[{"key": "history","type": "radio-field","className":"col-xs-12 col-sm-12 col-md-12 col-lg-12","templateOptions":{"options":[{"value":"Yes","key":"Yes","icon":"glyphicon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","content":{"heading3":"History"},"affectsTriggers":"Yes"},"validators": {"validation": "Validators.compose([ValidationService.required('true', '')])"}},{"key": "historyDetails","type": "textarea-field","className":"col-xs-12","templateOptions":{"question":"Please provide all relevant details:","hideCondition":"history != 'Yes'"},"validators": {"validation": "Validators.compose([ValidationService.required('true', 'history != \'Yes\'')])"}},{"key":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X58" s="1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8" s="15" t="str">
        <f>IF(AND(Table_Question_Sets[[#This Row],[Header]]="",Table_Question_Sets[[#This Row],[Property]]&lt;&gt;"",Table_Question_Sets[[#This Row],[Field Type]]&lt;&gt;""),
""""&amp;Table_Question_Sets[[#This Row],[Key]]&amp;"""","")</f>
        <v/>
      </c>
      <c r="BZ58" s="15"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"disclosure":["history","historyDetails","insolvency","insolvencyDetails","declaration"],</v>
      </c>
      <c r="CA58" s="15" t="str">
        <f>IF(AND(Table_Question_Sets[[#This Row],[Header]]&lt;&gt;"Yes",Table_Question_Sets[[#This Row],[Property]]&lt;&gt;"",Table_Question_Sets[[#This Row],[Workflow Role]]&lt;&gt;""),
""""&amp;Table_Question_Sets[[#This Row],[Workflow Role]]&amp;""":"""&amp;Table_Question_Sets[[#This Row],[Key]]&amp;"""","")</f>
        <v/>
      </c>
      <c r="CB58" s="15" t="str">
        <f>IF(AND(Table_Question_Sets[[#This Row],[Displayable]]="No", Table_Question_Sets[[#This Row],[Property]]&lt;&gt;""),
"",""""&amp;Table_Question_Sets[[#This Row],[Key]]&amp;"""")</f>
        <v>"disclosure"</v>
      </c>
      <c r="CC58" s="15" t="str">
        <f>IF(AND(Table_Question_Sets[[#This Row],[Header]]&lt;&gt;"Yes",Table_Question_Sets[[#This Row],[Property]]&lt;&gt;"",Table_Question_Sets[[#This Row],[Private]]="Yes"),
""""&amp;Table_Question_Sets[[#This Row],[Key]]&amp;"""","")</f>
        <v/>
      </c>
      <c r="CD58" s="1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58" s="1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"disclosure":{"history": { "dataType": "text", "displayable": true, "canChangeWhenApproved": false, "private": false, "resetForNewQuotes": true},"historyDetails": { "dataType": "text", "displayable": true, "canChangeWhenApproved": false, "private": false, "resetForNewQuotes": false},"insolvency": { "dataType": "text", "displayable": true, "canChangeWhenApproved": false, "private": false, "resetForNewQuotes": true},"insolvencyDetails": { "dataType": "text", "displayable": true, "canChangeWhenApproved": false, "private": false, "resetForNewQuotes": false},"declaration": { "dataType": "text", "displayable": true, "canChangeWhenApproved": false, "private": false, "resetForNewQuotes": true}}</v>
      </c>
      <c r="CF58" s="15" t="str">
        <f ca="1">IF(ISNUMBER(Table_Question_Sets[[#This Row],[Config Use Row]]),INDEX(Table_Question_Sets[Config Question Meta Data Rollup],Table_Question_Sets[[#This Row],[Config Use Row]])&amp;",","")</f>
        <v/>
      </c>
      <c r="CG58" s="15" t="str">
        <f ca="1">IF(Table_Question_Sets[[#This Row],[Header]]="Yes","",_xlfn.NUMBERVALUE(INDIRECT(SUBSTITUTE(ADDRESS(1,COLUMN(),4),"1","")&amp;ROW()+1))+IF(OR(Table_Question_Sets[[#This Row],[Value]]&lt;&gt;"",AND(Table_Question_Sets[[#This Row],[Data Type]]="Repeating",Table_Question_Sets[[#This Row],[Calculation Repeating]]&lt;&gt;"")),1,0))</f>
        <v/>
      </c>
      <c r="CH58" s="15" t="str">
        <f ca="1" xml:space="preserve">
IF(Table_Question_Sets[[#This Row],[Data Type]]="Repeating",
OFFSET(Table_Repeating_Question_Sets[[#Headers],[Property]],MATCH(Table_Question_Sets[[#This Row],[Property]],Table_Repeating_Question_Sets[Property],0),MATCH("Calculation",Table_Repeating_Question_Sets[#Headers],0)-1,1,1),
"")</f>
        <v/>
      </c>
      <c r="CI58" s="15"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8" s="1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"disclosure":{"history": "No","insolvency": "No","declaration": "Yes"},</v>
      </c>
      <c r="CK58" s="15" t="str">
        <f ca="1">IF(ISNUMBER(Table_Question_Sets[[#This Row],[Config Use Row]]),INDEX(Table_Question_Sets[Config Rollup],Table_Question_Sets[[#This Row],[Config Use Row]]),"")</f>
        <v/>
      </c>
      <c r="CL58" s="15" t="str">
        <f ca="1">IF(ISNUMBER(Table_Question_Sets[[#This Row],[Config Use Row]]),INDEX(Table_Question_Sets[Config Keys Nested Rollup],Table_Question_Sets[[#This Row],[Config Use Row]]),"")</f>
        <v/>
      </c>
      <c r="CM58" s="15" t="str">
        <f ca="1">IF(ISNUMBER(Table_Question_Sets[[#This Row],[Config Use Row]]),INDEX(Table_Question_Sets[Calculation Rollup],Table_Question_Sets[[#This Row],[Config Use Row]]),"")</f>
        <v/>
      </c>
    </row>
    <row r="59" spans="1:91" s="22" customFormat="1" ht="21" hidden="1" customHeight="1">
      <c r="B59" s="27"/>
      <c r="C59" s="10"/>
      <c r="D59" s="26" t="str">
        <f ca="1">IF(Table_Question_Sets[[#This Row],[Header]]="Yes","",
IF(INDIRECT(SUBSTITUTE(ADDRESS(1,COLUMN(),4),"1","")&amp;ROW()-1)="",
INDIRECT(SUBSTITUTE(ADDRESS(1,COLUMN(Table_Question_Sets[[#This Row],[Property]]),4),"1","")&amp;ROW()-1),
INDIRECT(SUBSTITUTE(ADDRESS(1,COLUMN(),4),"1","")&amp;ROW()-1)))</f>
        <v>Disclosure</v>
      </c>
      <c r="E5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59" s="26" t="str">
        <f>IF(Table_Question_Sets[[#This Row],[Header]]="Yes","",IF(Table_Question_Sets[[#This Row],[Property]]&lt;&gt;"",SUBSTITUTE(Table_Question_Sets[[#This Row],[Property]]," ",""),""))</f>
        <v/>
      </c>
      <c r="G59" s="94"/>
      <c r="H59" s="27"/>
      <c r="I59" s="27"/>
      <c r="J59" s="27"/>
      <c r="K59" s="59"/>
      <c r="L59" s="82"/>
      <c r="M59" s="82"/>
      <c r="N59" s="52"/>
      <c r="O59" s="52"/>
      <c r="P59" s="52"/>
      <c r="Q59" s="52"/>
      <c r="R59" s="52"/>
      <c r="S59" s="52"/>
      <c r="T59" s="27"/>
      <c r="U59" s="27"/>
      <c r="V59" s="27"/>
      <c r="W59" s="27"/>
      <c r="X59" s="27"/>
      <c r="Y59" s="27"/>
      <c r="Z59" s="27"/>
      <c r="AA59" s="27"/>
      <c r="AB59" s="27"/>
      <c r="AC59" s="27"/>
      <c r="AD59" s="27"/>
      <c r="AE59" s="27"/>
      <c r="AF59" s="27"/>
      <c r="AG59" s="27"/>
      <c r="AH59" s="82"/>
      <c r="AI59" s="82"/>
      <c r="AJ59" s="82"/>
      <c r="AK59" s="82"/>
      <c r="AL59" s="82"/>
      <c r="AM59" s="82"/>
      <c r="AN59" s="82"/>
      <c r="AO59" s="82"/>
      <c r="AP59" s="82"/>
      <c r="AQ59" s="26"/>
      <c r="AR59"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59" s="166"/>
      <c r="AT5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59"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59" s="27"/>
      <c r="AW59" s="52"/>
      <c r="AX59" s="52"/>
      <c r="AY59" s="52"/>
      <c r="AZ59" s="27"/>
      <c r="BA59" s="27"/>
      <c r="BB59" s="27"/>
      <c r="BC59" s="27"/>
      <c r="BD59" s="27"/>
      <c r="BE59" s="27"/>
      <c r="BF59" s="27"/>
      <c r="BG59" s="27"/>
      <c r="BH59" s="27"/>
      <c r="BI59" s="27"/>
      <c r="BJ59" s="27"/>
      <c r="BK59" s="27"/>
      <c r="BL59"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59" s="50" t="str">
        <f>IF(OR(Table_Question_Sets[[#This Row],[Header]]="Yes",Table_Question_Sets[[#This Row],[Text]]=""),"",IF(OR(Table_Question_Sets[[#This Row],[Text]]="true",Table_Question_Sets[[#This Row],[Text]]="false",ISNUMBER(Table_Question_Sets[[#This Row],[Text]])),Table_Question_Sets[[#This Row],[Text]],""""&amp;Table_Question_Sets[[#This Row],[Text]]&amp;""""))</f>
        <v/>
      </c>
      <c r="BN59" s="50" t="str">
        <f>IF(AND(Table_Question_Sets[[#This Row],[Header]]&lt;&gt;"Yes",Table_Question_Sets[[#This Row],[Property]]&lt;&gt;"",Table_Question_Sets[[#This Row],[Summary Label]]&lt;&gt;""),""""&amp;Table_Question_Sets[[#This Row],[Key]]&amp;""": """&amp;Table_Question_Sets[[#This Row],[Summary Label]]&amp;"""","")</f>
        <v/>
      </c>
      <c r="BO59" s="50">
        <f ca="1">IF(Table_Question_Sets[[#This Row],[Header]]="Yes","",_xlfn.NUMBERVALUE(INDIRECT(SUBSTITUTE(ADDRESS(1,COLUMN(),4),"1","")&amp;ROW()-1))+IF(Table_Question_Sets[[#This Row],[Property]]&lt;&gt;"",1,0))</f>
        <v>0</v>
      </c>
      <c r="BP59" s="50">
        <f ca="1">IF(Table_Question_Sets[[#This Row],[Header]]="Yes","",_xlfn.NUMBERVALUE(INDIRECT(SUBSTITUTE(ADDRESS(1,COLUMN(),4),"1","")&amp;ROW()+1))+IF(Table_Question_Sets[[#This Row],[Property]]&lt;&gt;"",1,0))</f>
        <v>5</v>
      </c>
      <c r="BQ59" s="25" t="str">
        <f t="array" aca="1" ref="BQ5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59"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59"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59" s="5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59" s="5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59" s="10" t="str">
        <f xml:space="preserve">
IF(Table_Question_Sets[[#This Row],[Row]]="Yes","]},{""className"": ""row"",""fieldGroup"": [","")&amp;
Table_Question_Sets[[#This Row],[Config Field]]</f>
        <v/>
      </c>
      <c r="BW59"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"history","type": "radio-field","className":"col-xs-12 col-sm-12 col-md-12 col-lg-12","templateOptions":{"options":[{"value":"Yes","key":"Yes","icon":"glyphicon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","content":{"heading3":"History"},"affectsTriggers":"Yes"},"validators": {"validation": "Validators.compose([ValidationService.required('true', '')])"}},{"key": "historyDetails","type": "textarea-field","className":"col-xs-12","templateOptions":{"question":"Please provide all relevant details:","hideCondition":"history != 'Yes'"},"validators": {"validation": "Validators.compose([ValidationService.required('true', 'history != \'Yes\'')])"}},{"key":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X59"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59" s="10" t="str">
        <f>IF(AND(Table_Question_Sets[[#This Row],[Header]]="",Table_Question_Sets[[#This Row],[Property]]&lt;&gt;"",Table_Question_Sets[[#This Row],[Field Type]]&lt;&gt;""),
""""&amp;Table_Question_Sets[[#This Row],[Key]]&amp;"""","")</f>
        <v/>
      </c>
      <c r="BZ59"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"history","historyDetails","insolvency","insolvencyDetails","declaration"</v>
      </c>
      <c r="CA59" s="10" t="str">
        <f>IF(AND(Table_Question_Sets[[#This Row],[Header]]&lt;&gt;"Yes",Table_Question_Sets[[#This Row],[Property]]&lt;&gt;"",Table_Question_Sets[[#This Row],[Workflow Role]]&lt;&gt;""),
""""&amp;Table_Question_Sets[[#This Row],[Workflow Role]]&amp;""":"""&amp;Table_Question_Sets[[#This Row],[Key]]&amp;"""","")</f>
        <v/>
      </c>
      <c r="CB59" s="27" t="str">
        <f>IF(AND(Table_Question_Sets[[#This Row],[Displayable]]="No", Table_Question_Sets[[#This Row],[Property]]&lt;&gt;""),
"",""""&amp;Table_Question_Sets[[#This Row],[Key]]&amp;"""")</f>
        <v>""</v>
      </c>
      <c r="CC59" s="10" t="str">
        <f>IF(AND(Table_Question_Sets[[#This Row],[Header]]&lt;&gt;"Yes",Table_Question_Sets[[#This Row],[Property]]&lt;&gt;"",Table_Question_Sets[[#This Row],[Private]]="Yes"),
""""&amp;Table_Question_Sets[[#This Row],[Key]]&amp;"""","")</f>
        <v/>
      </c>
      <c r="CD59"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59"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"history": { "dataType": "text", "displayable": true, "canChangeWhenApproved": false, "private": false, "resetForNewQuotes": true},"historyDetails": { "dataType": "text", "displayable": true, "canChangeWhenApproved": false, "private": false, "resetForNewQuotes": false},"insolvency": { "dataType": "text", "displayable": true, "canChangeWhenApproved": false, "private": false, "resetForNewQuotes": true},"insolvencyDetails": { "dataType": "text", "displayable": true, "canChangeWhenApproved": false, "private": false, "resetForNewQuotes": false},"declaration": { "dataType": "text", "displayable": true, "canChangeWhenApproved": false, "private": false, "resetForNewQuotes": true}</v>
      </c>
      <c r="CF59" s="27" t="str">
        <f ca="1">IF(ISNUMBER(Table_Question_Sets[[#This Row],[Config Use Row]]),INDEX(Table_Question_Sets[Config Question Meta Data Rollup],Table_Question_Sets[[#This Row],[Config Use Row]])&amp;",","")</f>
        <v/>
      </c>
      <c r="CG59" s="10">
        <f ca="1">IF(Table_Question_Sets[[#This Row],[Header]]="Yes","",_xlfn.NUMBERVALUE(INDIRECT(SUBSTITUTE(ADDRESS(1,COLUMN(),4),"1","")&amp;ROW()+1))+IF(OR(Table_Question_Sets[[#This Row],[Value]]&lt;&gt;"",AND(Table_Question_Sets[[#This Row],[Data Type]]="Repeating",Table_Question_Sets[[#This Row],[Calculation Repeating]]&lt;&gt;"")),1,0))</f>
        <v>3</v>
      </c>
      <c r="CH59" s="10" t="str">
        <f ca="1" xml:space="preserve">
IF(Table_Question_Sets[[#This Row],[Data Type]]="Repeating",
OFFSET(Table_Repeating_Question_Sets[[#Headers],[Property]],MATCH(Table_Question_Sets[[#This Row],[Property]],Table_Repeating_Question_Sets[Property],0),MATCH("Calculation",Table_Repeating_Question_Sets[#Headers],0)-1,1,1),
"")</f>
        <v/>
      </c>
      <c r="CI59"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59"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"history": "No","insolvency": "No","declaration": "Yes"</v>
      </c>
      <c r="CK59" s="10" t="str">
        <f ca="1">IF(ISNUMBER(Table_Question_Sets[[#This Row],[Config Use Row]]),INDEX(Table_Question_Sets[Config Rollup],Table_Question_Sets[[#This Row],[Config Use Row]]),"")</f>
        <v/>
      </c>
      <c r="CL59" s="10" t="str">
        <f ca="1">IF(ISNUMBER(Table_Question_Sets[[#This Row],[Config Use Row]]),INDEX(Table_Question_Sets[Config Keys Nested Rollup],Table_Question_Sets[[#This Row],[Config Use Row]]),"")</f>
        <v/>
      </c>
      <c r="CM59" s="26" t="str">
        <f ca="1">IF(ISNUMBER(Table_Question_Sets[[#This Row],[Config Use Row]]),INDEX(Table_Question_Sets[Calculation Rollup],Table_Question_Sets[[#This Row],[Config Use Row]]),"")</f>
        <v/>
      </c>
    </row>
    <row r="60" spans="1:91" s="22" customFormat="1" ht="21" customHeight="1">
      <c r="B60" s="10" t="s">
        <v>90</v>
      </c>
      <c r="C60" s="165"/>
      <c r="D60" s="26" t="str">
        <f ca="1">IF(Table_Question_Sets[[#This Row],[Header]]="Yes","",
IF(INDIRECT(SUBSTITUTE(ADDRESS(1,COLUMN(),4),"1","")&amp;ROW()-1)="",
INDIRECT(SUBSTITUTE(ADDRESS(1,COLUMN(Table_Question_Sets[[#This Row],[Property]]),4),"1","")&amp;ROW()-1),
INDIRECT(SUBSTITUTE(ADDRESS(1,COLUMN(),4),"1","")&amp;ROW()-1)))</f>
        <v>Disclosure</v>
      </c>
      <c r="E6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history</v>
      </c>
      <c r="F60" s="26" t="str">
        <f>IF(Table_Question_Sets[[#This Row],[Header]]="Yes","",IF(Table_Question_Sets[[#This Row],[Property]]&lt;&gt;"",SUBSTITUTE(Table_Question_Sets[[#This Row],[Property]]," ",""),""))</f>
        <v>History</v>
      </c>
      <c r="G60" s="94" t="s">
        <v>70</v>
      </c>
      <c r="H60" s="10" t="s">
        <v>37</v>
      </c>
      <c r="I60" s="10" t="s">
        <v>82</v>
      </c>
      <c r="J60" s="10" t="s">
        <v>69</v>
      </c>
      <c r="K60" s="62" t="s">
        <v>60</v>
      </c>
      <c r="L60" s="77"/>
      <c r="M60" s="77"/>
      <c r="N60" s="25"/>
      <c r="O60" s="59" t="s">
        <v>735</v>
      </c>
      <c r="P60" s="59" t="s">
        <v>735</v>
      </c>
      <c r="Q60" s="59" t="s">
        <v>735</v>
      </c>
      <c r="R60" s="59" t="s">
        <v>735</v>
      </c>
      <c r="S60" s="25"/>
      <c r="T60" s="10"/>
      <c r="U60" s="10" t="s">
        <v>91</v>
      </c>
      <c r="V60" s="10"/>
      <c r="W60" s="10"/>
      <c r="X60" s="10"/>
      <c r="Y60" s="10" t="s">
        <v>90</v>
      </c>
      <c r="Z60" s="10"/>
      <c r="AA60" s="10"/>
      <c r="AB60" s="10"/>
      <c r="AC60" s="10"/>
      <c r="AD60" s="10"/>
      <c r="AE60" s="10"/>
      <c r="AF60" s="10"/>
      <c r="AG60" s="10"/>
      <c r="AH60" s="77"/>
      <c r="AI60" s="77"/>
      <c r="AJ60" s="77"/>
      <c r="AK60" s="77"/>
      <c r="AL60" s="77"/>
      <c r="AM60" s="77"/>
      <c r="AN60" s="77"/>
      <c r="AO60" s="77"/>
      <c r="AP60" s="77"/>
      <c r="AQ60" s="137"/>
      <c r="AR6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No</v>
      </c>
      <c r="AS60" s="166" t="str">
        <f>IF(AND(AR169&lt;&gt;"cancellation",Table_Question_Sets[[#This Row],[Used Value]]=""),"Yes","No")</f>
        <v>No</v>
      </c>
      <c r="AT6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0" s="10"/>
      <c r="AW60" s="25"/>
      <c r="AX60" s="25"/>
      <c r="AY60" s="25"/>
      <c r="AZ60" s="10"/>
      <c r="BA60" s="10" t="s">
        <v>60</v>
      </c>
      <c r="BB60" s="10"/>
      <c r="BC60" s="10"/>
      <c r="BD60" s="10"/>
      <c r="BE60" s="10"/>
      <c r="BF60" s="10" t="s">
        <v>60</v>
      </c>
      <c r="BG60" s="10"/>
      <c r="BH60" s="10"/>
      <c r="BI60" s="10"/>
      <c r="BJ60" s="10"/>
      <c r="BK60" s="10"/>
      <c r="BL60"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No</v>
      </c>
      <c r="BM60" s="25" t="str">
        <f>IF(OR(Table_Question_Sets[[#This Row],[Header]]="Yes",Table_Question_Sets[[#This Row],[Text]]=""),"",IF(OR(Table_Question_Sets[[#This Row],[Text]]="true",Table_Question_Sets[[#This Row],[Text]]="false",ISNUMBER(Table_Question_Sets[[#This Row],[Text]])),Table_Question_Sets[[#This Row],[Text]],""""&amp;Table_Question_Sets[[#This Row],[Text]]&amp;""""))</f>
        <v>"No"</v>
      </c>
      <c r="BN60" s="25" t="str">
        <f>IF(AND(Table_Question_Sets[[#This Row],[Header]]&lt;&gt;"Yes",Table_Question_Sets[[#This Row],[Property]]&lt;&gt;"",Table_Question_Sets[[#This Row],[Summary Label]]&lt;&gt;""),""""&amp;Table_Question_Sets[[#This Row],[Key]]&amp;""": """&amp;Table_Question_Sets[[#This Row],[Summary Label]]&amp;"""","")</f>
        <v/>
      </c>
      <c r="BO60" s="25">
        <f ca="1">IF(Table_Question_Sets[[#This Row],[Header]]="Yes","",_xlfn.NUMBERVALUE(INDIRECT(SUBSTITUTE(ADDRESS(1,COLUMN(),4),"1","")&amp;ROW()-1))+IF(Table_Question_Sets[[#This Row],[Property]]&lt;&gt;"",1,0))</f>
        <v>1</v>
      </c>
      <c r="BP60" s="25">
        <f ca="1">IF(Table_Question_Sets[[#This Row],[Header]]="Yes","",_xlfn.NUMBERVALUE(INDIRECT(SUBSTITUTE(ADDRESS(1,COLUMN(),4),"1","")&amp;ROW()+1))+IF(Table_Question_Sets[[#This Row],[Property]]&lt;&gt;"",1,0))</f>
        <v>5</v>
      </c>
      <c r="BQ60" s="25" t="str">
        <f t="array" aca="1" ref="BQ6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{"value":"Yes","key":"Yes","icon":"glyphicon glyphicon-ok md"},{"value":"No","key":"No","icon":"glyphicon glyphicon-remove md"}</v>
      </c>
      <c r="BR60"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60"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0"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
      </c>
      <c r="BU60"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"history","type": "radio-field","className":"col-xs-12 col-sm-12 col-md-12 col-lg-12","templateOptions":{"options":[{"value":"Yes","key":"Yes","icon":"glyphicon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","content":{"heading3":"History"},"affectsTriggers":"Yes"},"validators": {"validation": "Validators.compose([ValidationService.required('true', '')])"}}</v>
      </c>
      <c r="BV60" s="10" t="str">
        <f ca="1" xml:space="preserve">
IF(Table_Question_Sets[[#This Row],[Row]]="Yes","]},{""className"": ""row"",""fieldGroup"": [","")&amp;
Table_Question_Sets[[#This Row],[Config Field]]</f>
        <v>{"key": "history","type": "radio-field","className":"col-xs-12 col-sm-12 col-md-12 col-lg-12","templateOptions":{"options":[{"value":"Yes","key":"Yes","icon":"glyphicon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","content":{"heading3":"History"},"affectsTriggers":"Yes"},"validators": {"validation": "Validators.compose([ValidationService.required('true', '')])"}}</v>
      </c>
      <c r="BW60"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"history","type": "radio-field","className":"col-xs-12 col-sm-12 col-md-12 col-lg-12","templateOptions":{"options":[{"value":"Yes","key":"Yes","icon":"glyphicon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","content":{"heading3":"History"},"affectsTriggers":"Yes"},"validators": {"validation": "Validators.compose([ValidationService.required('true', '')])"}},{"key": "historyDetails","type": "textarea-field","className":"col-xs-12","templateOptions":{"question":"Please provide all relevant details:","hideCondition":"history != 'Yes'"},"validators": {"validation": "Validators.compose([ValidationService.required('true', 'history != \'Yes\'')])"}},{"key":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X60"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0" s="10" t="str">
        <f>IF(AND(Table_Question_Sets[[#This Row],[Header]]="",Table_Question_Sets[[#This Row],[Property]]&lt;&gt;"",Table_Question_Sets[[#This Row],[Field Type]]&lt;&gt;""),
""""&amp;Table_Question_Sets[[#This Row],[Key]]&amp;"""","")</f>
        <v>"history"</v>
      </c>
      <c r="BZ60"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"history","historyDetails","insolvency","insolvencyDetails","declaration"</v>
      </c>
      <c r="CA60" s="10" t="str">
        <f>IF(AND(Table_Question_Sets[[#This Row],[Header]]&lt;&gt;"Yes",Table_Question_Sets[[#This Row],[Property]]&lt;&gt;"",Table_Question_Sets[[#This Row],[Workflow Role]]&lt;&gt;""),
""""&amp;Table_Question_Sets[[#This Row],[Workflow Role]]&amp;""":"""&amp;Table_Question_Sets[[#This Row],[Key]]&amp;"""","")</f>
        <v/>
      </c>
      <c r="CB60" s="10" t="str">
        <f>IF(AND(Table_Question_Sets[[#This Row],[Displayable]]="No", Table_Question_Sets[[#This Row],[Property]]&lt;&gt;""),
"",""""&amp;Table_Question_Sets[[#This Row],[Key]]&amp;"""")</f>
        <v>"history"</v>
      </c>
      <c r="CC60" s="10" t="str">
        <f>IF(AND(Table_Question_Sets[[#This Row],[Header]]&lt;&gt;"Yes",Table_Question_Sets[[#This Row],[Property]]&lt;&gt;"",Table_Question_Sets[[#This Row],[Private]]="Yes"),
""""&amp;Table_Question_Sets[[#This Row],[Key]]&amp;"""","")</f>
        <v/>
      </c>
      <c r="CD60"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"history": { "dataType": "text", "displayable": true, "canChangeWhenApproved": false, "private": false, "resetForNewQuotes": true}</v>
      </c>
      <c r="CE60"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"history": { "dataType": "text", "displayable": true, "canChangeWhenApproved": false, "private": false, "resetForNewQuotes": true},"historyDetails": { "dataType": "text", "displayable": true, "canChangeWhenApproved": false, "private": false, "resetForNewQuotes": false},"insolvency": { "dataType": "text", "displayable": true, "canChangeWhenApproved": false, "private": false, "resetForNewQuotes": true},"insolvencyDetails": { "dataType": "text", "displayable": true, "canChangeWhenApproved": false, "private": false, "resetForNewQuotes": false},"declaration": { "dataType": "text", "displayable": true, "canChangeWhenApproved": false, "private": false, "resetForNewQuotes": true}</v>
      </c>
      <c r="CF60" s="10" t="str">
        <f ca="1">IF(ISNUMBER(Table_Question_Sets[[#This Row],[Config Use Row]]),INDEX(Table_Question_Sets[Config Question Meta Data Rollup],Table_Question_Sets[[#This Row],[Config Use Row]])&amp;",","")</f>
        <v/>
      </c>
      <c r="CG60" s="10">
        <f ca="1">IF(Table_Question_Sets[[#This Row],[Header]]="Yes","",_xlfn.NUMBERVALUE(INDIRECT(SUBSTITUTE(ADDRESS(1,COLUMN(),4),"1","")&amp;ROW()+1))+IF(OR(Table_Question_Sets[[#This Row],[Value]]&lt;&gt;"",AND(Table_Question_Sets[[#This Row],[Data Type]]="Repeating",Table_Question_Sets[[#This Row],[Calculation Repeating]]&lt;&gt;"")),1,0))</f>
        <v>3</v>
      </c>
      <c r="CH60" s="10" t="str">
        <f ca="1" xml:space="preserve">
IF(Table_Question_Sets[[#This Row],[Data Type]]="Repeating",
OFFSET(Table_Repeating_Question_Sets[[#Headers],[Property]],MATCH(Table_Question_Sets[[#This Row],[Property]],Table_Repeating_Question_Sets[Property],0),MATCH("Calculation",Table_Repeating_Question_Sets[#Headers],0)-1,1,1),
"")</f>
        <v/>
      </c>
      <c r="CI60"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"history": "No"</v>
      </c>
      <c r="CJ60"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"history": "No","insolvency": "No","declaration": "Yes"</v>
      </c>
      <c r="CK60" s="10" t="str">
        <f ca="1">IF(ISNUMBER(Table_Question_Sets[[#This Row],[Config Use Row]]),INDEX(Table_Question_Sets[Config Rollup],Table_Question_Sets[[#This Row],[Config Use Row]]),"")</f>
        <v/>
      </c>
      <c r="CL60" s="10" t="str">
        <f ca="1">IF(ISNUMBER(Table_Question_Sets[[#This Row],[Config Use Row]]),INDEX(Table_Question_Sets[Config Keys Nested Rollup],Table_Question_Sets[[#This Row],[Config Use Row]]),"")</f>
        <v/>
      </c>
      <c r="CM60" s="10" t="str">
        <f ca="1">IF(ISNUMBER(Table_Question_Sets[[#This Row],[Config Use Row]]),INDEX(Table_Question_Sets[Calculation Rollup],Table_Question_Sets[[#This Row],[Config Use Row]]),"")</f>
        <v/>
      </c>
    </row>
    <row r="61" spans="1:91" s="22" customFormat="1" ht="21" customHeight="1">
      <c r="B61" s="27" t="s">
        <v>92</v>
      </c>
      <c r="C61" s="165"/>
      <c r="D61" s="26" t="str">
        <f ca="1">IF(Table_Question_Sets[[#This Row],[Header]]="Yes","",
IF(INDIRECT(SUBSTITUTE(ADDRESS(1,COLUMN(),4),"1","")&amp;ROW()-1)="",
INDIRECT(SUBSTITUTE(ADDRESS(1,COLUMN(Table_Question_Sets[[#This Row],[Property]]),4),"1","")&amp;ROW()-1),
INDIRECT(SUBSTITUTE(ADDRESS(1,COLUMN(),4),"1","")&amp;ROW()-1)))</f>
        <v>Disclosure</v>
      </c>
      <c r="E6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historyDetails</v>
      </c>
      <c r="F61" s="26" t="str">
        <f>IF(Table_Question_Sets[[#This Row],[Header]]="Yes","",IF(Table_Question_Sets[[#This Row],[Property]]&lt;&gt;"",SUBSTITUTE(Table_Question_Sets[[#This Row],[Property]]," ",""),""))</f>
        <v>HistoryDetails</v>
      </c>
      <c r="G61" s="94"/>
      <c r="H61" s="27" t="s">
        <v>37</v>
      </c>
      <c r="I61" s="10" t="s">
        <v>81</v>
      </c>
      <c r="J61" s="10"/>
      <c r="K61" s="62" t="s">
        <v>60</v>
      </c>
      <c r="L61" s="77"/>
      <c r="M61" s="77"/>
      <c r="N61" s="25"/>
      <c r="O61" s="25"/>
      <c r="P61" s="25"/>
      <c r="Q61" s="25"/>
      <c r="R61" s="25"/>
      <c r="S61" s="25"/>
      <c r="T61" s="27"/>
      <c r="U61" s="28" t="s">
        <v>93</v>
      </c>
      <c r="V61" s="168" t="s">
        <v>94</v>
      </c>
      <c r="W61" s="27"/>
      <c r="X61" s="10"/>
      <c r="Y61" s="10"/>
      <c r="Z61" s="10"/>
      <c r="AA61" s="10"/>
      <c r="AB61" s="11"/>
      <c r="AC61" s="10"/>
      <c r="AD61" s="27"/>
      <c r="AE61" s="27"/>
      <c r="AF61" s="10"/>
      <c r="AG61" s="10"/>
      <c r="AH61" s="82"/>
      <c r="AI61" s="82"/>
      <c r="AJ61" s="82"/>
      <c r="AK61" s="82"/>
      <c r="AL61" s="82"/>
      <c r="AM61" s="82"/>
      <c r="AN61" s="82"/>
      <c r="AO61" s="82"/>
      <c r="AP61" s="82"/>
      <c r="AQ61" s="137"/>
      <c r="AR6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1" s="166" t="str">
        <f>IF(AND(AR62="Yes",Table_Question_Sets[[#This Row],[Used Value]]=""),"Yes","No")</f>
        <v>No</v>
      </c>
      <c r="AT6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1" s="27"/>
      <c r="AW61" s="25"/>
      <c r="AX61" s="25"/>
      <c r="AY61" s="25"/>
      <c r="AZ61" s="27"/>
      <c r="BA61" s="27"/>
      <c r="BB61" s="27"/>
      <c r="BC61" s="27"/>
      <c r="BD61" s="27"/>
      <c r="BE61" s="27"/>
      <c r="BF61" s="27"/>
      <c r="BG61" s="27"/>
      <c r="BH61" s="27"/>
      <c r="BI61" s="27"/>
      <c r="BJ61" s="27"/>
      <c r="BK61" s="27"/>
      <c r="BL61"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1" s="50" t="str">
        <f>IF(OR(Table_Question_Sets[[#This Row],[Header]]="Yes",Table_Question_Sets[[#This Row],[Text]]=""),"",IF(OR(Table_Question_Sets[[#This Row],[Text]]="true",Table_Question_Sets[[#This Row],[Text]]="false",ISNUMBER(Table_Question_Sets[[#This Row],[Text]])),Table_Question_Sets[[#This Row],[Text]],""""&amp;Table_Question_Sets[[#This Row],[Text]]&amp;""""))</f>
        <v/>
      </c>
      <c r="BN61" s="29" t="str">
        <f>IF(AND(Table_Question_Sets[[#This Row],[Header]]&lt;&gt;"Yes",Table_Question_Sets[[#This Row],[Property]]&lt;&gt;"",Table_Question_Sets[[#This Row],[Summary Label]]&lt;&gt;""),""""&amp;Table_Question_Sets[[#This Row],[Key]]&amp;""": """&amp;Table_Question_Sets[[#This Row],[Summary Label]]&amp;"""","")</f>
        <v/>
      </c>
      <c r="BO61" s="29">
        <f ca="1">IF(Table_Question_Sets[[#This Row],[Header]]="Yes","",_xlfn.NUMBERVALUE(INDIRECT(SUBSTITUTE(ADDRESS(1,COLUMN(),4),"1","")&amp;ROW()-1))+IF(Table_Question_Sets[[#This Row],[Property]]&lt;&gt;"",1,0))</f>
        <v>2</v>
      </c>
      <c r="BP61" s="29">
        <f ca="1">IF(Table_Question_Sets[[#This Row],[Header]]="Yes","",_xlfn.NUMBERVALUE(INDIRECT(SUBSTITUTE(ADDRESS(1,COLUMN(),4),"1","")&amp;ROW()+1))+IF(Table_Question_Sets[[#This Row],[Property]]&lt;&gt;"",1,0))</f>
        <v>4</v>
      </c>
      <c r="BQ61" s="29" t="str">
        <f t="array" aca="1" ref="BQ6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1"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'history != \'Yes\'')])"}</v>
      </c>
      <c r="BS61"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1"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"templateOptions":{"question":"Please provide all relevant details:","hideCondition":"history != 'Yes'"}</v>
      </c>
      <c r="BU6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"historyDetails","type": "textarea-field","className":"col-xs-12","templateOptions":{"question":"Please provide all relevant details:","hideCondition":"history != 'Yes'"},"validators": {"validation": "Validators.compose([ValidationService.required('true', 'history != \'Yes\'')])"}}</v>
      </c>
      <c r="BV61" s="26" t="str">
        <f ca="1" xml:space="preserve">
IF(Table_Question_Sets[[#This Row],[Row]]="Yes","]},{""className"": ""row"",""fieldGroup"": [","")&amp;
Table_Question_Sets[[#This Row],[Config Field]]</f>
        <v>{"key": "historyDetails","type": "textarea-field","className":"col-xs-12","templateOptions":{"question":"Please provide all relevant details:","hideCondition":"history != 'Yes'"},"validators": {"validation": "Validators.compose([ValidationService.required('true', 'history != \'Yes\'')])"}}</v>
      </c>
      <c r="BW61"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"historyDetails","type": "textarea-field","className":"col-xs-12","templateOptions":{"question":"Please provide all relevant details:","hideCondition":"history != 'Yes'"},"validators": {"validation": "Validators.compose([ValidationService.required('true', 'history != \'Yes\'')])"}},{"key":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X61"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1" s="137" t="str">
        <f>IF(AND(Table_Question_Sets[[#This Row],[Header]]="",Table_Question_Sets[[#This Row],[Property]]&lt;&gt;"",Table_Question_Sets[[#This Row],[Field Type]]&lt;&gt;""),
""""&amp;Table_Question_Sets[[#This Row],[Key]]&amp;"""","")</f>
        <v>"historyDetails"</v>
      </c>
      <c r="BZ6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"historyDetails","insolvency","insolvencyDetails","declaration"</v>
      </c>
      <c r="CA61" s="137" t="str">
        <f>IF(AND(Table_Question_Sets[[#This Row],[Header]]&lt;&gt;"Yes",Table_Question_Sets[[#This Row],[Property]]&lt;&gt;"",Table_Question_Sets[[#This Row],[Workflow Role]]&lt;&gt;""),
""""&amp;Table_Question_Sets[[#This Row],[Workflow Role]]&amp;""":"""&amp;Table_Question_Sets[[#This Row],[Key]]&amp;"""","")</f>
        <v/>
      </c>
      <c r="CB61" s="27" t="str">
        <f>IF(AND(Table_Question_Sets[[#This Row],[Displayable]]="No", Table_Question_Sets[[#This Row],[Property]]&lt;&gt;""),
"",""""&amp;Table_Question_Sets[[#This Row],[Key]]&amp;"""")</f>
        <v>"historyDetails"</v>
      </c>
      <c r="CC61" s="137" t="str">
        <f>IF(AND(Table_Question_Sets[[#This Row],[Header]]&lt;&gt;"Yes",Table_Question_Sets[[#This Row],[Property]]&lt;&gt;"",Table_Question_Sets[[#This Row],[Private]]="Yes"),
""""&amp;Table_Question_Sets[[#This Row],[Key]]&amp;"""","")</f>
        <v/>
      </c>
      <c r="CD61"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"historyDetails": { "dataType": "text", "displayable": true, "canChangeWhenApproved": false, "private": false, "resetForNewQuotes": false}</v>
      </c>
      <c r="CE61"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"historyDetails": { "dataType": "text", "displayable": true, "canChangeWhenApproved": false, "private": false, "resetForNewQuotes": false},"insolvency": { "dataType": "text", "displayable": true, "canChangeWhenApproved": false, "private": false, "resetForNewQuotes": true},"insolvencyDetails": { "dataType": "text", "displayable": true, "canChangeWhenApproved": false, "private": false, "resetForNewQuotes": false},"declaration": { "dataType": "text", "displayable": true, "canChangeWhenApproved": false, "private": false, "resetForNewQuotes": true}</v>
      </c>
      <c r="CF61" s="27" t="str">
        <f ca="1">IF(ISNUMBER(Table_Question_Sets[[#This Row],[Config Use Row]]),INDEX(Table_Question_Sets[Config Question Meta Data Rollup],Table_Question_Sets[[#This Row],[Config Use Row]])&amp;",","")</f>
        <v/>
      </c>
      <c r="CG61" s="137">
        <f ca="1">IF(Table_Question_Sets[[#This Row],[Header]]="Yes","",_xlfn.NUMBERVALUE(INDIRECT(SUBSTITUTE(ADDRESS(1,COLUMN(),4),"1","")&amp;ROW()+1))+IF(OR(Table_Question_Sets[[#This Row],[Value]]&lt;&gt;"",AND(Table_Question_Sets[[#This Row],[Data Type]]="Repeating",Table_Question_Sets[[#This Row],[Calculation Repeating]]&lt;&gt;"")),1,0))</f>
        <v>2</v>
      </c>
      <c r="CH61" s="137" t="str">
        <f ca="1" xml:space="preserve">
IF(Table_Question_Sets[[#This Row],[Data Type]]="Repeating",
OFFSET(Table_Repeating_Question_Sets[[#Headers],[Property]],MATCH(Table_Question_Sets[[#This Row],[Property]],Table_Repeating_Question_Sets[Property],0),MATCH("Calculation",Table_Repeating_Question_Sets[#Headers],0)-1,1,1),
"")</f>
        <v/>
      </c>
      <c r="CI6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"insolvency": "No","declaration": "Yes"</v>
      </c>
      <c r="CK61" s="137" t="str">
        <f ca="1">IF(ISNUMBER(Table_Question_Sets[[#This Row],[Config Use Row]]),INDEX(Table_Question_Sets[Config Rollup],Table_Question_Sets[[#This Row],[Config Use Row]]),"")</f>
        <v/>
      </c>
      <c r="CL61" s="137" t="str">
        <f ca="1">IF(ISNUMBER(Table_Question_Sets[[#This Row],[Config Use Row]]),INDEX(Table_Question_Sets[Config Keys Nested Rollup],Table_Question_Sets[[#This Row],[Config Use Row]]),"")</f>
        <v/>
      </c>
      <c r="CM61" s="137" t="str">
        <f ca="1">IF(ISNUMBER(Table_Question_Sets[[#This Row],[Config Use Row]]),INDEX(Table_Question_Sets[Calculation Rollup],Table_Question_Sets[[#This Row],[Config Use Row]]),"")</f>
        <v/>
      </c>
    </row>
    <row r="62" spans="1:91" s="22" customFormat="1" ht="21" customHeight="1">
      <c r="B62" s="10" t="s">
        <v>95</v>
      </c>
      <c r="C62" s="165"/>
      <c r="D62" s="26" t="str">
        <f ca="1">IF(Table_Question_Sets[[#This Row],[Header]]="Yes","",
IF(INDIRECT(SUBSTITUTE(ADDRESS(1,COLUMN(),4),"1","")&amp;ROW()-1)="",
INDIRECT(SUBSTITUTE(ADDRESS(1,COLUMN(Table_Question_Sets[[#This Row],[Property]]),4),"1","")&amp;ROW()-1),
INDIRECT(SUBSTITUTE(ADDRESS(1,COLUMN(),4),"1","")&amp;ROW()-1)))</f>
        <v>Disclosure</v>
      </c>
      <c r="E6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insolvency</v>
      </c>
      <c r="F62" s="26" t="str">
        <f>IF(Table_Question_Sets[[#This Row],[Header]]="Yes","",IF(Table_Question_Sets[[#This Row],[Property]]&lt;&gt;"",SUBSTITUTE(Table_Question_Sets[[#This Row],[Property]]," ",""),""))</f>
        <v>Insolvency</v>
      </c>
      <c r="G62" s="94" t="s">
        <v>70</v>
      </c>
      <c r="H62" s="10" t="s">
        <v>37</v>
      </c>
      <c r="I62" s="10" t="s">
        <v>82</v>
      </c>
      <c r="J62" s="10" t="s">
        <v>69</v>
      </c>
      <c r="K62" s="62" t="s">
        <v>60</v>
      </c>
      <c r="L62" s="77"/>
      <c r="M62" s="77"/>
      <c r="N62" s="25"/>
      <c r="O62" s="59" t="s">
        <v>735</v>
      </c>
      <c r="P62" s="59" t="s">
        <v>735</v>
      </c>
      <c r="Q62" s="59" t="s">
        <v>735</v>
      </c>
      <c r="R62" s="59" t="s">
        <v>735</v>
      </c>
      <c r="S62" s="25"/>
      <c r="T62" s="10"/>
      <c r="U62" s="10" t="s">
        <v>96</v>
      </c>
      <c r="V62" s="10"/>
      <c r="W62" s="10"/>
      <c r="X62" s="10"/>
      <c r="Y62" s="10" t="s">
        <v>95</v>
      </c>
      <c r="Z62" s="10"/>
      <c r="AA62" s="10"/>
      <c r="AB62" s="10"/>
      <c r="AC62" s="10"/>
      <c r="AD62" s="10"/>
      <c r="AE62" s="10"/>
      <c r="AF62" s="10"/>
      <c r="AG62" s="10"/>
      <c r="AH62" s="77"/>
      <c r="AI62" s="77"/>
      <c r="AJ62" s="77"/>
      <c r="AK62" s="77"/>
      <c r="AL62" s="77"/>
      <c r="AM62" s="77"/>
      <c r="AN62" s="77"/>
      <c r="AO62" s="77"/>
      <c r="AP62" s="77"/>
      <c r="AQ62" s="137"/>
      <c r="AR6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No</v>
      </c>
      <c r="AS62" s="166" t="str">
        <f>IF(AND(AR169&lt;&gt;"cancellation",Table_Question_Sets[[#This Row],[Used Value]]=""),"Yes","No")</f>
        <v>No</v>
      </c>
      <c r="AT6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2" s="10"/>
      <c r="AW62" s="25"/>
      <c r="AX62" s="25"/>
      <c r="AY62" s="25"/>
      <c r="AZ62" s="10"/>
      <c r="BA62" s="10" t="s">
        <v>60</v>
      </c>
      <c r="BB62" s="10"/>
      <c r="BC62" s="10"/>
      <c r="BD62" s="10"/>
      <c r="BE62" s="10"/>
      <c r="BF62" s="10" t="s">
        <v>60</v>
      </c>
      <c r="BG62" s="10"/>
      <c r="BH62" s="10"/>
      <c r="BI62" s="10"/>
      <c r="BJ62" s="10"/>
      <c r="BK62" s="10"/>
      <c r="BL62"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No</v>
      </c>
      <c r="BM62" s="25" t="str">
        <f>IF(OR(Table_Question_Sets[[#This Row],[Header]]="Yes",Table_Question_Sets[[#This Row],[Text]]=""),"",IF(OR(Table_Question_Sets[[#This Row],[Text]]="true",Table_Question_Sets[[#This Row],[Text]]="false",ISNUMBER(Table_Question_Sets[[#This Row],[Text]])),Table_Question_Sets[[#This Row],[Text]],""""&amp;Table_Question_Sets[[#This Row],[Text]]&amp;""""))</f>
        <v>"No"</v>
      </c>
      <c r="BN62" s="25" t="str">
        <f>IF(AND(Table_Question_Sets[[#This Row],[Header]]&lt;&gt;"Yes",Table_Question_Sets[[#This Row],[Property]]&lt;&gt;"",Table_Question_Sets[[#This Row],[Summary Label]]&lt;&gt;""),""""&amp;Table_Question_Sets[[#This Row],[Key]]&amp;""": """&amp;Table_Question_Sets[[#This Row],[Summary Label]]&amp;"""","")</f>
        <v/>
      </c>
      <c r="BO62" s="25">
        <f ca="1">IF(Table_Question_Sets[[#This Row],[Header]]="Yes","",_xlfn.NUMBERVALUE(INDIRECT(SUBSTITUTE(ADDRESS(1,COLUMN(),4),"1","")&amp;ROW()-1))+IF(Table_Question_Sets[[#This Row],[Property]]&lt;&gt;"",1,0))</f>
        <v>3</v>
      </c>
      <c r="BP62" s="25">
        <f ca="1">IF(Table_Question_Sets[[#This Row],[Header]]="Yes","",_xlfn.NUMBERVALUE(INDIRECT(SUBSTITUTE(ADDRESS(1,COLUMN(),4),"1","")&amp;ROW()+1))+IF(Table_Question_Sets[[#This Row],[Property]]&lt;&gt;"",1,0))</f>
        <v>3</v>
      </c>
      <c r="BQ62" s="25" t="str">
        <f t="array" aca="1" ref="BQ6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{"value":"Yes","key":"Yes","icon":"glyphicon glyphicon-ok md"},{"value":"No","key":"No","icon":"glyphicon glyphicon-remove md"}</v>
      </c>
      <c r="BR62"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62"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2"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
      </c>
      <c r="BU62"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v>
      </c>
      <c r="BV62" s="10" t="str">
        <f ca="1" xml:space="preserve">
IF(Table_Question_Sets[[#This Row],[Row]]="Yes","]},{""className"": ""row"",""fieldGroup"": [","")&amp;
Table_Question_Sets[[#This Row],[Config Field]]</f>
        <v>{"key":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v>
      </c>
      <c r="BW62"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X62"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2" s="10" t="str">
        <f>IF(AND(Table_Question_Sets[[#This Row],[Header]]="",Table_Question_Sets[[#This Row],[Property]]&lt;&gt;"",Table_Question_Sets[[#This Row],[Field Type]]&lt;&gt;""),
""""&amp;Table_Question_Sets[[#This Row],[Key]]&amp;"""","")</f>
        <v>"insolvency"</v>
      </c>
      <c r="BZ62"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"insolvency","insolvencyDetails","declaration"</v>
      </c>
      <c r="CA62" s="10" t="str">
        <f>IF(AND(Table_Question_Sets[[#This Row],[Header]]&lt;&gt;"Yes",Table_Question_Sets[[#This Row],[Property]]&lt;&gt;"",Table_Question_Sets[[#This Row],[Workflow Role]]&lt;&gt;""),
""""&amp;Table_Question_Sets[[#This Row],[Workflow Role]]&amp;""":"""&amp;Table_Question_Sets[[#This Row],[Key]]&amp;"""","")</f>
        <v/>
      </c>
      <c r="CB62" s="10" t="str">
        <f>IF(AND(Table_Question_Sets[[#This Row],[Displayable]]="No", Table_Question_Sets[[#This Row],[Property]]&lt;&gt;""),
"",""""&amp;Table_Question_Sets[[#This Row],[Key]]&amp;"""")</f>
        <v>"insolvency"</v>
      </c>
      <c r="CC62" s="10" t="str">
        <f>IF(AND(Table_Question_Sets[[#This Row],[Header]]&lt;&gt;"Yes",Table_Question_Sets[[#This Row],[Property]]&lt;&gt;"",Table_Question_Sets[[#This Row],[Private]]="Yes"),
""""&amp;Table_Question_Sets[[#This Row],[Key]]&amp;"""","")</f>
        <v/>
      </c>
      <c r="CD62"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"insolvency": { "dataType": "text", "displayable": true, "canChangeWhenApproved": false, "private": false, "resetForNewQuotes": true}</v>
      </c>
      <c r="CE62"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"insolvency": { "dataType": "text", "displayable": true, "canChangeWhenApproved": false, "private": false, "resetForNewQuotes": true},"insolvencyDetails": { "dataType": "text", "displayable": true, "canChangeWhenApproved": false, "private": false, "resetForNewQuotes": false},"declaration": { "dataType": "text", "displayable": true, "canChangeWhenApproved": false, "private": false, "resetForNewQuotes": true}</v>
      </c>
      <c r="CF62" s="10" t="str">
        <f ca="1">IF(ISNUMBER(Table_Question_Sets[[#This Row],[Config Use Row]]),INDEX(Table_Question_Sets[Config Question Meta Data Rollup],Table_Question_Sets[[#This Row],[Config Use Row]])&amp;",","")</f>
        <v/>
      </c>
      <c r="CG62" s="10">
        <f ca="1">IF(Table_Question_Sets[[#This Row],[Header]]="Yes","",_xlfn.NUMBERVALUE(INDIRECT(SUBSTITUTE(ADDRESS(1,COLUMN(),4),"1","")&amp;ROW()+1))+IF(OR(Table_Question_Sets[[#This Row],[Value]]&lt;&gt;"",AND(Table_Question_Sets[[#This Row],[Data Type]]="Repeating",Table_Question_Sets[[#This Row],[Calculation Repeating]]&lt;&gt;"")),1,0))</f>
        <v>2</v>
      </c>
      <c r="CH62" s="10" t="str">
        <f ca="1" xml:space="preserve">
IF(Table_Question_Sets[[#This Row],[Data Type]]="Repeating",
OFFSET(Table_Repeating_Question_Sets[[#Headers],[Property]],MATCH(Table_Question_Sets[[#This Row],[Property]],Table_Repeating_Question_Sets[Property],0),MATCH("Calculation",Table_Repeating_Question_Sets[#Headers],0)-1,1,1),
"")</f>
        <v/>
      </c>
      <c r="CI62"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"insolvency": "No"</v>
      </c>
      <c r="CJ62"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"insolvency": "No","declaration": "Yes"</v>
      </c>
      <c r="CK62" s="10" t="str">
        <f ca="1">IF(ISNUMBER(Table_Question_Sets[[#This Row],[Config Use Row]]),INDEX(Table_Question_Sets[Config Rollup],Table_Question_Sets[[#This Row],[Config Use Row]]),"")</f>
        <v/>
      </c>
      <c r="CL62" s="10" t="str">
        <f ca="1">IF(ISNUMBER(Table_Question_Sets[[#This Row],[Config Use Row]]),INDEX(Table_Question_Sets[Config Keys Nested Rollup],Table_Question_Sets[[#This Row],[Config Use Row]]),"")</f>
        <v/>
      </c>
      <c r="CM62" s="10" t="str">
        <f ca="1">IF(ISNUMBER(Table_Question_Sets[[#This Row],[Config Use Row]]),INDEX(Table_Question_Sets[Calculation Rollup],Table_Question_Sets[[#This Row],[Config Use Row]]),"")</f>
        <v/>
      </c>
    </row>
    <row r="63" spans="1:91" s="22" customFormat="1" ht="21" customHeight="1">
      <c r="B63" s="27" t="s">
        <v>97</v>
      </c>
      <c r="C63" s="165"/>
      <c r="D63" s="26" t="str">
        <f ca="1">IF(Table_Question_Sets[[#This Row],[Header]]="Yes","",
IF(INDIRECT(SUBSTITUTE(ADDRESS(1,COLUMN(),4),"1","")&amp;ROW()-1)="",
INDIRECT(SUBSTITUTE(ADDRESS(1,COLUMN(Table_Question_Sets[[#This Row],[Property]]),4),"1","")&amp;ROW()-1),
INDIRECT(SUBSTITUTE(ADDRESS(1,COLUMN(),4),"1","")&amp;ROW()-1)))</f>
        <v>Disclosure</v>
      </c>
      <c r="E6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insolvencyDetails</v>
      </c>
      <c r="F63" s="26" t="str">
        <f>IF(Table_Question_Sets[[#This Row],[Header]]="Yes","",IF(Table_Question_Sets[[#This Row],[Property]]&lt;&gt;"",SUBSTITUTE(Table_Question_Sets[[#This Row],[Property]]," ",""),""))</f>
        <v>InsolvencyDetails</v>
      </c>
      <c r="G63" s="94"/>
      <c r="H63" s="27" t="s">
        <v>37</v>
      </c>
      <c r="I63" s="10" t="s">
        <v>81</v>
      </c>
      <c r="J63" s="10"/>
      <c r="K63" s="62" t="s">
        <v>60</v>
      </c>
      <c r="L63" s="77"/>
      <c r="M63" s="77"/>
      <c r="N63" s="25"/>
      <c r="O63" s="25"/>
      <c r="P63" s="25"/>
      <c r="Q63" s="25"/>
      <c r="R63" s="25"/>
      <c r="S63" s="25"/>
      <c r="T63" s="27"/>
      <c r="U63" s="28" t="s">
        <v>93</v>
      </c>
      <c r="V63" s="168" t="s">
        <v>98</v>
      </c>
      <c r="W63" s="27"/>
      <c r="X63" s="10"/>
      <c r="Y63" s="10"/>
      <c r="Z63" s="10"/>
      <c r="AA63" s="10"/>
      <c r="AB63" s="10"/>
      <c r="AC63" s="10"/>
      <c r="AD63" s="27"/>
      <c r="AE63" s="27"/>
      <c r="AF63" s="10"/>
      <c r="AG63" s="10"/>
      <c r="AH63" s="82"/>
      <c r="AI63" s="82"/>
      <c r="AJ63" s="82"/>
      <c r="AK63" s="82"/>
      <c r="AL63" s="82"/>
      <c r="AM63" s="82"/>
      <c r="AN63" s="82"/>
      <c r="AO63" s="82"/>
      <c r="AP63" s="82"/>
      <c r="AQ63" s="137"/>
      <c r="AR6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3" s="166" t="str">
        <f>IF(AND(AR62="Yes",Table_Question_Sets[[#This Row],[Used Value]]=""),"Yes","No")</f>
        <v>No</v>
      </c>
      <c r="AT6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3" s="27"/>
      <c r="AW63" s="25"/>
      <c r="AX63" s="25"/>
      <c r="AY63" s="25"/>
      <c r="AZ63" s="27"/>
      <c r="BA63" s="27"/>
      <c r="BB63" s="27"/>
      <c r="BC63" s="27"/>
      <c r="BD63" s="27"/>
      <c r="BE63" s="27"/>
      <c r="BF63" s="27"/>
      <c r="BG63" s="27"/>
      <c r="BH63" s="27"/>
      <c r="BI63" s="27"/>
      <c r="BJ63" s="27"/>
      <c r="BK63" s="27"/>
      <c r="BL63"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3" s="50" t="str">
        <f>IF(OR(Table_Question_Sets[[#This Row],[Header]]="Yes",Table_Question_Sets[[#This Row],[Text]]=""),"",IF(OR(Table_Question_Sets[[#This Row],[Text]]="true",Table_Question_Sets[[#This Row],[Text]]="false",ISNUMBER(Table_Question_Sets[[#This Row],[Text]])),Table_Question_Sets[[#This Row],[Text]],""""&amp;Table_Question_Sets[[#This Row],[Text]]&amp;""""))</f>
        <v/>
      </c>
      <c r="BN63" s="29" t="str">
        <f>IF(AND(Table_Question_Sets[[#This Row],[Header]]&lt;&gt;"Yes",Table_Question_Sets[[#This Row],[Property]]&lt;&gt;"",Table_Question_Sets[[#This Row],[Summary Label]]&lt;&gt;""),""""&amp;Table_Question_Sets[[#This Row],[Key]]&amp;""": """&amp;Table_Question_Sets[[#This Row],[Summary Label]]&amp;"""","")</f>
        <v/>
      </c>
      <c r="BO63" s="29">
        <f ca="1">IF(Table_Question_Sets[[#This Row],[Header]]="Yes","",_xlfn.NUMBERVALUE(INDIRECT(SUBSTITUTE(ADDRESS(1,COLUMN(),4),"1","")&amp;ROW()-1))+IF(Table_Question_Sets[[#This Row],[Property]]&lt;&gt;"",1,0))</f>
        <v>4</v>
      </c>
      <c r="BP63" s="29">
        <f ca="1">IF(Table_Question_Sets[[#This Row],[Header]]="Yes","",_xlfn.NUMBERVALUE(INDIRECT(SUBSTITUTE(ADDRESS(1,COLUMN(),4),"1","")&amp;ROW()+1))+IF(Table_Question_Sets[[#This Row],[Property]]&lt;&gt;"",1,0))</f>
        <v>2</v>
      </c>
      <c r="BQ63" s="29" t="str">
        <f t="array" aca="1" ref="BQ6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3"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'insolvency != \'Yes\'')])"}</v>
      </c>
      <c r="BS63"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3"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"templateOptions":{"question":"Please provide all relevant details:","hideCondition":"insolvency != 'Yes'"}</v>
      </c>
      <c r="BU6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"insolvencyDetails","type": "textarea-field","className":"col-xs-12","templateOptions":{"question":"Please provide all relevant details:","hideCondition":"insolvency != 'Yes'"},"validators": {"validation": "Validators.compose([ValidationService.required('true', 'insolvency != \'Yes\'')])"}}</v>
      </c>
      <c r="BV63" s="26" t="str">
        <f ca="1" xml:space="preserve">
IF(Table_Question_Sets[[#This Row],[Row]]="Yes","]},{""className"": ""row"",""fieldGroup"": [","")&amp;
Table_Question_Sets[[#This Row],[Config Field]]</f>
        <v>{"key": "insolvencyDetails","type": "textarea-field","className":"col-xs-12","templateOptions":{"question":"Please provide all relevant details:","hideCondition":"insolvency != 'Yes'"},"validators": {"validation": "Validators.compose([ValidationService.required('true', 'insolvency != \'Yes\'')])"}}</v>
      </c>
      <c r="BW63" s="2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X63" s="2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3" s="137" t="str">
        <f>IF(AND(Table_Question_Sets[[#This Row],[Header]]="",Table_Question_Sets[[#This Row],[Property]]&lt;&gt;"",Table_Question_Sets[[#This Row],[Field Type]]&lt;&gt;""),
""""&amp;Table_Question_Sets[[#This Row],[Key]]&amp;"""","")</f>
        <v>"insolvencyDetails"</v>
      </c>
      <c r="BZ6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"insolvencyDetails","declaration"</v>
      </c>
      <c r="CA63" s="137" t="str">
        <f>IF(AND(Table_Question_Sets[[#This Row],[Header]]&lt;&gt;"Yes",Table_Question_Sets[[#This Row],[Property]]&lt;&gt;"",Table_Question_Sets[[#This Row],[Workflow Role]]&lt;&gt;""),
""""&amp;Table_Question_Sets[[#This Row],[Workflow Role]]&amp;""":"""&amp;Table_Question_Sets[[#This Row],[Key]]&amp;"""","")</f>
        <v/>
      </c>
      <c r="CB63" s="27" t="str">
        <f>IF(AND(Table_Question_Sets[[#This Row],[Displayable]]="No", Table_Question_Sets[[#This Row],[Property]]&lt;&gt;""),
"",""""&amp;Table_Question_Sets[[#This Row],[Key]]&amp;"""")</f>
        <v>"insolvencyDetails"</v>
      </c>
      <c r="CC63" s="137" t="str">
        <f>IF(AND(Table_Question_Sets[[#This Row],[Header]]&lt;&gt;"Yes",Table_Question_Sets[[#This Row],[Property]]&lt;&gt;"",Table_Question_Sets[[#This Row],[Private]]="Yes"),
""""&amp;Table_Question_Sets[[#This Row],[Key]]&amp;"""","")</f>
        <v/>
      </c>
      <c r="CD63" s="2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"insolvencyDetails": { "dataType": "text", "displayable": true, "canChangeWhenApproved": false, "private": false, "resetForNewQuotes": false}</v>
      </c>
      <c r="CE63" s="2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"insolvencyDetails": { "dataType": "text", "displayable": true, "canChangeWhenApproved": false, "private": false, "resetForNewQuotes": false},"declaration": { "dataType": "text", "displayable": true, "canChangeWhenApproved": false, "private": false, "resetForNewQuotes": true}</v>
      </c>
      <c r="CF63" s="27" t="str">
        <f ca="1">IF(ISNUMBER(Table_Question_Sets[[#This Row],[Config Use Row]]),INDEX(Table_Question_Sets[Config Question Meta Data Rollup],Table_Question_Sets[[#This Row],[Config Use Row]])&amp;",","")</f>
        <v/>
      </c>
      <c r="CG63" s="137">
        <f ca="1">IF(Table_Question_Sets[[#This Row],[Header]]="Yes","",_xlfn.NUMBERVALUE(INDIRECT(SUBSTITUTE(ADDRESS(1,COLUMN(),4),"1","")&amp;ROW()+1))+IF(OR(Table_Question_Sets[[#This Row],[Value]]&lt;&gt;"",AND(Table_Question_Sets[[#This Row],[Data Type]]="Repeating",Table_Question_Sets[[#This Row],[Calculation Repeating]]&lt;&gt;"")),1,0))</f>
        <v>1</v>
      </c>
      <c r="CH63" s="137" t="str">
        <f ca="1" xml:space="preserve">
IF(Table_Question_Sets[[#This Row],[Data Type]]="Repeating",
OFFSET(Table_Repeating_Question_Sets[[#Headers],[Property]],MATCH(Table_Question_Sets[[#This Row],[Property]],Table_Repeating_Question_Sets[Property],0),MATCH("Calculation",Table_Repeating_Question_Sets[#Headers],0)-1,1,1),
"")</f>
        <v/>
      </c>
      <c r="CI6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"declaration": "Yes"</v>
      </c>
      <c r="CK63" s="137" t="str">
        <f ca="1">IF(ISNUMBER(Table_Question_Sets[[#This Row],[Config Use Row]]),INDEX(Table_Question_Sets[Config Rollup],Table_Question_Sets[[#This Row],[Config Use Row]]),"")</f>
        <v/>
      </c>
      <c r="CL63" s="137" t="str">
        <f ca="1">IF(ISNUMBER(Table_Question_Sets[[#This Row],[Config Use Row]]),INDEX(Table_Question_Sets[Config Keys Nested Rollup],Table_Question_Sets[[#This Row],[Config Use Row]]),"")</f>
        <v/>
      </c>
      <c r="CM63" s="137" t="str">
        <f ca="1">IF(ISNUMBER(Table_Question_Sets[[#This Row],[Config Use Row]]),INDEX(Table_Question_Sets[Calculation Rollup],Table_Question_Sets[[#This Row],[Config Use Row]]),"")</f>
        <v/>
      </c>
    </row>
    <row r="64" spans="1:91" s="22" customFormat="1" ht="21" customHeight="1">
      <c r="B64" s="10" t="s">
        <v>99</v>
      </c>
      <c r="C64" s="10"/>
      <c r="D64" s="26" t="str">
        <f ca="1">IF(Table_Question_Sets[[#This Row],[Header]]="Yes","",
IF(INDIRECT(SUBSTITUTE(ADDRESS(1,COLUMN(),4),"1","")&amp;ROW()-1)="",
INDIRECT(SUBSTITUTE(ADDRESS(1,COLUMN(Table_Question_Sets[[#This Row],[Property]]),4),"1","")&amp;ROW()-1),
INDIRECT(SUBSTITUTE(ADDRESS(1,COLUMN(),4),"1","")&amp;ROW()-1)))</f>
        <v>Disclosure</v>
      </c>
      <c r="E6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declaration</v>
      </c>
      <c r="F64" s="26" t="str">
        <f>IF(Table_Question_Sets[[#This Row],[Header]]="Yes","",IF(Table_Question_Sets[[#This Row],[Property]]&lt;&gt;"",SUBSTITUTE(Table_Question_Sets[[#This Row],[Property]]," ",""),""))</f>
        <v>Declaration</v>
      </c>
      <c r="G64" s="94" t="s">
        <v>60</v>
      </c>
      <c r="H64" s="10" t="s">
        <v>37</v>
      </c>
      <c r="I64" s="10" t="s">
        <v>82</v>
      </c>
      <c r="J64" s="10" t="s">
        <v>69</v>
      </c>
      <c r="K64" s="62" t="s">
        <v>60</v>
      </c>
      <c r="L64" s="77"/>
      <c r="M64" s="77"/>
      <c r="N64" s="25"/>
      <c r="O64" s="59" t="s">
        <v>735</v>
      </c>
      <c r="P64" s="59" t="s">
        <v>735</v>
      </c>
      <c r="Q64" s="59" t="s">
        <v>735</v>
      </c>
      <c r="R64" s="59" t="s">
        <v>735</v>
      </c>
      <c r="S64" s="25"/>
      <c r="T64" s="11" t="s">
        <v>100</v>
      </c>
      <c r="U64" s="11"/>
      <c r="V64" s="10"/>
      <c r="W64" s="11" t="s">
        <v>101</v>
      </c>
      <c r="X64" s="10"/>
      <c r="Y64" s="10" t="s">
        <v>99</v>
      </c>
      <c r="Z64" s="10"/>
      <c r="AA64" s="11" t="s">
        <v>102</v>
      </c>
      <c r="AB64" s="11"/>
      <c r="AC64" s="11"/>
      <c r="AD64" s="10"/>
      <c r="AE64" s="10"/>
      <c r="AF64" s="10"/>
      <c r="AG64" s="10"/>
      <c r="AH64" s="77"/>
      <c r="AI64" s="77"/>
      <c r="AJ64" s="77"/>
      <c r="AK64" s="77"/>
      <c r="AL64" s="77"/>
      <c r="AM64" s="77"/>
      <c r="AN64" s="77"/>
      <c r="AO64" s="77"/>
      <c r="AP64" s="77"/>
      <c r="AQ64" s="137"/>
      <c r="AR6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Yes</v>
      </c>
      <c r="AS64" s="166" t="str">
        <f>IF(AND(AR169&lt;&gt;"cancellation",Table_Question_Sets[[#This Row],[Used Value]]=""),"Yes","No")</f>
        <v>No</v>
      </c>
      <c r="AT6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4" s="10"/>
      <c r="AW64" s="25"/>
      <c r="AX64" s="25"/>
      <c r="AY64" s="25"/>
      <c r="AZ64" s="11"/>
      <c r="BA64" s="11"/>
      <c r="BB64" s="11"/>
      <c r="BC64" s="11"/>
      <c r="BD64" s="11"/>
      <c r="BE64" s="11"/>
      <c r="BF64" s="11" t="s">
        <v>60</v>
      </c>
      <c r="BG64" s="11"/>
      <c r="BH64" s="11"/>
      <c r="BI64" s="11"/>
      <c r="BJ64" s="11"/>
      <c r="BK64" s="11"/>
      <c r="BL64"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Yes</v>
      </c>
      <c r="BM64" s="25" t="str">
        <f>IF(OR(Table_Question_Sets[[#This Row],[Header]]="Yes",Table_Question_Sets[[#This Row],[Text]]=""),"",IF(OR(Table_Question_Sets[[#This Row],[Text]]="true",Table_Question_Sets[[#This Row],[Text]]="false",ISNUMBER(Table_Question_Sets[[#This Row],[Text]])),Table_Question_Sets[[#This Row],[Text]],""""&amp;Table_Question_Sets[[#This Row],[Text]]&amp;""""))</f>
        <v>"Yes"</v>
      </c>
      <c r="BN64" s="25" t="str">
        <f>IF(AND(Table_Question_Sets[[#This Row],[Header]]&lt;&gt;"Yes",Table_Question_Sets[[#This Row],[Property]]&lt;&gt;"",Table_Question_Sets[[#This Row],[Summary Label]]&lt;&gt;""),""""&amp;Table_Question_Sets[[#This Row],[Key]]&amp;""": """&amp;Table_Question_Sets[[#This Row],[Summary Label]]&amp;"""","")</f>
        <v/>
      </c>
      <c r="BO64" s="25">
        <f ca="1">IF(Table_Question_Sets[[#This Row],[Header]]="Yes","",_xlfn.NUMBERVALUE(INDIRECT(SUBSTITUTE(ADDRESS(1,COLUMN(),4),"1","")&amp;ROW()-1))+IF(Table_Question_Sets[[#This Row],[Property]]&lt;&gt;"",1,0))</f>
        <v>5</v>
      </c>
      <c r="BP64" s="25">
        <f ca="1">IF(Table_Question_Sets[[#This Row],[Header]]="Yes","",_xlfn.NUMBERVALUE(INDIRECT(SUBSTITUTE(ADDRESS(1,COLUMN(),4),"1","")&amp;ROW()+1))+IF(Table_Question_Sets[[#This Row],[Property]]&lt;&gt;"",1,0))</f>
        <v>1</v>
      </c>
      <c r="BQ64" s="25" t="str">
        <f t="array" aca="1" ref="BQ6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{"value":"Yes","key":"Yes","icon":"glyphicon glyphicon-ok md"},{"value":"No","key":"No","icon":"glyphicon glyphicon-remove md"}</v>
      </c>
      <c r="BR64" s="25"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S64" s="25"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4" s="2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
      </c>
      <c r="BU64" s="2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V64" s="10" t="str">
        <f ca="1" xml:space="preserve">
IF(Table_Question_Sets[[#This Row],[Row]]="Yes","]},{""className"": ""row"",""fieldGroup"": [","")&amp;
Table_Question_Sets[[#This Row],[Config Field]]</f>
        <v>{"key":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W6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BX6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4" s="10" t="str">
        <f>IF(AND(Table_Question_Sets[[#This Row],[Header]]="",Table_Question_Sets[[#This Row],[Property]]&lt;&gt;"",Table_Question_Sets[[#This Row],[Field Type]]&lt;&gt;""),
""""&amp;Table_Question_Sets[[#This Row],[Key]]&amp;"""","")</f>
        <v>"declaration"</v>
      </c>
      <c r="BZ6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"declaration"</v>
      </c>
      <c r="CA64" s="10" t="str">
        <f>IF(AND(Table_Question_Sets[[#This Row],[Header]]&lt;&gt;"Yes",Table_Question_Sets[[#This Row],[Property]]&lt;&gt;"",Table_Question_Sets[[#This Row],[Workflow Role]]&lt;&gt;""),
""""&amp;Table_Question_Sets[[#This Row],[Workflow Role]]&amp;""":"""&amp;Table_Question_Sets[[#This Row],[Key]]&amp;"""","")</f>
        <v/>
      </c>
      <c r="CB64" s="11" t="str">
        <f>IF(AND(Table_Question_Sets[[#This Row],[Displayable]]="No", Table_Question_Sets[[#This Row],[Property]]&lt;&gt;""),
"",""""&amp;Table_Question_Sets[[#This Row],[Key]]&amp;"""")</f>
        <v>"declaration"</v>
      </c>
      <c r="CC64" s="10" t="str">
        <f>IF(AND(Table_Question_Sets[[#This Row],[Header]]&lt;&gt;"Yes",Table_Question_Sets[[#This Row],[Property]]&lt;&gt;"",Table_Question_Sets[[#This Row],[Private]]="Yes"),
""""&amp;Table_Question_Sets[[#This Row],[Key]]&amp;"""","")</f>
        <v/>
      </c>
      <c r="CD64" s="11"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"declaration": { "dataType": "text", "displayable": true, "canChangeWhenApproved": false, "private": false, "resetForNewQuotes": true}</v>
      </c>
      <c r="CE64" s="11"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"declaration": { "dataType": "text", "displayable": true, "canChangeWhenApproved": false, "private": false, "resetForNewQuotes": true}</v>
      </c>
      <c r="CF64" s="11" t="str">
        <f ca="1">IF(ISNUMBER(Table_Question_Sets[[#This Row],[Config Use Row]]),INDEX(Table_Question_Sets[Config Question Meta Data Rollup],Table_Question_Sets[[#This Row],[Config Use Row]])&amp;",","")</f>
        <v/>
      </c>
      <c r="CG64" s="10">
        <f ca="1">IF(Table_Question_Sets[[#This Row],[Header]]="Yes","",_xlfn.NUMBERVALUE(INDIRECT(SUBSTITUTE(ADDRESS(1,COLUMN(),4),"1","")&amp;ROW()+1))+IF(OR(Table_Question_Sets[[#This Row],[Value]]&lt;&gt;"",AND(Table_Question_Sets[[#This Row],[Data Type]]="Repeating",Table_Question_Sets[[#This Row],[Calculation Repeating]]&lt;&gt;"")),1,0))</f>
        <v>1</v>
      </c>
      <c r="CH64" s="10" t="str">
        <f ca="1" xml:space="preserve">
IF(Table_Question_Sets[[#This Row],[Data Type]]="Repeating",
OFFSET(Table_Repeating_Question_Sets[[#Headers],[Property]],MATCH(Table_Question_Sets[[#This Row],[Property]],Table_Repeating_Question_Sets[Property],0),MATCH("Calculation",Table_Repeating_Question_Sets[#Headers],0)-1,1,1),
"")</f>
        <v/>
      </c>
      <c r="CI64"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"declaration": "Yes"</v>
      </c>
      <c r="CJ6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"declaration": "Yes"</v>
      </c>
      <c r="CK64" s="10" t="str">
        <f ca="1">IF(ISNUMBER(Table_Question_Sets[[#This Row],[Config Use Row]]),INDEX(Table_Question_Sets[Config Rollup],Table_Question_Sets[[#This Row],[Config Use Row]]),"")</f>
        <v/>
      </c>
      <c r="CL64" s="10" t="str">
        <f ca="1">IF(ISNUMBER(Table_Question_Sets[[#This Row],[Config Use Row]]),INDEX(Table_Question_Sets[Config Keys Nested Rollup],Table_Question_Sets[[#This Row],[Config Use Row]]),"")</f>
        <v/>
      </c>
      <c r="CM64" s="10" t="str">
        <f ca="1">IF(ISNUMBER(Table_Question_Sets[[#This Row],[Config Use Row]]),INDEX(Table_Question_Sets[Calculation Rollup],Table_Question_Sets[[#This Row],[Config Use Row]]),"")</f>
        <v/>
      </c>
    </row>
    <row r="65" spans="2:91" s="22" customFormat="1" ht="29.25" thickBot="1">
      <c r="B65" s="49" t="s">
        <v>538</v>
      </c>
      <c r="C65" s="15" t="s">
        <v>60</v>
      </c>
      <c r="D65" s="49" t="str">
        <f ca="1">IF(Table_Question_Sets[[#This Row],[Header]]="Yes","",
IF(INDIRECT(SUBSTITUTE(ADDRESS(1,COLUMN(),4),"1","")&amp;ROW()-1)="",
INDIRECT(SUBSTITUTE(ADDRESS(1,COLUMN(Table_Question_Sets[[#This Row],[Property]]),4),"1","")&amp;ROW()-1),
INDIRECT(SUBSTITUTE(ADDRESS(1,COLUMN(),4),"1","")&amp;ROW()-1)))</f>
        <v/>
      </c>
      <c r="E65"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v>
      </c>
      <c r="F65" s="49" t="str">
        <f>IF(Table_Question_Sets[[#This Row],[Header]]="Yes","",IF(Table_Question_Sets[[#This Row],[Property]]&lt;&gt;"",SUBSTITUTE(Table_Question_Sets[[#This Row],[Property]]," ",""),""))</f>
        <v/>
      </c>
      <c r="G65" s="48"/>
      <c r="H65" s="49"/>
      <c r="I65" s="49"/>
      <c r="J65" s="49"/>
      <c r="K65" s="48"/>
      <c r="L65" s="49"/>
      <c r="M65" s="49"/>
      <c r="N65" s="48"/>
      <c r="O65" s="48"/>
      <c r="P65" s="48"/>
      <c r="Q65" s="48"/>
      <c r="R65" s="48"/>
      <c r="S65" s="48"/>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5" s="100"/>
      <c r="AT65"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5" s="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5" s="49"/>
      <c r="AW65" s="48"/>
      <c r="AX65" s="48"/>
      <c r="AY65" s="48"/>
      <c r="AZ65" s="49"/>
      <c r="BA65" s="49"/>
      <c r="BB65" s="49"/>
      <c r="BC65" s="49"/>
      <c r="BD65" s="49"/>
      <c r="BE65" s="49"/>
      <c r="BF65" s="49"/>
      <c r="BG65" s="49"/>
      <c r="BH65" s="49"/>
      <c r="BI65" s="49"/>
      <c r="BJ65" s="49"/>
      <c r="BK65" s="49"/>
      <c r="BL6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5" s="48" t="str">
        <f>IF(OR(Table_Question_Sets[[#This Row],[Header]]="Yes",Table_Question_Sets[[#This Row],[Text]]=""),"",IF(OR(Table_Question_Sets[[#This Row],[Text]]="true",Table_Question_Sets[[#This Row],[Text]]="false",ISNUMBER(Table_Question_Sets[[#This Row],[Text]])),Table_Question_Sets[[#This Row],[Text]],""""&amp;Table_Question_Sets[[#This Row],[Text]]&amp;""""))</f>
        <v/>
      </c>
      <c r="BN65" s="48" t="str">
        <f>IF(AND(Table_Question_Sets[[#This Row],[Header]]&lt;&gt;"Yes",Table_Question_Sets[[#This Row],[Property]]&lt;&gt;"",Table_Question_Sets[[#This Row],[Summary Label]]&lt;&gt;""),""""&amp;Table_Question_Sets[[#This Row],[Key]]&amp;""": """&amp;Table_Question_Sets[[#This Row],[Summary Label]]&amp;"""","")</f>
        <v/>
      </c>
      <c r="BO65" s="48" t="str">
        <f ca="1">IF(Table_Question_Sets[[#This Row],[Header]]="Yes","",_xlfn.NUMBERVALUE(INDIRECT(SUBSTITUTE(ADDRESS(1,COLUMN(),4),"1","")&amp;ROW()-1))+IF(Table_Question_Sets[[#This Row],[Property]]&lt;&gt;"",1,0))</f>
        <v/>
      </c>
      <c r="BP65" s="48" t="str">
        <f ca="1">IF(Table_Question_Sets[[#This Row],[Header]]="Yes","",_xlfn.NUMBERVALUE(INDIRECT(SUBSTITUTE(ADDRESS(1,COLUMN(),4),"1","")&amp;ROW()+1))+IF(Table_Question_Sets[[#This Row],[Property]]&lt;&gt;"",1,0))</f>
        <v/>
      </c>
      <c r="BQ65" s="48" t="str">
        <f t="array" aca="1" ref="BQ6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6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5"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65"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65" s="49" t="str">
        <f xml:space="preserve">
IF(Table_Question_Sets[[#This Row],[Row]]="Yes","]},{""className"": ""row"",""fieldGroup"": [","")&amp;
Table_Question_Sets[[#This Row],[Config Field]]</f>
        <v/>
      </c>
      <c r="BW65"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"summary":[{"className": "row","fieldGroup":[{"key": "coverHeading","type": "content-field","className":"col-xs-12","templateOptions":{"content":{"heading2":"%{ getQuoteType() == 'cancellation' ? 'Cancellation Summary' : 'Quote Summary' }%","paragraph":"Please review the following details of your quote and confirm that all your selections and details are accurate before proceeding."}},"validators": {"validation": "Validators.compose([])"}},{"key":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65"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5" s="49" t="str">
        <f>IF(AND(Table_Question_Sets[[#This Row],[Header]]="",Table_Question_Sets[[#This Row],[Property]]&lt;&gt;"",Table_Question_Sets[[#This Row],[Field Type]]&lt;&gt;""),
""""&amp;Table_Question_Sets[[#This Row],[Key]]&amp;"""","")</f>
        <v/>
      </c>
      <c r="BZ65"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"summary":["coverHeading","coverSummary","detailsSummary","cancellationSummary","paymentSummary","instalmentSummary","refundSummary"],</v>
      </c>
      <c r="CA65" s="49" t="str">
        <f>IF(AND(Table_Question_Sets[[#This Row],[Header]]&lt;&gt;"Yes",Table_Question_Sets[[#This Row],[Property]]&lt;&gt;"",Table_Question_Sets[[#This Row],[Workflow Role]]&lt;&gt;""),
""""&amp;Table_Question_Sets[[#This Row],[Workflow Role]]&amp;""":"""&amp;Table_Question_Sets[[#This Row],[Key]]&amp;"""","")</f>
        <v/>
      </c>
      <c r="CB65" s="49" t="str">
        <f>IF(AND(Table_Question_Sets[[#This Row],[Displayable]]="No", Table_Question_Sets[[#This Row],[Property]]&lt;&gt;""),
"",""""&amp;Table_Question_Sets[[#This Row],[Key]]&amp;"""")</f>
        <v>"summary"</v>
      </c>
      <c r="CC65" s="49" t="str">
        <f>IF(AND(Table_Question_Sets[[#This Row],[Header]]&lt;&gt;"Yes",Table_Question_Sets[[#This Row],[Property]]&lt;&gt;"",Table_Question_Sets[[#This Row],[Private]]="Yes"),
""""&amp;Table_Question_Sets[[#This Row],[Key]]&amp;"""","")</f>
        <v/>
      </c>
      <c r="CD65"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65"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"summary":{"coverHeading": { "dataType": "none", "displayable": false, "canChangeWhenApproved": false, "private": false, "resetForNewQuotes": false},"coverSummary": { "dataType": "none", "displayable": false, "canChangeWhenApproved": false, "private": false, "resetForNewQuotes": false},"detailsSummary": { "dataType": "none", "displayable": false, "canChangeWhenApproved": false, "private": false, "resetForNewQuotes": false},"cancellationSummary":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F65" s="49" t="str">
        <f ca="1">IF(ISNUMBER(Table_Question_Sets[[#This Row],[Config Use Row]]),INDEX(Table_Question_Sets[Config Question Meta Data Rollup],Table_Question_Sets[[#This Row],[Config Use Row]])&amp;",","")</f>
        <v/>
      </c>
      <c r="CG65" s="49" t="str">
        <f ca="1">IF(Table_Question_Sets[[#This Row],[Header]]="Yes","",_xlfn.NUMBERVALUE(INDIRECT(SUBSTITUTE(ADDRESS(1,COLUMN(),4),"1","")&amp;ROW()+1))+IF(OR(Table_Question_Sets[[#This Row],[Value]]&lt;&gt;"",AND(Table_Question_Sets[[#This Row],[Data Type]]="Repeating",Table_Question_Sets[[#This Row],[Calculation Repeating]]&lt;&gt;"")),1,0))</f>
        <v/>
      </c>
      <c r="CH65" s="49" t="str">
        <f ca="1" xml:space="preserve">
IF(Table_Question_Sets[[#This Row],[Data Type]]="Repeating",
OFFSET(Table_Repeating_Question_Sets[[#Headers],[Property]],MATCH(Table_Question_Sets[[#This Row],[Property]],Table_Repeating_Question_Sets[Property],0),MATCH("Calculation",Table_Repeating_Question_Sets[#Headers],0)-1,1,1),
"")</f>
        <v/>
      </c>
      <c r="CI65"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5"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"summary":{},</v>
      </c>
      <c r="CK65" s="49" t="str">
        <f ca="1">IF(ISNUMBER(Table_Question_Sets[[#This Row],[Config Use Row]]),INDEX(Table_Question_Sets[Config Rollup],Table_Question_Sets[[#This Row],[Config Use Row]]),"")</f>
        <v/>
      </c>
      <c r="CL65" s="49" t="str">
        <f ca="1">IF(ISNUMBER(Table_Question_Sets[[#This Row],[Config Use Row]]),INDEX(Table_Question_Sets[Config Keys Nested Rollup],Table_Question_Sets[[#This Row],[Config Use Row]]),"")</f>
        <v/>
      </c>
      <c r="CM65" s="49" t="str">
        <f ca="1">IF(ISNUMBER(Table_Question_Sets[[#This Row],[Config Use Row]]),INDEX(Table_Question_Sets[Calculation Rollup],Table_Question_Sets[[#This Row],[Config Use Row]]),"")</f>
        <v/>
      </c>
    </row>
    <row r="66" spans="2:91" s="22" customFormat="1" ht="21" hidden="1" customHeight="1">
      <c r="B66"/>
      <c r="C66"/>
      <c r="D66" t="str">
        <f ca="1">IF(Table_Question_Sets[[#This Row],[Header]]="Yes","",
IF(INDIRECT(SUBSTITUTE(ADDRESS(1,COLUMN(),4),"1","")&amp;ROW()-1)="",
INDIRECT(SUBSTITUTE(ADDRESS(1,COLUMN(Table_Question_Sets[[#This Row],[Property]]),4),"1","")&amp;ROW()-1),
INDIRECT(SUBSTITUTE(ADDRESS(1,COLUMN(),4),"1","")&amp;ROW()-1)))</f>
        <v>Summary</v>
      </c>
      <c r="E6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6" t="str">
        <f>IF(Table_Question_Sets[[#This Row],[Header]]="Yes","",IF(Table_Question_Sets[[#This Row],[Property]]&lt;&gt;"",SUBSTITUTE(Table_Question_Sets[[#This Row],[Property]]," ",""),""))</f>
        <v/>
      </c>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6"/>
      <c r="AT6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6"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6"/>
      <c r="AW66"/>
      <c r="AX66"/>
      <c r="AY66"/>
      <c r="AZ66"/>
      <c r="BA66"/>
      <c r="BB66"/>
      <c r="BC66"/>
      <c r="BD66"/>
      <c r="BE66"/>
      <c r="BF66"/>
      <c r="BG66"/>
      <c r="BH66"/>
      <c r="BI66"/>
      <c r="BJ66"/>
      <c r="BK66"/>
      <c r="BL6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6" t="str">
        <f>IF(OR(Table_Question_Sets[[#This Row],[Header]]="Yes",Table_Question_Sets[[#This Row],[Text]]=""),"",IF(OR(Table_Question_Sets[[#This Row],[Text]]="true",Table_Question_Sets[[#This Row],[Text]]="false",ISNUMBER(Table_Question_Sets[[#This Row],[Text]])),Table_Question_Sets[[#This Row],[Text]],""""&amp;Table_Question_Sets[[#This Row],[Text]]&amp;""""))</f>
        <v/>
      </c>
      <c r="BN66" t="str">
        <f>IF(AND(Table_Question_Sets[[#This Row],[Header]]&lt;&gt;"Yes",Table_Question_Sets[[#This Row],[Property]]&lt;&gt;"",Table_Question_Sets[[#This Row],[Summary Label]]&lt;&gt;""),""""&amp;Table_Question_Sets[[#This Row],[Key]]&amp;""": """&amp;Table_Question_Sets[[#This Row],[Summary Label]]&amp;"""","")</f>
        <v/>
      </c>
      <c r="BO66">
        <f ca="1">IF(Table_Question_Sets[[#This Row],[Header]]="Yes","",_xlfn.NUMBERVALUE(INDIRECT(SUBSTITUTE(ADDRESS(1,COLUMN(),4),"1","")&amp;ROW()-1))+IF(Table_Question_Sets[[#This Row],[Property]]&lt;&gt;"",1,0))</f>
        <v>0</v>
      </c>
      <c r="BP66">
        <f ca="1">IF(Table_Question_Sets[[#This Row],[Header]]="Yes","",_xlfn.NUMBERVALUE(INDIRECT(SUBSTITUTE(ADDRESS(1,COLUMN(),4),"1","")&amp;ROW()+1))+IF(Table_Question_Sets[[#This Row],[Property]]&lt;&gt;"",1,0))</f>
        <v>7</v>
      </c>
      <c r="BQ66" t="str">
        <f t="array" aca="1" ref="BQ6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6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6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66" t="str">
        <f xml:space="preserve">
IF(Table_Question_Sets[[#This Row],[Row]]="Yes","]},{""className"": ""row"",""fieldGroup"": [","")&amp;
Table_Question_Sets[[#This Row],[Config Field]]</f>
        <v/>
      </c>
      <c r="BW6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"coverHeading","type": "content-field","className":"col-xs-12","templateOptions":{"content":{"heading2":"%{ getQuoteType() == 'cancellation' ? 'Cancellation Summary' : 'Quote Summary' }%","paragraph":"Please review the following details of your quote and confirm that all your selections and details are accurate before proceeding."}},"validators": {"validation": "Validators.compose([])"}},{"key":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6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6" t="str">
        <f>IF(AND(Table_Question_Sets[[#This Row],[Header]]="",Table_Question_Sets[[#This Row],[Property]]&lt;&gt;"",Table_Question_Sets[[#This Row],[Field Type]]&lt;&gt;""),
""""&amp;Table_Question_Sets[[#This Row],[Key]]&amp;"""","")</f>
        <v/>
      </c>
      <c r="BZ66"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"coverHeading","coverSummary","detailsSummary","cancellationSummary","paymentSummary","instalmentSummary","refundSummary"</v>
      </c>
      <c r="CA66" t="str">
        <f>IF(AND(Table_Question_Sets[[#This Row],[Header]]&lt;&gt;"Yes",Table_Question_Sets[[#This Row],[Property]]&lt;&gt;"",Table_Question_Sets[[#This Row],[Workflow Role]]&lt;&gt;""),
""""&amp;Table_Question_Sets[[#This Row],[Workflow Role]]&amp;""":"""&amp;Table_Question_Sets[[#This Row],[Key]]&amp;"""","")</f>
        <v/>
      </c>
      <c r="CB66" t="str">
        <f>IF(AND(Table_Question_Sets[[#This Row],[Displayable]]="No", Table_Question_Sets[[#This Row],[Property]]&lt;&gt;""),
"",""""&amp;Table_Question_Sets[[#This Row],[Key]]&amp;"""")</f>
        <v>""</v>
      </c>
      <c r="CC66" t="str">
        <f>IF(AND(Table_Question_Sets[[#This Row],[Header]]&lt;&gt;"Yes",Table_Question_Sets[[#This Row],[Property]]&lt;&gt;"",Table_Question_Sets[[#This Row],[Private]]="Yes"),
""""&amp;Table_Question_Sets[[#This Row],[Key]]&amp;"""","")</f>
        <v/>
      </c>
      <c r="CD6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6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"coverHeading": { "dataType": "none", "displayable": false, "canChangeWhenApproved": false, "private": false, "resetForNewQuotes": false},"coverSummary": { "dataType": "none", "displayable": false, "canChangeWhenApproved": false, "private": false, "resetForNewQuotes": false},"detailsSummary": { "dataType": "none", "displayable": false, "canChangeWhenApproved": false, "private": false, "resetForNewQuotes": false},"cancellationSummary":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F66" t="str">
        <f ca="1">IF(ISNUMBER(Table_Question_Sets[[#This Row],[Config Use Row]]),INDEX(Table_Question_Sets[Config Question Meta Data Rollup],Table_Question_Sets[[#This Row],[Config Use Row]])&amp;",","")</f>
        <v/>
      </c>
      <c r="CG66">
        <f ca="1">IF(Table_Question_Sets[[#This Row],[Header]]="Yes","",_xlfn.NUMBERVALUE(INDIRECT(SUBSTITUTE(ADDRESS(1,COLUMN(),4),"1","")&amp;ROW()+1))+IF(OR(Table_Question_Sets[[#This Row],[Value]]&lt;&gt;"",AND(Table_Question_Sets[[#This Row],[Data Type]]="Repeating",Table_Question_Sets[[#This Row],[Calculation Repeating]]&lt;&gt;"")),1,0))</f>
        <v>0</v>
      </c>
      <c r="CH66" t="str">
        <f ca="1" xml:space="preserve">
IF(Table_Question_Sets[[#This Row],[Data Type]]="Repeating",
OFFSET(Table_Repeating_Question_Sets[[#Headers],[Property]],MATCH(Table_Question_Sets[[#This Row],[Property]],Table_Repeating_Question_Sets[Property],0),MATCH("Calculation",Table_Repeating_Question_Sets[#Headers],0)-1,1,1),
"")</f>
        <v/>
      </c>
      <c r="CI6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66" t="str">
        <f ca="1">IF(ISNUMBER(Table_Question_Sets[[#This Row],[Config Use Row]]),INDEX(Table_Question_Sets[Config Rollup],Table_Question_Sets[[#This Row],[Config Use Row]]),"")</f>
        <v/>
      </c>
      <c r="CL66" t="str">
        <f ca="1">IF(ISNUMBER(Table_Question_Sets[[#This Row],[Config Use Row]]),INDEX(Table_Question_Sets[Config Keys Nested Rollup],Table_Question_Sets[[#This Row],[Config Use Row]]),"")</f>
        <v/>
      </c>
      <c r="CM66" t="str">
        <f ca="1">IF(ISNUMBER(Table_Question_Sets[[#This Row],[Config Use Row]]),INDEX(Table_Question_Sets[Calculation Rollup],Table_Question_Sets[[#This Row],[Config Use Row]]),"")</f>
        <v/>
      </c>
    </row>
    <row r="67" spans="2:91" s="22" customFormat="1" ht="21" customHeight="1">
      <c r="B67" s="28" t="s">
        <v>1235</v>
      </c>
      <c r="C67" s="10"/>
      <c r="D67" s="26" t="str">
        <f ca="1">IF(Table_Question_Sets[[#This Row],[Header]]="Yes","",
IF(INDIRECT(SUBSTITUTE(ADDRESS(1,COLUMN(),4),"1","")&amp;ROW()-1)="",
INDIRECT(SUBSTITUTE(ADDRESS(1,COLUMN(Table_Question_Sets[[#This Row],[Property]]),4),"1","")&amp;ROW()-1),
INDIRECT(SUBSTITUTE(ADDRESS(1,COLUMN(),4),"1","")&amp;ROW()-1)))</f>
        <v>Summary</v>
      </c>
      <c r="E6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coverHeading</v>
      </c>
      <c r="F67" s="26" t="str">
        <f>IF(Table_Question_Sets[[#This Row],[Header]]="Yes","",IF(Table_Question_Sets[[#This Row],[Property]]&lt;&gt;"",SUBSTITUTE(Table_Question_Sets[[#This Row],[Property]]," ",""),""))</f>
        <v>CoverHeading</v>
      </c>
      <c r="G67" s="94"/>
      <c r="H67" s="28" t="s">
        <v>629</v>
      </c>
      <c r="I67" s="28" t="s">
        <v>629</v>
      </c>
      <c r="J67" s="10"/>
      <c r="K67" s="59"/>
      <c r="L67" s="77"/>
      <c r="M67" s="77"/>
      <c r="N67" s="60"/>
      <c r="O67" s="62" t="s">
        <v>735</v>
      </c>
      <c r="P67" s="60"/>
      <c r="Q67" s="60"/>
      <c r="R67" s="60"/>
      <c r="S67"/>
      <c r="T67" s="27"/>
      <c r="U67" s="10"/>
      <c r="V67" s="344"/>
      <c r="W67" s="27"/>
      <c r="X67" s="11" t="s">
        <v>1871</v>
      </c>
      <c r="Y67" s="10"/>
      <c r="Z67" s="10"/>
      <c r="AA67" s="11" t="s">
        <v>1234</v>
      </c>
      <c r="AB67" s="279"/>
      <c r="AC67" s="10"/>
      <c r="AD67" s="27"/>
      <c r="AE67" s="27"/>
      <c r="AF67" s="10"/>
      <c r="AG67" s="10"/>
      <c r="AH67" s="82"/>
      <c r="AI67"/>
      <c r="AJ67"/>
      <c r="AK67"/>
      <c r="AL67"/>
      <c r="AM67"/>
      <c r="AN67"/>
      <c r="AO67"/>
      <c r="AP67"/>
      <c r="AQ67" s="137"/>
      <c r="AR67"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7"/>
      <c r="AT6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7" s="27"/>
      <c r="AW67" s="25"/>
      <c r="AX67" s="25"/>
      <c r="AY67" s="25"/>
      <c r="AZ67" s="10"/>
      <c r="BA67" s="10"/>
      <c r="BB67" s="10"/>
      <c r="BC67" s="10"/>
      <c r="BD67" s="10"/>
      <c r="BE67" s="10"/>
      <c r="BF67" s="10"/>
      <c r="BG67" s="10"/>
      <c r="BH67" s="10"/>
      <c r="BI67" s="27" t="s">
        <v>70</v>
      </c>
      <c r="BJ67" s="27"/>
      <c r="BK67" s="27"/>
      <c r="BL6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7" s="50" t="str">
        <f>IF(OR(Table_Question_Sets[[#This Row],[Header]]="Yes",Table_Question_Sets[[#This Row],[Text]]=""),"",IF(OR(Table_Question_Sets[[#This Row],[Text]]="true",Table_Question_Sets[[#This Row],[Text]]="false",ISNUMBER(Table_Question_Sets[[#This Row],[Text]])),Table_Question_Sets[[#This Row],[Text]],""""&amp;Table_Question_Sets[[#This Row],[Text]]&amp;""""))</f>
        <v/>
      </c>
      <c r="BN67" s="29" t="str">
        <f>IF(AND(Table_Question_Sets[[#This Row],[Header]]&lt;&gt;"Yes",Table_Question_Sets[[#This Row],[Property]]&lt;&gt;"",Table_Question_Sets[[#This Row],[Summary Label]]&lt;&gt;""),""""&amp;Table_Question_Sets[[#This Row],[Key]]&amp;""": """&amp;Table_Question_Sets[[#This Row],[Summary Label]]&amp;"""","")</f>
        <v/>
      </c>
      <c r="BO67" s="29">
        <f ca="1">IF(Table_Question_Sets[[#This Row],[Header]]="Yes","",_xlfn.NUMBERVALUE(INDIRECT(SUBSTITUTE(ADDRESS(1,COLUMN(),4),"1","")&amp;ROW()-1))+IF(Table_Question_Sets[[#This Row],[Property]]&lt;&gt;"",1,0))</f>
        <v>1</v>
      </c>
      <c r="BP67" s="29">
        <f ca="1">IF(Table_Question_Sets[[#This Row],[Header]]="Yes","",_xlfn.NUMBERVALUE(INDIRECT(SUBSTITUTE(ADDRESS(1,COLUMN(),4),"1","")&amp;ROW()+1))+IF(Table_Question_Sets[[#This Row],[Property]]&lt;&gt;"",1,0))</f>
        <v>7</v>
      </c>
      <c r="BQ67" s="29" t="str">
        <f t="array" aca="1" ref="BQ6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6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 getQuoteType() == 'cancellation' ? 'Cancellation Summary' : 'Quote Summary' }%","paragraph":"Please review the following details of your quote and confirm that all your selections and details are accurate before proceeding."}}</v>
      </c>
      <c r="BU6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"coverHeading","type": "content-field","className":"col-xs-12","templateOptions":{"content":{"heading2":"%{ getQuoteType() == 'cancellation' ? 'Cancellation Summary' : 'Quote Summary' }%","paragraph":"Please review the following details of your quote and confirm that all your selections and details are accurate before proceeding."}},"validators": {"validation": "Validators.compose([])"}}</v>
      </c>
      <c r="BV67" s="26" t="str">
        <f ca="1" xml:space="preserve">
IF(Table_Question_Sets[[#This Row],[Row]]="Yes","]},{""className"": ""row"",""fieldGroup"": [","")&amp;
Table_Question_Sets[[#This Row],[Config Field]]</f>
        <v>{"key": "coverHeading","type": "content-field","className":"col-xs-12","templateOptions":{"content":{"heading2":"%{ getQuoteType() == 'cancellation' ? 'Cancellation Summary' : 'Quote Summary' }%","paragraph":"Please review the following details of your quote and confirm that all your selections and details are accurate before proceeding."}},"validators": {"validation": "Validators.compose([])"}}</v>
      </c>
      <c r="BW6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"coverHeading","type": "content-field","className":"col-xs-12","templateOptions":{"content":{"heading2":"%{ getQuoteType() == 'cancellation' ? 'Cancellation Summary' : 'Quote Summary' }%","paragraph":"Please review the following details of your quote and confirm that all your selections and details are accurate before proceeding."}},"validators": {"validation": "Validators.compose([])"}},{"key":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6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7" s="137" t="str">
        <f>IF(AND(Table_Question_Sets[[#This Row],[Header]]="",Table_Question_Sets[[#This Row],[Property]]&lt;&gt;"",Table_Question_Sets[[#This Row],[Field Type]]&lt;&gt;""),
""""&amp;Table_Question_Sets[[#This Row],[Key]]&amp;"""","")</f>
        <v>"coverHeading"</v>
      </c>
      <c r="BZ6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"coverHeading","coverSummary","detailsSummary","cancellationSummary","paymentSummary","instalmentSummary","refundSummary"</v>
      </c>
      <c r="CA67" s="137" t="str">
        <f>IF(AND(Table_Question_Sets[[#This Row],[Header]]&lt;&gt;"Yes",Table_Question_Sets[[#This Row],[Property]]&lt;&gt;"",Table_Question_Sets[[#This Row],[Workflow Role]]&lt;&gt;""),
""""&amp;Table_Question_Sets[[#This Row],[Workflow Role]]&amp;""":"""&amp;Table_Question_Sets[[#This Row],[Key]]&amp;"""","")</f>
        <v/>
      </c>
      <c r="CB67" s="10" t="str">
        <f>IF(AND(Table_Question_Sets[[#This Row],[Displayable]]="No", Table_Question_Sets[[#This Row],[Property]]&lt;&gt;""),
"",""""&amp;Table_Question_Sets[[#This Row],[Key]]&amp;"""")</f>
        <v/>
      </c>
      <c r="CC67" s="137" t="str">
        <f>IF(AND(Table_Question_Sets[[#This Row],[Header]]&lt;&gt;"Yes",Table_Question_Sets[[#This Row],[Property]]&lt;&gt;"",Table_Question_Sets[[#This Row],[Private]]="Yes"),
""""&amp;Table_Question_Sets[[#This Row],[Key]]&amp;"""","")</f>
        <v/>
      </c>
      <c r="CD67"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"coverHeading": { "dataType": "none", "displayable": false, "canChangeWhenApproved": false, "private": false, "resetForNewQuotes": false}</v>
      </c>
      <c r="CE67"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"coverHeading": { "dataType": "none", "displayable": false, "canChangeWhenApproved": false, "private": false, "resetForNewQuotes": false},"coverSummary": { "dataType": "none", "displayable": false, "canChangeWhenApproved": false, "private": false, "resetForNewQuotes": false},"detailsSummary": { "dataType": "none", "displayable": false, "canChangeWhenApproved": false, "private": false, "resetForNewQuotes": false},"cancellationSummary":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F67" s="10" t="str">
        <f ca="1">IF(ISNUMBER(Table_Question_Sets[[#This Row],[Config Use Row]]),INDEX(Table_Question_Sets[Config Question Meta Data Rollup],Table_Question_Sets[[#This Row],[Config Use Row]])&amp;",","")</f>
        <v/>
      </c>
      <c r="CG67" s="137">
        <f ca="1">IF(Table_Question_Sets[[#This Row],[Header]]="Yes","",_xlfn.NUMBERVALUE(INDIRECT(SUBSTITUTE(ADDRESS(1,COLUMN(),4),"1","")&amp;ROW()+1))+IF(OR(Table_Question_Sets[[#This Row],[Value]]&lt;&gt;"",AND(Table_Question_Sets[[#This Row],[Data Type]]="Repeating",Table_Question_Sets[[#This Row],[Calculation Repeating]]&lt;&gt;"")),1,0))</f>
        <v>0</v>
      </c>
      <c r="CH67" s="137" t="str">
        <f ca="1" xml:space="preserve">
IF(Table_Question_Sets[[#This Row],[Data Type]]="Repeating",
OFFSET(Table_Repeating_Question_Sets[[#Headers],[Property]],MATCH(Table_Question_Sets[[#This Row],[Property]],Table_Repeating_Question_Sets[Property],0),MATCH("Calculation",Table_Repeating_Question_Sets[#Headers],0)-1,1,1),
"")</f>
        <v/>
      </c>
      <c r="CI6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67" s="137" t="str">
        <f ca="1">IF(ISNUMBER(Table_Question_Sets[[#This Row],[Config Use Row]]),INDEX(Table_Question_Sets[Config Rollup],Table_Question_Sets[[#This Row],[Config Use Row]]),"")</f>
        <v/>
      </c>
      <c r="CL67" s="137" t="str">
        <f ca="1">IF(ISNUMBER(Table_Question_Sets[[#This Row],[Config Use Row]]),INDEX(Table_Question_Sets[Config Keys Nested Rollup],Table_Question_Sets[[#This Row],[Config Use Row]]),"")</f>
        <v/>
      </c>
      <c r="CM67" s="137" t="str">
        <f ca="1">IF(ISNUMBER(Table_Question_Sets[[#This Row],[Config Use Row]]),INDEX(Table_Question_Sets[Calculation Rollup],Table_Question_Sets[[#This Row],[Config Use Row]]),"")</f>
        <v/>
      </c>
    </row>
    <row r="68" spans="2:91" s="22" customFormat="1" ht="21" customHeight="1">
      <c r="B68" s="28" t="s">
        <v>1097</v>
      </c>
      <c r="C68" s="10"/>
      <c r="D68" s="26" t="str">
        <f ca="1">IF(Table_Question_Sets[[#This Row],[Header]]="Yes","",
IF(INDIRECT(SUBSTITUTE(ADDRESS(1,COLUMN(),4),"1","")&amp;ROW()-1)="",
INDIRECT(SUBSTITUTE(ADDRESS(1,COLUMN(Table_Question_Sets[[#This Row],[Property]]),4),"1","")&amp;ROW()-1),
INDIRECT(SUBSTITUTE(ADDRESS(1,COLUMN(),4),"1","")&amp;ROW()-1)))</f>
        <v>Summary</v>
      </c>
      <c r="E6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coverSummary</v>
      </c>
      <c r="F68" s="26" t="str">
        <f>IF(Table_Question_Sets[[#This Row],[Header]]="Yes","",IF(Table_Question_Sets[[#This Row],[Property]]&lt;&gt;"",SUBSTITUTE(Table_Question_Sets[[#This Row],[Property]]," ",""),""))</f>
        <v>CoverSummary</v>
      </c>
      <c r="G68" s="94"/>
      <c r="H68" s="27" t="s">
        <v>629</v>
      </c>
      <c r="I68" s="27" t="s">
        <v>629</v>
      </c>
      <c r="J68" s="10"/>
      <c r="K68" s="59"/>
      <c r="L68" s="77"/>
      <c r="M68" s="77"/>
      <c r="N68" s="60"/>
      <c r="O68" s="60" t="s">
        <v>735</v>
      </c>
      <c r="P68" s="60"/>
      <c r="Q68" s="60"/>
      <c r="R68" s="60"/>
      <c r="S68"/>
      <c r="T68" s="27"/>
      <c r="U68" s="10"/>
      <c r="V68" s="346" t="s">
        <v>1800</v>
      </c>
      <c r="W68" s="27"/>
      <c r="X68" s="11"/>
      <c r="Y68" s="10" t="s">
        <v>1098</v>
      </c>
      <c r="Z68" s="10"/>
      <c r="AA68" s="10"/>
      <c r="AB68" s="279" t="s">
        <v>1247</v>
      </c>
      <c r="AC68" s="10"/>
      <c r="AD68" s="27"/>
      <c r="AE68" s="27"/>
      <c r="AF68" s="10"/>
      <c r="AG68" s="10"/>
      <c r="AH68" s="82"/>
      <c r="AI68"/>
      <c r="AJ68"/>
      <c r="AK68"/>
      <c r="AL68"/>
      <c r="AM68"/>
      <c r="AN68"/>
      <c r="AO68"/>
      <c r="AP68"/>
      <c r="AQ68" s="137"/>
      <c r="AR68"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8"/>
      <c r="AT6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8" s="27"/>
      <c r="AW68" s="25"/>
      <c r="AX68" s="25"/>
      <c r="AY68" s="25"/>
      <c r="AZ68" s="10"/>
      <c r="BA68" s="10"/>
      <c r="BB68" s="10"/>
      <c r="BC68" s="10"/>
      <c r="BD68" s="10"/>
      <c r="BE68" s="10"/>
      <c r="BF68" s="10"/>
      <c r="BG68" s="10"/>
      <c r="BH68" s="10"/>
      <c r="BI68" s="27" t="s">
        <v>70</v>
      </c>
      <c r="BJ68" s="27"/>
      <c r="BK68" s="27"/>
      <c r="BL6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8" s="50" t="str">
        <f>IF(OR(Table_Question_Sets[[#This Row],[Header]]="Yes",Table_Question_Sets[[#This Row],[Text]]=""),"",IF(OR(Table_Question_Sets[[#This Row],[Text]]="true",Table_Question_Sets[[#This Row],[Text]]="false",ISNUMBER(Table_Question_Sets[[#This Row],[Text]])),Table_Question_Sets[[#This Row],[Text]],""""&amp;Table_Question_Sets[[#This Row],[Text]]&amp;""""))</f>
        <v/>
      </c>
      <c r="BN68" s="29" t="str">
        <f>IF(AND(Table_Question_Sets[[#This Row],[Header]]&lt;&gt;"Yes",Table_Question_Sets[[#This Row],[Property]]&lt;&gt;"",Table_Question_Sets[[#This Row],[Summary Label]]&lt;&gt;""),""""&amp;Table_Question_Sets[[#This Row],[Key]]&amp;""": """&amp;Table_Question_Sets[[#This Row],[Summary Label]]&amp;"""","")</f>
        <v/>
      </c>
      <c r="BO68" s="29">
        <f ca="1">IF(Table_Question_Sets[[#This Row],[Header]]="Yes","",_xlfn.NUMBERVALUE(INDIRECT(SUBSTITUTE(ADDRESS(1,COLUMN(),4),"1","")&amp;ROW()-1))+IF(Table_Question_Sets[[#This Row],[Property]]&lt;&gt;"",1,0))</f>
        <v>2</v>
      </c>
      <c r="BP68" s="29">
        <f ca="1">IF(Table_Question_Sets[[#This Row],[Header]]="Yes","",_xlfn.NUMBERVALUE(INDIRECT(SUBSTITUTE(ADDRESS(1,COLUMN(),4),"1","")&amp;ROW()+1))+IF(Table_Question_Sets[[#This Row],[Property]]&lt;&gt;"",1,0))</f>
        <v>6</v>
      </c>
      <c r="BQ68" s="29" t="str">
        <f t="array" aca="1" ref="BQ6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6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
      </c>
      <c r="BU6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v>
      </c>
      <c r="BV68" s="26" t="str">
        <f ca="1" xml:space="preserve">
IF(Table_Question_Sets[[#This Row],[Row]]="Yes","]},{""className"": ""row"",""fieldGroup"": [","")&amp;
Table_Question_Sets[[#This Row],[Config Field]]</f>
        <v>{"key":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v>
      </c>
      <c r="BW6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6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8" s="137" t="str">
        <f>IF(AND(Table_Question_Sets[[#This Row],[Header]]="",Table_Question_Sets[[#This Row],[Property]]&lt;&gt;"",Table_Question_Sets[[#This Row],[Field Type]]&lt;&gt;""),
""""&amp;Table_Question_Sets[[#This Row],[Key]]&amp;"""","")</f>
        <v>"coverSummary"</v>
      </c>
      <c r="BZ6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"coverSummary","detailsSummary","cancellationSummary","paymentSummary","instalmentSummary","refundSummary"</v>
      </c>
      <c r="CA68" s="137" t="str">
        <f>IF(AND(Table_Question_Sets[[#This Row],[Header]]&lt;&gt;"Yes",Table_Question_Sets[[#This Row],[Property]]&lt;&gt;"",Table_Question_Sets[[#This Row],[Workflow Role]]&lt;&gt;""),
""""&amp;Table_Question_Sets[[#This Row],[Workflow Role]]&amp;""":"""&amp;Table_Question_Sets[[#This Row],[Key]]&amp;"""","")</f>
        <v/>
      </c>
      <c r="CB68" s="10" t="str">
        <f>IF(AND(Table_Question_Sets[[#This Row],[Displayable]]="No", Table_Question_Sets[[#This Row],[Property]]&lt;&gt;""),
"",""""&amp;Table_Question_Sets[[#This Row],[Key]]&amp;"""")</f>
        <v/>
      </c>
      <c r="CC68" s="137" t="str">
        <f>IF(AND(Table_Question_Sets[[#This Row],[Header]]&lt;&gt;"Yes",Table_Question_Sets[[#This Row],[Property]]&lt;&gt;"",Table_Question_Sets[[#This Row],[Private]]="Yes"),
""""&amp;Table_Question_Sets[[#This Row],[Key]]&amp;"""","")</f>
        <v/>
      </c>
      <c r="CD68"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"coverSummary": { "dataType": "none", "displayable": false, "canChangeWhenApproved": false, "private": false, "resetForNewQuotes": false}</v>
      </c>
      <c r="CE68"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"coverSummary": { "dataType": "none", "displayable": false, "canChangeWhenApproved": false, "private": false, "resetForNewQuotes": false},"detailsSummary": { "dataType": "none", "displayable": false, "canChangeWhenApproved": false, "private": false, "resetForNewQuotes": false},"cancellationSummary":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F68" s="10" t="str">
        <f ca="1">IF(ISNUMBER(Table_Question_Sets[[#This Row],[Config Use Row]]),INDEX(Table_Question_Sets[Config Question Meta Data Rollup],Table_Question_Sets[[#This Row],[Config Use Row]])&amp;",","")</f>
        <v/>
      </c>
      <c r="CG68" s="137">
        <f ca="1">IF(Table_Question_Sets[[#This Row],[Header]]="Yes","",_xlfn.NUMBERVALUE(INDIRECT(SUBSTITUTE(ADDRESS(1,COLUMN(),4),"1","")&amp;ROW()+1))+IF(OR(Table_Question_Sets[[#This Row],[Value]]&lt;&gt;"",AND(Table_Question_Sets[[#This Row],[Data Type]]="Repeating",Table_Question_Sets[[#This Row],[Calculation Repeating]]&lt;&gt;"")),1,0))</f>
        <v>0</v>
      </c>
      <c r="CH68" s="137" t="str">
        <f ca="1" xml:space="preserve">
IF(Table_Question_Sets[[#This Row],[Data Type]]="Repeating",
OFFSET(Table_Repeating_Question_Sets[[#Headers],[Property]],MATCH(Table_Question_Sets[[#This Row],[Property]],Table_Repeating_Question_Sets[Property],0),MATCH("Calculation",Table_Repeating_Question_Sets[#Headers],0)-1,1,1),
"")</f>
        <v/>
      </c>
      <c r="CI6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68" s="137" t="str">
        <f ca="1">IF(ISNUMBER(Table_Question_Sets[[#This Row],[Config Use Row]]),INDEX(Table_Question_Sets[Config Rollup],Table_Question_Sets[[#This Row],[Config Use Row]]),"")</f>
        <v/>
      </c>
      <c r="CL68" s="137" t="str">
        <f ca="1">IF(ISNUMBER(Table_Question_Sets[[#This Row],[Config Use Row]]),INDEX(Table_Question_Sets[Config Keys Nested Rollup],Table_Question_Sets[[#This Row],[Config Use Row]]),"")</f>
        <v/>
      </c>
      <c r="CM68" s="137" t="str">
        <f ca="1">IF(ISNUMBER(Table_Question_Sets[[#This Row],[Config Use Row]]),INDEX(Table_Question_Sets[Calculation Rollup],Table_Question_Sets[[#This Row],[Config Use Row]]),"")</f>
        <v/>
      </c>
    </row>
    <row r="69" spans="2:91" s="22" customFormat="1" ht="21" customHeight="1">
      <c r="B69" s="28" t="s">
        <v>1099</v>
      </c>
      <c r="C69" s="10"/>
      <c r="D69" s="26" t="str">
        <f ca="1">IF(Table_Question_Sets[[#This Row],[Header]]="Yes","",
IF(INDIRECT(SUBSTITUTE(ADDRESS(1,COLUMN(),4),"1","")&amp;ROW()-1)="",
INDIRECT(SUBSTITUTE(ADDRESS(1,COLUMN(Table_Question_Sets[[#This Row],[Property]]),4),"1","")&amp;ROW()-1),
INDIRECT(SUBSTITUTE(ADDRESS(1,COLUMN(),4),"1","")&amp;ROW()-1)))</f>
        <v>Summary</v>
      </c>
      <c r="E6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detailsSummary</v>
      </c>
      <c r="F69" s="26" t="str">
        <f>IF(Table_Question_Sets[[#This Row],[Header]]="Yes","",IF(Table_Question_Sets[[#This Row],[Property]]&lt;&gt;"",SUBSTITUTE(Table_Question_Sets[[#This Row],[Property]]," ",""),""))</f>
        <v>DetailsSummary</v>
      </c>
      <c r="G69" s="94"/>
      <c r="H69" s="27" t="s">
        <v>629</v>
      </c>
      <c r="I69" s="27" t="s">
        <v>629</v>
      </c>
      <c r="J69" s="10"/>
      <c r="K69" s="59"/>
      <c r="L69" s="77"/>
      <c r="M69" s="77"/>
      <c r="N69" s="60"/>
      <c r="O69" s="60" t="s">
        <v>735</v>
      </c>
      <c r="P69" s="60"/>
      <c r="Q69" s="60"/>
      <c r="R69" s="60"/>
      <c r="S69"/>
      <c r="T69" s="27"/>
      <c r="U69" s="10"/>
      <c r="V69" s="346" t="s">
        <v>1800</v>
      </c>
      <c r="W69" s="27"/>
      <c r="X69" s="10"/>
      <c r="Y69" s="10" t="s">
        <v>930</v>
      </c>
      <c r="Z69" s="10"/>
      <c r="AA69" s="10"/>
      <c r="AB69" s="255" t="s">
        <v>1315</v>
      </c>
      <c r="AC69" s="10"/>
      <c r="AD69" s="27"/>
      <c r="AE69" s="27"/>
      <c r="AF69" s="10"/>
      <c r="AG69" s="10"/>
      <c r="AH69" s="82"/>
      <c r="AI69"/>
      <c r="AJ69"/>
      <c r="AK69"/>
      <c r="AL69"/>
      <c r="AM69"/>
      <c r="AN69"/>
      <c r="AO69"/>
      <c r="AP69"/>
      <c r="AQ69" s="137"/>
      <c r="AR6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69"/>
      <c r="AT6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6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69" s="27"/>
      <c r="AW69" s="25"/>
      <c r="AX69" s="25"/>
      <c r="AY69" s="25"/>
      <c r="AZ69" s="10"/>
      <c r="BA69" s="10"/>
      <c r="BB69" s="10"/>
      <c r="BC69" s="10"/>
      <c r="BD69" s="10"/>
      <c r="BE69" s="10"/>
      <c r="BF69" s="10"/>
      <c r="BG69" s="10"/>
      <c r="BH69" s="10"/>
      <c r="BI69" s="27" t="s">
        <v>70</v>
      </c>
      <c r="BJ69" s="27"/>
      <c r="BK69" s="27"/>
      <c r="BL6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69" s="50" t="str">
        <f>IF(OR(Table_Question_Sets[[#This Row],[Header]]="Yes",Table_Question_Sets[[#This Row],[Text]]=""),"",IF(OR(Table_Question_Sets[[#This Row],[Text]]="true",Table_Question_Sets[[#This Row],[Text]]="false",ISNUMBER(Table_Question_Sets[[#This Row],[Text]])),Table_Question_Sets[[#This Row],[Text]],""""&amp;Table_Question_Sets[[#This Row],[Text]]&amp;""""))</f>
        <v/>
      </c>
      <c r="BN69" s="29" t="str">
        <f>IF(AND(Table_Question_Sets[[#This Row],[Header]]&lt;&gt;"Yes",Table_Question_Sets[[#This Row],[Property]]&lt;&gt;"",Table_Question_Sets[[#This Row],[Summary Label]]&lt;&gt;""),""""&amp;Table_Question_Sets[[#This Row],[Key]]&amp;""": """&amp;Table_Question_Sets[[#This Row],[Summary Label]]&amp;"""","")</f>
        <v/>
      </c>
      <c r="BO69" s="29">
        <f ca="1">IF(Table_Question_Sets[[#This Row],[Header]]="Yes","",_xlfn.NUMBERVALUE(INDIRECT(SUBSTITUTE(ADDRESS(1,COLUMN(),4),"1","")&amp;ROW()-1))+IF(Table_Question_Sets[[#This Row],[Property]]&lt;&gt;"",1,0))</f>
        <v>3</v>
      </c>
      <c r="BP69" s="29">
        <f ca="1">IF(Table_Question_Sets[[#This Row],[Header]]="Yes","",_xlfn.NUMBERVALUE(INDIRECT(SUBSTITUTE(ADDRESS(1,COLUMN(),4),"1","")&amp;ROW()+1))+IF(Table_Question_Sets[[#This Row],[Property]]&lt;&gt;"",1,0))</f>
        <v>5</v>
      </c>
      <c r="BQ69" s="29" t="str">
        <f t="array" aca="1" ref="BQ6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6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6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6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
      </c>
      <c r="BU6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v>
      </c>
      <c r="BV69" s="26" t="str">
        <f ca="1" xml:space="preserve">
IF(Table_Question_Sets[[#This Row],[Row]]="Yes","]},{""className"": ""row"",""fieldGroup"": [","")&amp;
Table_Question_Sets[[#This Row],[Config Field]]</f>
        <v>{"key":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v>
      </c>
      <c r="BW6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6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69" s="137" t="str">
        <f>IF(AND(Table_Question_Sets[[#This Row],[Header]]="",Table_Question_Sets[[#This Row],[Property]]&lt;&gt;"",Table_Question_Sets[[#This Row],[Field Type]]&lt;&gt;""),
""""&amp;Table_Question_Sets[[#This Row],[Key]]&amp;"""","")</f>
        <v>"detailsSummary"</v>
      </c>
      <c r="BZ6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"detailsSummary","cancellationSummary","paymentSummary","instalmentSummary","refundSummary"</v>
      </c>
      <c r="CA69" s="137" t="str">
        <f>IF(AND(Table_Question_Sets[[#This Row],[Header]]&lt;&gt;"Yes",Table_Question_Sets[[#This Row],[Property]]&lt;&gt;"",Table_Question_Sets[[#This Row],[Workflow Role]]&lt;&gt;""),
""""&amp;Table_Question_Sets[[#This Row],[Workflow Role]]&amp;""":"""&amp;Table_Question_Sets[[#This Row],[Key]]&amp;"""","")</f>
        <v/>
      </c>
      <c r="CB69" s="10" t="str">
        <f>IF(AND(Table_Question_Sets[[#This Row],[Displayable]]="No", Table_Question_Sets[[#This Row],[Property]]&lt;&gt;""),
"",""""&amp;Table_Question_Sets[[#This Row],[Key]]&amp;"""")</f>
        <v/>
      </c>
      <c r="CC69" s="137" t="str">
        <f>IF(AND(Table_Question_Sets[[#This Row],[Header]]&lt;&gt;"Yes",Table_Question_Sets[[#This Row],[Property]]&lt;&gt;"",Table_Question_Sets[[#This Row],[Private]]="Yes"),
""""&amp;Table_Question_Sets[[#This Row],[Key]]&amp;"""","")</f>
        <v/>
      </c>
      <c r="CD69"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"detailsSummary": { "dataType": "none", "displayable": false, "canChangeWhenApproved": false, "private": false, "resetForNewQuotes": false}</v>
      </c>
      <c r="CE69"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"detailsSummary": { "dataType": "none", "displayable": false, "canChangeWhenApproved": false, "private": false, "resetForNewQuotes": false},"cancellationSummary":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F69" s="10" t="str">
        <f ca="1">IF(ISNUMBER(Table_Question_Sets[[#This Row],[Config Use Row]]),INDEX(Table_Question_Sets[Config Question Meta Data Rollup],Table_Question_Sets[[#This Row],[Config Use Row]])&amp;",","")</f>
        <v/>
      </c>
      <c r="CG69" s="137">
        <f ca="1">IF(Table_Question_Sets[[#This Row],[Header]]="Yes","",_xlfn.NUMBERVALUE(INDIRECT(SUBSTITUTE(ADDRESS(1,COLUMN(),4),"1","")&amp;ROW()+1))+IF(OR(Table_Question_Sets[[#This Row],[Value]]&lt;&gt;"",AND(Table_Question_Sets[[#This Row],[Data Type]]="Repeating",Table_Question_Sets[[#This Row],[Calculation Repeating]]&lt;&gt;"")),1,0))</f>
        <v>0</v>
      </c>
      <c r="CH69" s="137" t="str">
        <f ca="1" xml:space="preserve">
IF(Table_Question_Sets[[#This Row],[Data Type]]="Repeating",
OFFSET(Table_Repeating_Question_Sets[[#Headers],[Property]],MATCH(Table_Question_Sets[[#This Row],[Property]],Table_Repeating_Question_Sets[Property],0),MATCH("Calculation",Table_Repeating_Question_Sets[#Headers],0)-1,1,1),
"")</f>
        <v/>
      </c>
      <c r="CI6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6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69" s="137" t="str">
        <f ca="1">IF(ISNUMBER(Table_Question_Sets[[#This Row],[Config Use Row]]),INDEX(Table_Question_Sets[Config Rollup],Table_Question_Sets[[#This Row],[Config Use Row]]),"")</f>
        <v/>
      </c>
      <c r="CL69" s="137" t="str">
        <f ca="1">IF(ISNUMBER(Table_Question_Sets[[#This Row],[Config Use Row]]),INDEX(Table_Question_Sets[Config Keys Nested Rollup],Table_Question_Sets[[#This Row],[Config Use Row]]),"")</f>
        <v/>
      </c>
      <c r="CM69" s="137" t="str">
        <f ca="1">IF(ISNUMBER(Table_Question_Sets[[#This Row],[Config Use Row]]),INDEX(Table_Question_Sets[Calculation Rollup],Table_Question_Sets[[#This Row],[Config Use Row]]),"")</f>
        <v/>
      </c>
    </row>
    <row r="70" spans="2:91" s="22" customFormat="1" ht="21" customHeight="1">
      <c r="B70" s="27" t="s">
        <v>1739</v>
      </c>
      <c r="C70" s="10"/>
      <c r="D70" s="26" t="str">
        <f ca="1">IF(Table_Question_Sets[[#This Row],[Header]]="Yes","",
IF(INDIRECT(SUBSTITUTE(ADDRESS(1,COLUMN(),4),"1","")&amp;ROW()-1)="",
INDIRECT(SUBSTITUTE(ADDRESS(1,COLUMN(Table_Question_Sets[[#This Row],[Property]]),4),"1","")&amp;ROW()-1),
INDIRECT(SUBSTITUTE(ADDRESS(1,COLUMN(),4),"1","")&amp;ROW()-1)))</f>
        <v>Summary</v>
      </c>
      <c r="E7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cancellationSummary</v>
      </c>
      <c r="F70" s="26" t="str">
        <f>IF(Table_Question_Sets[[#This Row],[Header]]="Yes","",IF(Table_Question_Sets[[#This Row],[Property]]&lt;&gt;"",SUBSTITUTE(Table_Question_Sets[[#This Row],[Property]]," ",""),""))</f>
        <v>CancellationSummary</v>
      </c>
      <c r="G70" s="94"/>
      <c r="H70" s="27" t="s">
        <v>629</v>
      </c>
      <c r="I70" s="27" t="s">
        <v>629</v>
      </c>
      <c r="J70" s="10"/>
      <c r="K70" s="59"/>
      <c r="L70" s="77"/>
      <c r="M70" s="77"/>
      <c r="N70" s="60"/>
      <c r="O70" s="59" t="s">
        <v>735</v>
      </c>
      <c r="P70" s="59"/>
      <c r="Q70" s="59"/>
      <c r="R70" s="59"/>
      <c r="S70" s="25"/>
      <c r="T70" s="27"/>
      <c r="U70" s="11"/>
      <c r="V70" s="346" t="s">
        <v>1801</v>
      </c>
      <c r="W70" s="27"/>
      <c r="X70" s="10"/>
      <c r="Y70" s="10" t="s">
        <v>930</v>
      </c>
      <c r="Z70" s="10"/>
      <c r="AA70" s="11"/>
      <c r="AB70" s="255" t="s">
        <v>1944</v>
      </c>
      <c r="AC70" s="11"/>
      <c r="AD70" s="27"/>
      <c r="AE70" s="27"/>
      <c r="AF70" s="10"/>
      <c r="AG70" s="10"/>
      <c r="AH70" s="82"/>
      <c r="AI70" s="77"/>
      <c r="AJ70" s="77"/>
      <c r="AK70" s="77"/>
      <c r="AL70" s="77"/>
      <c r="AM70" s="77"/>
      <c r="AN70" s="77"/>
      <c r="AO70" s="77"/>
      <c r="AP70" s="77"/>
      <c r="AQ70" s="137"/>
      <c r="AR7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0" s="166"/>
      <c r="AT7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70" s="27"/>
      <c r="AW70" s="25"/>
      <c r="AX70" s="25"/>
      <c r="AY70" s="25"/>
      <c r="AZ70" s="11"/>
      <c r="BA70" s="11"/>
      <c r="BB70" s="11"/>
      <c r="BC70" s="11"/>
      <c r="BD70" s="11"/>
      <c r="BE70" s="11"/>
      <c r="BF70" s="11"/>
      <c r="BG70" s="11"/>
      <c r="BH70" s="11"/>
      <c r="BI70" s="27"/>
      <c r="BJ70" s="27"/>
      <c r="BK70" s="27"/>
      <c r="BL7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0" s="50" t="str">
        <f>IF(OR(Table_Question_Sets[[#This Row],[Header]]="Yes",Table_Question_Sets[[#This Row],[Text]]=""),"",IF(OR(Table_Question_Sets[[#This Row],[Text]]="true",Table_Question_Sets[[#This Row],[Text]]="false",ISNUMBER(Table_Question_Sets[[#This Row],[Text]])),Table_Question_Sets[[#This Row],[Text]],""""&amp;Table_Question_Sets[[#This Row],[Text]]&amp;""""))</f>
        <v/>
      </c>
      <c r="BN70" s="29" t="str">
        <f>IF(AND(Table_Question_Sets[[#This Row],[Header]]&lt;&gt;"Yes",Table_Question_Sets[[#This Row],[Property]]&lt;&gt;"",Table_Question_Sets[[#This Row],[Summary Label]]&lt;&gt;""),""""&amp;Table_Question_Sets[[#This Row],[Key]]&amp;""": """&amp;Table_Question_Sets[[#This Row],[Summary Label]]&amp;"""","")</f>
        <v/>
      </c>
      <c r="BO70" s="29">
        <f ca="1">IF(Table_Question_Sets[[#This Row],[Header]]="Yes","",_xlfn.NUMBERVALUE(INDIRECT(SUBSTITUTE(ADDRESS(1,COLUMN(),4),"1","")&amp;ROW()-1))+IF(Table_Question_Sets[[#This Row],[Property]]&lt;&gt;"",1,0))</f>
        <v>4</v>
      </c>
      <c r="BP70" s="29">
        <f ca="1">IF(Table_Question_Sets[[#This Row],[Header]]="Yes","",_xlfn.NUMBERVALUE(INDIRECT(SUBSTITUTE(ADDRESS(1,COLUMN(),4),"1","")&amp;ROW()+1))+IF(Table_Question_Sets[[#This Row],[Property]]&lt;&gt;"",1,0))</f>
        <v>4</v>
      </c>
      <c r="BQ70" s="29" t="str">
        <f t="array" aca="1" ref="BQ7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0"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70"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0"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
      </c>
      <c r="BU7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v>
      </c>
      <c r="BV70" s="26" t="str">
        <f ca="1" xml:space="preserve">
IF(Table_Question_Sets[[#This Row],[Row]]="Yes","]},{""className"": ""row"",""fieldGroup"": [","")&amp;
Table_Question_Sets[[#This Row],[Config Field]]</f>
        <v>{"key":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v>
      </c>
      <c r="BW7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7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0" s="137" t="str">
        <f>IF(AND(Table_Question_Sets[[#This Row],[Header]]="",Table_Question_Sets[[#This Row],[Property]]&lt;&gt;"",Table_Question_Sets[[#This Row],[Field Type]]&lt;&gt;""),
""""&amp;Table_Question_Sets[[#This Row],[Key]]&amp;"""","")</f>
        <v>"cancellationSummary"</v>
      </c>
      <c r="BZ7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"cancellationSummary","paymentSummary","instalmentSummary","refundSummary"</v>
      </c>
      <c r="CA70" s="137" t="str">
        <f>IF(AND(Table_Question_Sets[[#This Row],[Header]]&lt;&gt;"Yes",Table_Question_Sets[[#This Row],[Property]]&lt;&gt;"",Table_Question_Sets[[#This Row],[Workflow Role]]&lt;&gt;""),
""""&amp;Table_Question_Sets[[#This Row],[Workflow Role]]&amp;""":"""&amp;Table_Question_Sets[[#This Row],[Key]]&amp;"""","")</f>
        <v/>
      </c>
      <c r="CB70" s="235" t="str">
        <f>IF(AND(Table_Question_Sets[[#This Row],[Displayable]]="No", Table_Question_Sets[[#This Row],[Property]]&lt;&gt;""),
"",""""&amp;Table_Question_Sets[[#This Row],[Key]]&amp;"""")</f>
        <v>"cancellationSummary"</v>
      </c>
      <c r="CC70" s="137" t="str">
        <f>IF(AND(Table_Question_Sets[[#This Row],[Header]]&lt;&gt;"Yes",Table_Question_Sets[[#This Row],[Property]]&lt;&gt;"",Table_Question_Sets[[#This Row],[Private]]="Yes"),
""""&amp;Table_Question_Sets[[#This Row],[Key]]&amp;"""","")</f>
        <v/>
      </c>
      <c r="CD70"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"cancellationSummary": { "dataType": "none", "displayable": true, "canChangeWhenApproved": false, "private": false, "resetForNewQuotes": false}</v>
      </c>
      <c r="CE70"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F70" s="235" t="str">
        <f ca="1">IF(ISNUMBER(Table_Question_Sets[[#This Row],[Config Use Row]]),INDEX(Table_Question_Sets[Config Question Meta Data Rollup],Table_Question_Sets[[#This Row],[Config Use Row]])&amp;",","")</f>
        <v/>
      </c>
      <c r="CG70" s="137">
        <f ca="1">IF(Table_Question_Sets[[#This Row],[Header]]="Yes","",_xlfn.NUMBERVALUE(INDIRECT(SUBSTITUTE(ADDRESS(1,COLUMN(),4),"1","")&amp;ROW()+1))+IF(OR(Table_Question_Sets[[#This Row],[Value]]&lt;&gt;"",AND(Table_Question_Sets[[#This Row],[Data Type]]="Repeating",Table_Question_Sets[[#This Row],[Calculation Repeating]]&lt;&gt;"")),1,0))</f>
        <v>0</v>
      </c>
      <c r="CH70" s="137" t="str">
        <f ca="1" xml:space="preserve">
IF(Table_Question_Sets[[#This Row],[Data Type]]="Repeating",
OFFSET(Table_Repeating_Question_Sets[[#Headers],[Property]],MATCH(Table_Question_Sets[[#This Row],[Property]],Table_Repeating_Question_Sets[Property],0),MATCH("Calculation",Table_Repeating_Question_Sets[#Headers],0)-1,1,1),
"")</f>
        <v/>
      </c>
      <c r="CI7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70" s="137" t="str">
        <f ca="1">IF(ISNUMBER(Table_Question_Sets[[#This Row],[Config Use Row]]),INDEX(Table_Question_Sets[Config Rollup],Table_Question_Sets[[#This Row],[Config Use Row]]),"")</f>
        <v/>
      </c>
      <c r="CL70" s="137" t="str">
        <f ca="1">IF(ISNUMBER(Table_Question_Sets[[#This Row],[Config Use Row]]),INDEX(Table_Question_Sets[Config Keys Nested Rollup],Table_Question_Sets[[#This Row],[Config Use Row]]),"")</f>
        <v/>
      </c>
      <c r="CM70" s="137" t="str">
        <f ca="1">IF(ISNUMBER(Table_Question_Sets[[#This Row],[Config Use Row]]),INDEX(Table_Question_Sets[Calculation Rollup],Table_Question_Sets[[#This Row],[Config Use Row]]),"")</f>
        <v/>
      </c>
    </row>
    <row r="71" spans="2:91" s="22" customFormat="1" ht="21" customHeight="1">
      <c r="B71" s="27" t="s">
        <v>1740</v>
      </c>
      <c r="C71" s="10"/>
      <c r="D71" s="26" t="str">
        <f ca="1">IF(Table_Question_Sets[[#This Row],[Header]]="Yes","",
IF(INDIRECT(SUBSTITUTE(ADDRESS(1,COLUMN(),4),"1","")&amp;ROW()-1)="",
INDIRECT(SUBSTITUTE(ADDRESS(1,COLUMN(Table_Question_Sets[[#This Row],[Property]]),4),"1","")&amp;ROW()-1),
INDIRECT(SUBSTITUTE(ADDRESS(1,COLUMN(),4),"1","")&amp;ROW()-1)))</f>
        <v>Summary</v>
      </c>
      <c r="E7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paymentSummary</v>
      </c>
      <c r="F71" s="26" t="str">
        <f>IF(Table_Question_Sets[[#This Row],[Header]]="Yes","",IF(Table_Question_Sets[[#This Row],[Property]]&lt;&gt;"",SUBSTITUTE(Table_Question_Sets[[#This Row],[Property]]," ",""),""))</f>
        <v>PaymentSummary</v>
      </c>
      <c r="G71" s="94"/>
      <c r="H71" s="27" t="s">
        <v>629</v>
      </c>
      <c r="I71" s="27" t="s">
        <v>629</v>
      </c>
      <c r="J71" s="10"/>
      <c r="K71" s="59"/>
      <c r="L71" s="77"/>
      <c r="M71" s="77"/>
      <c r="N71" s="60"/>
      <c r="O71" s="59" t="s">
        <v>735</v>
      </c>
      <c r="P71" s="59"/>
      <c r="Q71" s="59"/>
      <c r="R71" s="59"/>
      <c r="S71" s="25"/>
      <c r="T71" s="27"/>
      <c r="U71" s="11"/>
      <c r="V71" s="27" t="s">
        <v>1743</v>
      </c>
      <c r="W71" s="27"/>
      <c r="X71" s="10"/>
      <c r="Y71" s="357" t="s">
        <v>1877</v>
      </c>
      <c r="Z71" s="10"/>
      <c r="AA71" s="11" t="s">
        <v>1878</v>
      </c>
      <c r="AB71" s="255" t="s">
        <v>1876</v>
      </c>
      <c r="AC71" s="11"/>
      <c r="AD71" s="27"/>
      <c r="AE71" s="27"/>
      <c r="AF71" s="10"/>
      <c r="AG71" s="10"/>
      <c r="AH71" s="82"/>
      <c r="AI71" s="77"/>
      <c r="AJ71" s="77"/>
      <c r="AK71" s="77"/>
      <c r="AL71" s="77"/>
      <c r="AM71" s="77"/>
      <c r="AN71" s="77"/>
      <c r="AO71" s="77"/>
      <c r="AP71" s="77"/>
      <c r="AQ71" s="137"/>
      <c r="AR7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1" s="166"/>
      <c r="AT7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71" s="27"/>
      <c r="AW71" s="25"/>
      <c r="AX71" s="25"/>
      <c r="AY71" s="25"/>
      <c r="AZ71" s="11"/>
      <c r="BA71" s="11"/>
      <c r="BB71" s="11"/>
      <c r="BC71" s="11"/>
      <c r="BD71" s="11"/>
      <c r="BE71" s="11"/>
      <c r="BF71" s="11"/>
      <c r="BG71" s="11"/>
      <c r="BH71" s="11"/>
      <c r="BI71" s="27" t="s">
        <v>70</v>
      </c>
      <c r="BJ71" s="27"/>
      <c r="BK71" s="27"/>
      <c r="BL7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1" s="50" t="str">
        <f>IF(OR(Table_Question_Sets[[#This Row],[Header]]="Yes",Table_Question_Sets[[#This Row],[Text]]=""),"",IF(OR(Table_Question_Sets[[#This Row],[Text]]="true",Table_Question_Sets[[#This Row],[Text]]="false",ISNUMBER(Table_Question_Sets[[#This Row],[Text]])),Table_Question_Sets[[#This Row],[Text]],""""&amp;Table_Question_Sets[[#This Row],[Text]]&amp;""""))</f>
        <v/>
      </c>
      <c r="BN71" s="29" t="str">
        <f>IF(AND(Table_Question_Sets[[#This Row],[Header]]&lt;&gt;"Yes",Table_Question_Sets[[#This Row],[Property]]&lt;&gt;"",Table_Question_Sets[[#This Row],[Summary Label]]&lt;&gt;""),""""&amp;Table_Question_Sets[[#This Row],[Key]]&amp;""": """&amp;Table_Question_Sets[[#This Row],[Summary Label]]&amp;"""","")</f>
        <v/>
      </c>
      <c r="BO71" s="29">
        <f ca="1">IF(Table_Question_Sets[[#This Row],[Header]]="Yes","",_xlfn.NUMBERVALUE(INDIRECT(SUBSTITUTE(ADDRESS(1,COLUMN(),4),"1","")&amp;ROW()-1))+IF(Table_Question_Sets[[#This Row],[Property]]&lt;&gt;"",1,0))</f>
        <v>5</v>
      </c>
      <c r="BP71" s="29">
        <f ca="1">IF(Table_Question_Sets[[#This Row],[Header]]="Yes","",_xlfn.NUMBERVALUE(INDIRECT(SUBSTITUTE(ADDRESS(1,COLUMN(),4),"1","")&amp;ROW()+1))+IF(Table_Question_Sets[[#This Row],[Property]]&lt;&gt;"",1,0))</f>
        <v>3</v>
      </c>
      <c r="BQ71" s="29" t="str">
        <f t="array" aca="1" ref="BQ7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1"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71"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1"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
      </c>
      <c r="BU7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v>
      </c>
      <c r="BV71" s="26" t="str">
        <f ca="1" xml:space="preserve">
IF(Table_Question_Sets[[#This Row],[Row]]="Yes","]},{""className"": ""row"",""fieldGroup"": [","")&amp;
Table_Question_Sets[[#This Row],[Config Field]]</f>
        <v>{"key":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v>
      </c>
      <c r="BW7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7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1" s="137" t="str">
        <f>IF(AND(Table_Question_Sets[[#This Row],[Header]]="",Table_Question_Sets[[#This Row],[Property]]&lt;&gt;"",Table_Question_Sets[[#This Row],[Field Type]]&lt;&gt;""),
""""&amp;Table_Question_Sets[[#This Row],[Key]]&amp;"""","")</f>
        <v>"paymentSummary"</v>
      </c>
      <c r="BZ7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"paymentSummary","instalmentSummary","refundSummary"</v>
      </c>
      <c r="CA71" s="137" t="str">
        <f>IF(AND(Table_Question_Sets[[#This Row],[Header]]&lt;&gt;"Yes",Table_Question_Sets[[#This Row],[Property]]&lt;&gt;"",Table_Question_Sets[[#This Row],[Workflow Role]]&lt;&gt;""),
""""&amp;Table_Question_Sets[[#This Row],[Workflow Role]]&amp;""":"""&amp;Table_Question_Sets[[#This Row],[Key]]&amp;"""","")</f>
        <v/>
      </c>
      <c r="CB71" s="11" t="str">
        <f>IF(AND(Table_Question_Sets[[#This Row],[Displayable]]="No", Table_Question_Sets[[#This Row],[Property]]&lt;&gt;""),
"",""""&amp;Table_Question_Sets[[#This Row],[Key]]&amp;"""")</f>
        <v/>
      </c>
      <c r="CC71" s="137" t="str">
        <f>IF(AND(Table_Question_Sets[[#This Row],[Header]]&lt;&gt;"Yes",Table_Question_Sets[[#This Row],[Property]]&lt;&gt;"",Table_Question_Sets[[#This Row],[Private]]="Yes"),
""""&amp;Table_Question_Sets[[#This Row],[Key]]&amp;"""","")</f>
        <v/>
      </c>
      <c r="CD71" s="11"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"paymentSummary": { "dataType": "none", "displayable": false, "canChangeWhenApproved": false, "private": false, "resetForNewQuotes": false}</v>
      </c>
      <c r="CE71" s="11"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CF71" s="11" t="str">
        <f ca="1">IF(ISNUMBER(Table_Question_Sets[[#This Row],[Config Use Row]]),INDEX(Table_Question_Sets[Config Question Meta Data Rollup],Table_Question_Sets[[#This Row],[Config Use Row]])&amp;",","")</f>
        <v/>
      </c>
      <c r="CG71" s="137">
        <f ca="1">IF(Table_Question_Sets[[#This Row],[Header]]="Yes","",_xlfn.NUMBERVALUE(INDIRECT(SUBSTITUTE(ADDRESS(1,COLUMN(),4),"1","")&amp;ROW()+1))+IF(OR(Table_Question_Sets[[#This Row],[Value]]&lt;&gt;"",AND(Table_Question_Sets[[#This Row],[Data Type]]="Repeating",Table_Question_Sets[[#This Row],[Calculation Repeating]]&lt;&gt;"")),1,0))</f>
        <v>0</v>
      </c>
      <c r="CH71" s="137" t="str">
        <f ca="1" xml:space="preserve">
IF(Table_Question_Sets[[#This Row],[Data Type]]="Repeating",
OFFSET(Table_Repeating_Question_Sets[[#Headers],[Property]],MATCH(Table_Question_Sets[[#This Row],[Property]],Table_Repeating_Question_Sets[Property],0),MATCH("Calculation",Table_Repeating_Question_Sets[#Headers],0)-1,1,1),
"")</f>
        <v/>
      </c>
      <c r="CI7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71" s="137" t="str">
        <f ca="1">IF(ISNUMBER(Table_Question_Sets[[#This Row],[Config Use Row]]),INDEX(Table_Question_Sets[Config Rollup],Table_Question_Sets[[#This Row],[Config Use Row]]),"")</f>
        <v/>
      </c>
      <c r="CL71" s="137" t="str">
        <f ca="1">IF(ISNUMBER(Table_Question_Sets[[#This Row],[Config Use Row]]),INDEX(Table_Question_Sets[Config Keys Nested Rollup],Table_Question_Sets[[#This Row],[Config Use Row]]),"")</f>
        <v/>
      </c>
      <c r="CM71" s="137" t="str">
        <f ca="1">IF(ISNUMBER(Table_Question_Sets[[#This Row],[Config Use Row]]),INDEX(Table_Question_Sets[Calculation Rollup],Table_Question_Sets[[#This Row],[Config Use Row]]),"")</f>
        <v/>
      </c>
    </row>
    <row r="72" spans="2:91" s="22" customFormat="1" ht="21" customHeight="1">
      <c r="B72" s="27" t="s">
        <v>1874</v>
      </c>
      <c r="C72" s="10"/>
      <c r="D72" s="26" t="str">
        <f ca="1">IF(Table_Question_Sets[[#This Row],[Header]]="Yes","",
IF(INDIRECT(SUBSTITUTE(ADDRESS(1,COLUMN(),4),"1","")&amp;ROW()-1)="",
INDIRECT(SUBSTITUTE(ADDRESS(1,COLUMN(Table_Question_Sets[[#This Row],[Property]]),4),"1","")&amp;ROW()-1),
INDIRECT(SUBSTITUTE(ADDRESS(1,COLUMN(),4),"1","")&amp;ROW()-1)))</f>
        <v>Summary</v>
      </c>
      <c r="E7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instalmentSummary</v>
      </c>
      <c r="F72" s="26" t="str">
        <f>IF(Table_Question_Sets[[#This Row],[Header]]="Yes","",IF(Table_Question_Sets[[#This Row],[Property]]&lt;&gt;"",SUBSTITUTE(Table_Question_Sets[[#This Row],[Property]]," ",""),""))</f>
        <v>InstalmentSummary</v>
      </c>
      <c r="G72" s="94"/>
      <c r="H72" s="27" t="s">
        <v>629</v>
      </c>
      <c r="I72" s="27" t="s">
        <v>629</v>
      </c>
      <c r="J72" s="10"/>
      <c r="K72" s="59"/>
      <c r="L72" s="77"/>
      <c r="M72" s="77"/>
      <c r="N72" s="60"/>
      <c r="O72" s="59" t="s">
        <v>735</v>
      </c>
      <c r="P72" s="59"/>
      <c r="Q72" s="59"/>
      <c r="R72" s="59"/>
      <c r="S72" s="25"/>
      <c r="T72" s="27"/>
      <c r="U72" s="11"/>
      <c r="V72" s="27" t="s">
        <v>1885</v>
      </c>
      <c r="W72" s="27"/>
      <c r="X72" s="10"/>
      <c r="Y72" s="357" t="s">
        <v>1875</v>
      </c>
      <c r="Z72" s="10"/>
      <c r="AA72" s="11" t="s">
        <v>1887</v>
      </c>
      <c r="AB72" s="255" t="s">
        <v>1886</v>
      </c>
      <c r="AC72" s="11"/>
      <c r="AD72" s="27"/>
      <c r="AE72" s="27"/>
      <c r="AF72" s="10"/>
      <c r="AG72" s="10"/>
      <c r="AH72" s="82"/>
      <c r="AI72" s="77"/>
      <c r="AJ72" s="77"/>
      <c r="AK72" s="77"/>
      <c r="AL72" s="77"/>
      <c r="AM72" s="77"/>
      <c r="AN72" s="77"/>
      <c r="AO72" s="77"/>
      <c r="AP72" s="77"/>
      <c r="AQ72" s="137"/>
      <c r="AR7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2" s="166"/>
      <c r="AT7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72" s="27"/>
      <c r="AW72" s="25"/>
      <c r="AX72" s="25"/>
      <c r="AY72" s="25"/>
      <c r="AZ72" s="11"/>
      <c r="BA72" s="11"/>
      <c r="BB72" s="11"/>
      <c r="BC72" s="11"/>
      <c r="BD72" s="11"/>
      <c r="BE72" s="11"/>
      <c r="BF72" s="11"/>
      <c r="BG72" s="11"/>
      <c r="BH72" s="11"/>
      <c r="BI72" s="27"/>
      <c r="BJ72" s="27"/>
      <c r="BK72" s="27"/>
      <c r="BL7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2" s="50" t="str">
        <f>IF(OR(Table_Question_Sets[[#This Row],[Header]]="Yes",Table_Question_Sets[[#This Row],[Text]]=""),"",IF(OR(Table_Question_Sets[[#This Row],[Text]]="true",Table_Question_Sets[[#This Row],[Text]]="false",ISNUMBER(Table_Question_Sets[[#This Row],[Text]])),Table_Question_Sets[[#This Row],[Text]],""""&amp;Table_Question_Sets[[#This Row],[Text]]&amp;""""))</f>
        <v/>
      </c>
      <c r="BN72" s="29" t="str">
        <f>IF(AND(Table_Question_Sets[[#This Row],[Header]]&lt;&gt;"Yes",Table_Question_Sets[[#This Row],[Property]]&lt;&gt;"",Table_Question_Sets[[#This Row],[Summary Label]]&lt;&gt;""),""""&amp;Table_Question_Sets[[#This Row],[Key]]&amp;""": """&amp;Table_Question_Sets[[#This Row],[Summary Label]]&amp;"""","")</f>
        <v/>
      </c>
      <c r="BO72" s="29">
        <f ca="1">IF(Table_Question_Sets[[#This Row],[Header]]="Yes","",_xlfn.NUMBERVALUE(INDIRECT(SUBSTITUTE(ADDRESS(1,COLUMN(),4),"1","")&amp;ROW()-1))+IF(Table_Question_Sets[[#This Row],[Property]]&lt;&gt;"",1,0))</f>
        <v>6</v>
      </c>
      <c r="BP72" s="29">
        <f ca="1">IF(Table_Question_Sets[[#This Row],[Header]]="Yes","",_xlfn.NUMBERVALUE(INDIRECT(SUBSTITUTE(ADDRESS(1,COLUMN(),4),"1","")&amp;ROW()+1))+IF(Table_Question_Sets[[#This Row],[Property]]&lt;&gt;"",1,0))</f>
        <v>2</v>
      </c>
      <c r="BQ72" s="29" t="str">
        <f t="array" aca="1" ref="BQ7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2"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72"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2"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
      </c>
      <c r="BU7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v>
      </c>
      <c r="BV72" s="26" t="str">
        <f ca="1" xml:space="preserve">
IF(Table_Question_Sets[[#This Row],[Row]]="Yes","]},{""className"": ""row"",""fieldGroup"": [","")&amp;
Table_Question_Sets[[#This Row],[Config Field]]</f>
        <v>{"key":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v>
      </c>
      <c r="BW7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7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2" s="137" t="str">
        <f>IF(AND(Table_Question_Sets[[#This Row],[Header]]="",Table_Question_Sets[[#This Row],[Property]]&lt;&gt;"",Table_Question_Sets[[#This Row],[Field Type]]&lt;&gt;""),
""""&amp;Table_Question_Sets[[#This Row],[Key]]&amp;"""","")</f>
        <v>"instalmentSummary"</v>
      </c>
      <c r="BZ7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"instalmentSummary","refundSummary"</v>
      </c>
      <c r="CA72" s="137" t="str">
        <f>IF(AND(Table_Question_Sets[[#This Row],[Header]]&lt;&gt;"Yes",Table_Question_Sets[[#This Row],[Property]]&lt;&gt;"",Table_Question_Sets[[#This Row],[Workflow Role]]&lt;&gt;""),
""""&amp;Table_Question_Sets[[#This Row],[Workflow Role]]&amp;""":"""&amp;Table_Question_Sets[[#This Row],[Key]]&amp;"""","")</f>
        <v/>
      </c>
      <c r="CB72" s="235" t="str">
        <f>IF(AND(Table_Question_Sets[[#This Row],[Displayable]]="No", Table_Question_Sets[[#This Row],[Property]]&lt;&gt;""),
"",""""&amp;Table_Question_Sets[[#This Row],[Key]]&amp;"""")</f>
        <v>"instalmentSummary"</v>
      </c>
      <c r="CC72" s="137" t="str">
        <f>IF(AND(Table_Question_Sets[[#This Row],[Header]]&lt;&gt;"Yes",Table_Question_Sets[[#This Row],[Property]]&lt;&gt;"",Table_Question_Sets[[#This Row],[Private]]="Yes"),
""""&amp;Table_Question_Sets[[#This Row],[Key]]&amp;"""","")</f>
        <v/>
      </c>
      <c r="CD72"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"instalmentSummary": { "dataType": "none", "displayable": true, "canChangeWhenApproved": false, "private": false, "resetForNewQuotes": false}</v>
      </c>
      <c r="CE72"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"instalmentSummary": { "dataType": "none", "displayable": true, "canChangeWhenApproved": false, "private": false, "resetForNewQuotes": false},"refundSummary": { "dataType": "none", "displayable": true, "canChangeWhenApproved": false, "private": false, "resetForNewQuotes": false}</v>
      </c>
      <c r="CF72" s="235" t="str">
        <f ca="1">IF(ISNUMBER(Table_Question_Sets[[#This Row],[Config Use Row]]),INDEX(Table_Question_Sets[Config Question Meta Data Rollup],Table_Question_Sets[[#This Row],[Config Use Row]])&amp;",","")</f>
        <v/>
      </c>
      <c r="CG72" s="137">
        <f ca="1">IF(Table_Question_Sets[[#This Row],[Header]]="Yes","",_xlfn.NUMBERVALUE(INDIRECT(SUBSTITUTE(ADDRESS(1,COLUMN(),4),"1","")&amp;ROW()+1))+IF(OR(Table_Question_Sets[[#This Row],[Value]]&lt;&gt;"",AND(Table_Question_Sets[[#This Row],[Data Type]]="Repeating",Table_Question_Sets[[#This Row],[Calculation Repeating]]&lt;&gt;"")),1,0))</f>
        <v>0</v>
      </c>
      <c r="CH72" s="137" t="str">
        <f ca="1" xml:space="preserve">
IF(Table_Question_Sets[[#This Row],[Data Type]]="Repeating",
OFFSET(Table_Repeating_Question_Sets[[#Headers],[Property]],MATCH(Table_Question_Sets[[#This Row],[Property]],Table_Repeating_Question_Sets[Property],0),MATCH("Calculation",Table_Repeating_Question_Sets[#Headers],0)-1,1,1),
"")</f>
        <v/>
      </c>
      <c r="CI7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72" s="137" t="str">
        <f ca="1">IF(ISNUMBER(Table_Question_Sets[[#This Row],[Config Use Row]]),INDEX(Table_Question_Sets[Config Rollup],Table_Question_Sets[[#This Row],[Config Use Row]]),"")</f>
        <v/>
      </c>
      <c r="CL72" s="137" t="str">
        <f ca="1">IF(ISNUMBER(Table_Question_Sets[[#This Row],[Config Use Row]]),INDEX(Table_Question_Sets[Config Keys Nested Rollup],Table_Question_Sets[[#This Row],[Config Use Row]]),"")</f>
        <v/>
      </c>
      <c r="CM72" s="137" t="str">
        <f ca="1">IF(ISNUMBER(Table_Question_Sets[[#This Row],[Config Use Row]]),INDEX(Table_Question_Sets[Calculation Rollup],Table_Question_Sets[[#This Row],[Config Use Row]]),"")</f>
        <v/>
      </c>
    </row>
    <row r="73" spans="2:91" s="22" customFormat="1" ht="21" customHeight="1">
      <c r="B73" s="27" t="s">
        <v>1741</v>
      </c>
      <c r="C73" s="10"/>
      <c r="D73" s="26" t="str">
        <f ca="1">IF(Table_Question_Sets[[#This Row],[Header]]="Yes","",
IF(INDIRECT(SUBSTITUTE(ADDRESS(1,COLUMN(),4),"1","")&amp;ROW()-1)="",
INDIRECT(SUBSTITUTE(ADDRESS(1,COLUMN(Table_Question_Sets[[#This Row],[Property]]),4),"1","")&amp;ROW()-1),
INDIRECT(SUBSTITUTE(ADDRESS(1,COLUMN(),4),"1","")&amp;ROW()-1)))</f>
        <v>Summary</v>
      </c>
      <c r="E7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refundSummary</v>
      </c>
      <c r="F73" s="26" t="str">
        <f>IF(Table_Question_Sets[[#This Row],[Header]]="Yes","",IF(Table_Question_Sets[[#This Row],[Property]]&lt;&gt;"",SUBSTITUTE(Table_Question_Sets[[#This Row],[Property]]," ",""),""))</f>
        <v>RefundSummary</v>
      </c>
      <c r="G73" s="94"/>
      <c r="H73" s="27" t="s">
        <v>629</v>
      </c>
      <c r="I73" s="27" t="s">
        <v>629</v>
      </c>
      <c r="J73" s="10"/>
      <c r="K73" s="59"/>
      <c r="L73" s="77"/>
      <c r="M73" s="77"/>
      <c r="N73" s="60"/>
      <c r="O73" s="59" t="s">
        <v>735</v>
      </c>
      <c r="P73" s="59"/>
      <c r="Q73" s="59"/>
      <c r="R73" s="59"/>
      <c r="S73" s="25"/>
      <c r="T73" s="27"/>
      <c r="U73" s="11"/>
      <c r="V73" s="27" t="s">
        <v>1742</v>
      </c>
      <c r="W73" s="27"/>
      <c r="X73" s="10"/>
      <c r="Y73" s="10" t="s">
        <v>1613</v>
      </c>
      <c r="Z73" s="10"/>
      <c r="AA73" s="11"/>
      <c r="AB73" s="255" t="s">
        <v>1879</v>
      </c>
      <c r="AC73" s="11"/>
      <c r="AD73" s="27"/>
      <c r="AE73" s="27"/>
      <c r="AF73" s="10"/>
      <c r="AG73" s="10"/>
      <c r="AH73" s="82"/>
      <c r="AI73" s="77"/>
      <c r="AJ73" s="77"/>
      <c r="AK73" s="77"/>
      <c r="AL73" s="77"/>
      <c r="AM73" s="77"/>
      <c r="AN73" s="77"/>
      <c r="AO73" s="77"/>
      <c r="AP73" s="77"/>
      <c r="AQ73" s="137"/>
      <c r="AR7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3" s="166"/>
      <c r="AT7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73" s="27"/>
      <c r="AW73" s="25"/>
      <c r="AX73" s="25"/>
      <c r="AY73" s="25"/>
      <c r="AZ73" s="11"/>
      <c r="BA73" s="11"/>
      <c r="BB73" s="11"/>
      <c r="BC73" s="11"/>
      <c r="BD73" s="11"/>
      <c r="BE73" s="11"/>
      <c r="BF73" s="11"/>
      <c r="BG73" s="11"/>
      <c r="BH73" s="11"/>
      <c r="BI73" s="27"/>
      <c r="BJ73" s="27"/>
      <c r="BK73" s="27"/>
      <c r="BL7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3" s="50" t="str">
        <f>IF(OR(Table_Question_Sets[[#This Row],[Header]]="Yes",Table_Question_Sets[[#This Row],[Text]]=""),"",IF(OR(Table_Question_Sets[[#This Row],[Text]]="true",Table_Question_Sets[[#This Row],[Text]]="false",ISNUMBER(Table_Question_Sets[[#This Row],[Text]])),Table_Question_Sets[[#This Row],[Text]],""""&amp;Table_Question_Sets[[#This Row],[Text]]&amp;""""))</f>
        <v/>
      </c>
      <c r="BN73" s="29" t="str">
        <f>IF(AND(Table_Question_Sets[[#This Row],[Header]]&lt;&gt;"Yes",Table_Question_Sets[[#This Row],[Property]]&lt;&gt;"",Table_Question_Sets[[#This Row],[Summary Label]]&lt;&gt;""),""""&amp;Table_Question_Sets[[#This Row],[Key]]&amp;""": """&amp;Table_Question_Sets[[#This Row],[Summary Label]]&amp;"""","")</f>
        <v/>
      </c>
      <c r="BO73" s="29">
        <f ca="1">IF(Table_Question_Sets[[#This Row],[Header]]="Yes","",_xlfn.NUMBERVALUE(INDIRECT(SUBSTITUTE(ADDRESS(1,COLUMN(),4),"1","")&amp;ROW()-1))+IF(Table_Question_Sets[[#This Row],[Property]]&lt;&gt;"",1,0))</f>
        <v>7</v>
      </c>
      <c r="BP73" s="29">
        <f ca="1">IF(Table_Question_Sets[[#This Row],[Header]]="Yes","",_xlfn.NUMBERVALUE(INDIRECT(SUBSTITUTE(ADDRESS(1,COLUMN(),4),"1","")&amp;ROW()+1))+IF(Table_Question_Sets[[#This Row],[Property]]&lt;&gt;"",1,0))</f>
        <v>1</v>
      </c>
      <c r="BQ73" s="29" t="str">
        <f t="array" aca="1" ref="BQ7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3" s="2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73" s="2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3" s="29"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
      </c>
      <c r="BU7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V73" s="26" t="str">
        <f ca="1" xml:space="preserve">
IF(Table_Question_Sets[[#This Row],[Row]]="Yes","]},{""className"": ""row"",""fieldGroup"": [","")&amp;
Table_Question_Sets[[#This Row],[Config Field]]</f>
        <v>{"key":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W7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BX7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3" s="137" t="str">
        <f>IF(AND(Table_Question_Sets[[#This Row],[Header]]="",Table_Question_Sets[[#This Row],[Property]]&lt;&gt;"",Table_Question_Sets[[#This Row],[Field Type]]&lt;&gt;""),
""""&amp;Table_Question_Sets[[#This Row],[Key]]&amp;"""","")</f>
        <v>"refundSummary"</v>
      </c>
      <c r="BZ7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"refundSummary"</v>
      </c>
      <c r="CA73" s="137" t="str">
        <f>IF(AND(Table_Question_Sets[[#This Row],[Header]]&lt;&gt;"Yes",Table_Question_Sets[[#This Row],[Property]]&lt;&gt;"",Table_Question_Sets[[#This Row],[Workflow Role]]&lt;&gt;""),
""""&amp;Table_Question_Sets[[#This Row],[Workflow Role]]&amp;""":"""&amp;Table_Question_Sets[[#This Row],[Key]]&amp;"""","")</f>
        <v/>
      </c>
      <c r="CB73" s="235" t="str">
        <f>IF(AND(Table_Question_Sets[[#This Row],[Displayable]]="No", Table_Question_Sets[[#This Row],[Property]]&lt;&gt;""),
"",""""&amp;Table_Question_Sets[[#This Row],[Key]]&amp;"""")</f>
        <v>"refundSummary"</v>
      </c>
      <c r="CC73" s="137" t="str">
        <f>IF(AND(Table_Question_Sets[[#This Row],[Header]]&lt;&gt;"Yes",Table_Question_Sets[[#This Row],[Property]]&lt;&gt;"",Table_Question_Sets[[#This Row],[Private]]="Yes"),
""""&amp;Table_Question_Sets[[#This Row],[Key]]&amp;"""","")</f>
        <v/>
      </c>
      <c r="CD73" s="235"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"refundSummary": { "dataType": "none", "displayable": true, "canChangeWhenApproved": false, "private": false, "resetForNewQuotes": false}</v>
      </c>
      <c r="CE73" s="235"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"refundSummary": { "dataType": "none", "displayable": true, "canChangeWhenApproved": false, "private": false, "resetForNewQuotes": false}</v>
      </c>
      <c r="CF73" s="235" t="str">
        <f ca="1">IF(ISNUMBER(Table_Question_Sets[[#This Row],[Config Use Row]]),INDEX(Table_Question_Sets[Config Question Meta Data Rollup],Table_Question_Sets[[#This Row],[Config Use Row]])&amp;",","")</f>
        <v/>
      </c>
      <c r="CG73" s="137">
        <f ca="1">IF(Table_Question_Sets[[#This Row],[Header]]="Yes","",_xlfn.NUMBERVALUE(INDIRECT(SUBSTITUTE(ADDRESS(1,COLUMN(),4),"1","")&amp;ROW()+1))+IF(OR(Table_Question_Sets[[#This Row],[Value]]&lt;&gt;"",AND(Table_Question_Sets[[#This Row],[Data Type]]="Repeating",Table_Question_Sets[[#This Row],[Calculation Repeating]]&lt;&gt;"")),1,0))</f>
        <v>0</v>
      </c>
      <c r="CH73" s="137" t="str">
        <f ca="1" xml:space="preserve">
IF(Table_Question_Sets[[#This Row],[Data Type]]="Repeating",
OFFSET(Table_Repeating_Question_Sets[[#Headers],[Property]],MATCH(Table_Question_Sets[[#This Row],[Property]],Table_Repeating_Question_Sets[Property],0),MATCH("Calculation",Table_Repeating_Question_Sets[#Headers],0)-1,1,1),
"")</f>
        <v/>
      </c>
      <c r="CI7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73" s="137" t="str">
        <f ca="1">IF(ISNUMBER(Table_Question_Sets[[#This Row],[Config Use Row]]),INDEX(Table_Question_Sets[Config Rollup],Table_Question_Sets[[#This Row],[Config Use Row]]),"")</f>
        <v/>
      </c>
      <c r="CL73" s="137" t="str">
        <f ca="1">IF(ISNUMBER(Table_Question_Sets[[#This Row],[Config Use Row]]),INDEX(Table_Question_Sets[Config Keys Nested Rollup],Table_Question_Sets[[#This Row],[Config Use Row]]),"")</f>
        <v/>
      </c>
      <c r="CM73" s="137" t="str">
        <f ca="1">IF(ISNUMBER(Table_Question_Sets[[#This Row],[Config Use Row]]),INDEX(Table_Question_Sets[Calculation Rollup],Table_Question_Sets[[#This Row],[Config Use Row]]),"")</f>
        <v/>
      </c>
    </row>
    <row r="74" spans="2:91" s="22" customFormat="1" ht="29.25" thickBot="1">
      <c r="B74" s="49" t="s">
        <v>105</v>
      </c>
      <c r="C74" s="49" t="s">
        <v>60</v>
      </c>
      <c r="D74" s="49" t="str">
        <f ca="1">IF(Table_Question_Sets[[#This Row],[Header]]="Yes","",
IF(INDIRECT(SUBSTITUTE(ADDRESS(1,COLUMN(),4),"1","")&amp;ROW()-1)="",
INDIRECT(SUBSTITUTE(ADDRESS(1,COLUMN(Table_Question_Sets[[#This Row],[Property]]),4),"1","")&amp;ROW()-1),
INDIRECT(SUBSTITUTE(ADDRESS(1,COLUMN(),4),"1","")&amp;ROW()-1)))</f>
        <v/>
      </c>
      <c r="E74"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74" s="49" t="str">
        <f>IF(Table_Question_Sets[[#This Row],[Header]]="Yes","",IF(Table_Question_Sets[[#This Row],[Property]]&lt;&gt;"",SUBSTITUTE(Table_Question_Sets[[#This Row],[Property]]," ",""),""))</f>
        <v/>
      </c>
      <c r="G74" s="48"/>
      <c r="H74" s="49"/>
      <c r="I74" s="49"/>
      <c r="J74" s="49"/>
      <c r="K74" s="48"/>
      <c r="L74" s="49"/>
      <c r="M74" s="49"/>
      <c r="N74" s="48"/>
      <c r="O74" s="48"/>
      <c r="P74" s="48"/>
      <c r="Q74" s="48"/>
      <c r="R74" s="48"/>
      <c r="S74" s="48"/>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4" s="100"/>
      <c r="AT74"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4" s="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74" s="49"/>
      <c r="AW74" s="48"/>
      <c r="AX74" s="48"/>
      <c r="AY74" s="48"/>
      <c r="AZ74" s="49"/>
      <c r="BA74" s="49"/>
      <c r="BB74" s="49"/>
      <c r="BC74" s="49"/>
      <c r="BD74" s="49"/>
      <c r="BE74" s="49"/>
      <c r="BF74" s="49"/>
      <c r="BG74" s="49"/>
      <c r="BH74" s="49"/>
      <c r="BI74" s="49"/>
      <c r="BJ74" s="49"/>
      <c r="BK74" s="49"/>
      <c r="BL7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4" s="48" t="str">
        <f>IF(OR(Table_Question_Sets[[#This Row],[Header]]="Yes",Table_Question_Sets[[#This Row],[Text]]=""),"",IF(OR(Table_Question_Sets[[#This Row],[Text]]="true",Table_Question_Sets[[#This Row],[Text]]="false",ISNUMBER(Table_Question_Sets[[#This Row],[Text]])),Table_Question_Sets[[#This Row],[Text]],""""&amp;Table_Question_Sets[[#This Row],[Text]]&amp;""""))</f>
        <v/>
      </c>
      <c r="BN74" s="48" t="str">
        <f>IF(AND(Table_Question_Sets[[#This Row],[Header]]&lt;&gt;"Yes",Table_Question_Sets[[#This Row],[Property]]&lt;&gt;"",Table_Question_Sets[[#This Row],[Summary Label]]&lt;&gt;""),""""&amp;Table_Question_Sets[[#This Row],[Key]]&amp;""": """&amp;Table_Question_Sets[[#This Row],[Summary Label]]&amp;"""","")</f>
        <v/>
      </c>
      <c r="BO74" s="48" t="str">
        <f ca="1">IF(Table_Question_Sets[[#This Row],[Header]]="Yes","",_xlfn.NUMBERVALUE(INDIRECT(SUBSTITUTE(ADDRESS(1,COLUMN(),4),"1","")&amp;ROW()-1))+IF(Table_Question_Sets[[#This Row],[Property]]&lt;&gt;"",1,0))</f>
        <v/>
      </c>
      <c r="BP74" s="48" t="str">
        <f ca="1">IF(Table_Question_Sets[[#This Row],[Header]]="Yes","",_xlfn.NUMBERVALUE(INDIRECT(SUBSTITUTE(ADDRESS(1,COLUMN(),4),"1","")&amp;ROW()+1))+IF(Table_Question_Sets[[#This Row],[Property]]&lt;&gt;"",1,0))</f>
        <v/>
      </c>
      <c r="BQ74" s="48" t="str">
        <f t="array" aca="1" ref="BQ7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7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4"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74"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74" s="49" t="str">
        <f xml:space="preserve">
IF(Table_Question_Sets[[#This Row],[Row]]="Yes","]},{""className"": ""row"",""fieldGroup"": [","")&amp;
Table_Question_Sets[[#This Row],[Config Field]]</f>
        <v/>
      </c>
      <c r="BW74"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"paymentMethodSelect","type": "radio-field","className":"col-xs-12","templateOptions":{"calculatedValue":"paymentOption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pay?","affectsPremium":"Yes","canChangeWhenApproved":"Yes"},"validators": {"validation": "Validators.compose([ValidationService.required('true', '')])"}},{"key": "debitOptionHeading","type": "content-field","className":"col-xs-12","templateOptions":{"content":{"heading2":"Payment Method","paragraph":"How would you like to make your recurring payments?"},"hideCondition":"paymentMethod != 'Premium Funding' ","canChangeWhenApproved":"Yes"},"validators": {"validation": "Validators.compose([])"}},{"key":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74"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4" s="49" t="str">
        <f>IF(AND(Table_Question_Sets[[#This Row],[Header]]="",Table_Question_Sets[[#This Row],[Property]]&lt;&gt;"",Table_Question_Sets[[#This Row],[Field Type]]&lt;&gt;""),
""""&amp;Table_Question_Sets[[#This Row],[Key]]&amp;"""","")</f>
        <v/>
      </c>
      <c r="BZ74"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MethodSelect","debitOptionHeading","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74" s="49" t="str">
        <f>IF(AND(Table_Question_Sets[[#This Row],[Header]]&lt;&gt;"Yes",Table_Question_Sets[[#This Row],[Property]]&lt;&gt;"",Table_Question_Sets[[#This Row],[Workflow Role]]&lt;&gt;""),
""""&amp;Table_Question_Sets[[#This Row],[Workflow Role]]&amp;""":"""&amp;Table_Question_Sets[[#This Row],[Key]]&amp;"""","")</f>
        <v/>
      </c>
      <c r="CB74" s="49" t="str">
        <f>IF(AND(Table_Question_Sets[[#This Row],[Displayable]]="No", Table_Question_Sets[[#This Row],[Property]]&lt;&gt;""),
"",""""&amp;Table_Question_Sets[[#This Row],[Key]]&amp;"""")</f>
        <v>"paymentMethods"</v>
      </c>
      <c r="CC74" s="49" t="str">
        <f>IF(AND(Table_Question_Sets[[#This Row],[Header]]&lt;&gt;"Yes",Table_Question_Sets[[#This Row],[Property]]&lt;&gt;"",Table_Question_Sets[[#This Row],[Private]]="Yes"),
""""&amp;Table_Question_Sets[[#This Row],[Key]]&amp;"""","")</f>
        <v/>
      </c>
      <c r="CD74"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74"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"paymentMethods":{"paymentMethodSelect": { "dataType": "text", "displayable": false, "canChangeWhenApproved": true, "private": false, "resetForNewQuotes": false},"debitOptionHeading": { "dataType": "none", "displayable": false, "canChangeWhenApproved": true, "private": false, "resetForNewQuotes": false},"debitOption": { "dataType": "text", "displayable": false, "canChangeWhenApproved": true, "private": false, "resetForNewQuotes": false},"creditCardPaymentHeading":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74" s="49" t="str">
        <f ca="1">IF(ISNUMBER(Table_Question_Sets[[#This Row],[Config Use Row]]),INDEX(Table_Question_Sets[Config Question Meta Data Rollup],Table_Question_Sets[[#This Row],[Config Use Row]])&amp;",","")</f>
        <v/>
      </c>
      <c r="CG74" s="49" t="str">
        <f ca="1">IF(Table_Question_Sets[[#This Row],[Header]]="Yes","",_xlfn.NUMBERVALUE(INDIRECT(SUBSTITUTE(ADDRESS(1,COLUMN(),4),"1","")&amp;ROW()+1))+IF(OR(Table_Question_Sets[[#This Row],[Value]]&lt;&gt;"",AND(Table_Question_Sets[[#This Row],[Data Type]]="Repeating",Table_Question_Sets[[#This Row],[Calculation Repeating]]&lt;&gt;"")),1,0))</f>
        <v/>
      </c>
      <c r="CH74" s="49" t="str">
        <f ca="1" xml:space="preserve">
IF(Table_Question_Sets[[#This Row],[Data Type]]="Repeating",
OFFSET(Table_Repeating_Question_Sets[[#Headers],[Property]],MATCH(Table_Question_Sets[[#This Row],[Property]],Table_Repeating_Question_Sets[Property],0),MATCH("Calculation",Table_Repeating_Question_Sets[#Headers],0)-1,1,1),
"")</f>
        <v/>
      </c>
      <c r="CI74"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4"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"paymentMethods":{"paymentMethodSelect": "Invoice"},</v>
      </c>
      <c r="CK74" s="49" t="str">
        <f ca="1">IF(ISNUMBER(Table_Question_Sets[[#This Row],[Config Use Row]]),INDEX(Table_Question_Sets[Config Rollup],Table_Question_Sets[[#This Row],[Config Use Row]]),"")</f>
        <v/>
      </c>
      <c r="CL74" s="49" t="str">
        <f ca="1">IF(ISNUMBER(Table_Question_Sets[[#This Row],[Config Use Row]]),INDEX(Table_Question_Sets[Config Keys Nested Rollup],Table_Question_Sets[[#This Row],[Config Use Row]]),"")</f>
        <v/>
      </c>
      <c r="CM74" s="49" t="str">
        <f ca="1">IF(ISNUMBER(Table_Question_Sets[[#This Row],[Config Use Row]]),INDEX(Table_Question_Sets[Calculation Rollup],Table_Question_Sets[[#This Row],[Config Use Row]]),"")</f>
        <v/>
      </c>
    </row>
    <row r="75" spans="2:91" s="22" customFormat="1" ht="21" hidden="1" customHeight="1">
      <c r="B75" s="10"/>
      <c r="C75" s="10"/>
      <c r="D75" s="10" t="str">
        <f ca="1">IF(Table_Question_Sets[[#This Row],[Header]]="Yes","",
IF(INDIRECT(SUBSTITUTE(ADDRESS(1,COLUMN(),4),"1","")&amp;ROW()-1)="",
INDIRECT(SUBSTITUTE(ADDRESS(1,COLUMN(Table_Question_Sets[[#This Row],[Property]]),4),"1","")&amp;ROW()-1),
INDIRECT(SUBSTITUTE(ADDRESS(1,COLUMN(),4),"1","")&amp;ROW()-1)))</f>
        <v>Payment Methods</v>
      </c>
      <c r="E75"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5" s="10" t="str">
        <f>IF(Table_Question_Sets[[#This Row],[Header]]="Yes","",IF(Table_Question_Sets[[#This Row],[Property]]&lt;&gt;"",SUBSTITUTE(Table_Question_Sets[[#This Row],[Property]]," ",""),""))</f>
        <v/>
      </c>
      <c r="G75" s="202"/>
      <c r="H75" s="10"/>
      <c r="I75" s="10"/>
      <c r="J75" s="10"/>
      <c r="K75" s="77"/>
      <c r="L75" s="77"/>
      <c r="M75" s="77"/>
      <c r="N75" s="10"/>
      <c r="O75" s="10"/>
      <c r="P75" s="10"/>
      <c r="Q75" s="10"/>
      <c r="R75" s="10"/>
      <c r="S75" s="10"/>
      <c r="T75" s="10"/>
      <c r="U75" s="10"/>
      <c r="V75" s="10"/>
      <c r="W75" s="10"/>
      <c r="X75" s="10"/>
      <c r="Y75" s="10"/>
      <c r="Z75" s="10"/>
      <c r="AA75" s="10"/>
      <c r="AB75" s="10"/>
      <c r="AC75" s="10"/>
      <c r="AD75" s="10"/>
      <c r="AE75" s="10"/>
      <c r="AF75" s="10"/>
      <c r="AG75" s="10"/>
      <c r="AH75" s="77"/>
      <c r="AI75" s="77"/>
      <c r="AJ75" s="77"/>
      <c r="AK75" s="77"/>
      <c r="AL75" s="77"/>
      <c r="AM75" s="77"/>
      <c r="AN75" s="77"/>
      <c r="AO75" s="77"/>
      <c r="AP75" s="77"/>
      <c r="AQ75" s="137"/>
      <c r="AR7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5" s="166"/>
      <c r="AT75"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5"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75" s="10"/>
      <c r="AW75" s="10"/>
      <c r="AX75" s="10"/>
      <c r="AY75" s="10"/>
      <c r="AZ75" s="10"/>
      <c r="BA75" s="10"/>
      <c r="BB75" s="10"/>
      <c r="BC75" s="10"/>
      <c r="BD75" s="10"/>
      <c r="BE75" s="10"/>
      <c r="BF75" s="10"/>
      <c r="BG75" s="10"/>
      <c r="BH75" s="10"/>
      <c r="BI75" s="10"/>
      <c r="BJ75" s="10"/>
      <c r="BK75" s="10"/>
      <c r="BL75"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5" s="10" t="str">
        <f>IF(OR(Table_Question_Sets[[#This Row],[Header]]="Yes",Table_Question_Sets[[#This Row],[Text]]=""),"",IF(OR(Table_Question_Sets[[#This Row],[Text]]="true",Table_Question_Sets[[#This Row],[Text]]="false",ISNUMBER(Table_Question_Sets[[#This Row],[Text]])),Table_Question_Sets[[#This Row],[Text]],""""&amp;Table_Question_Sets[[#This Row],[Text]]&amp;""""))</f>
        <v/>
      </c>
      <c r="BN75" s="10" t="str">
        <f>IF(AND(Table_Question_Sets[[#This Row],[Header]]&lt;&gt;"Yes",Table_Question_Sets[[#This Row],[Property]]&lt;&gt;"",Table_Question_Sets[[#This Row],[Summary Label]]&lt;&gt;""),""""&amp;Table_Question_Sets[[#This Row],[Key]]&amp;""": """&amp;Table_Question_Sets[[#This Row],[Summary Label]]&amp;"""","")</f>
        <v/>
      </c>
      <c r="BO75" s="25">
        <f ca="1">IF(Table_Question_Sets[[#This Row],[Header]]="Yes","",_xlfn.NUMBERVALUE(INDIRECT(SUBSTITUTE(ADDRESS(1,COLUMN(),4),"1","")&amp;ROW()-1))+IF(Table_Question_Sets[[#This Row],[Property]]&lt;&gt;"",1,0))</f>
        <v>0</v>
      </c>
      <c r="BP75" s="25">
        <f ca="1">IF(Table_Question_Sets[[#This Row],[Header]]="Yes","",_xlfn.NUMBERVALUE(INDIRECT(SUBSTITUTE(ADDRESS(1,COLUMN(),4),"1","")&amp;ROW()+1))+IF(Table_Question_Sets[[#This Row],[Property]]&lt;&gt;"",1,0))</f>
        <v>23</v>
      </c>
      <c r="BQ75" s="10" t="str">
        <f t="array" aca="1" ref="BQ7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5"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75"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5"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75"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75" s="10" t="str">
        <f xml:space="preserve">
IF(Table_Question_Sets[[#This Row],[Row]]="Yes","]},{""className"": ""row"",""fieldGroup"": [","")&amp;
Table_Question_Sets[[#This Row],[Config Field]]</f>
        <v/>
      </c>
      <c r="BW7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"paymentMethodSelect","type": "radio-field","className":"col-xs-12","templateOptions":{"calculatedValue":"paymentOption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pay?","affectsPremium":"Yes","canChangeWhenApproved":"Yes"},"validators": {"validation": "Validators.compose([ValidationService.required('true', '')])"}},{"key": "debitOptionHeading","type": "content-field","className":"col-xs-12","templateOptions":{"content":{"heading2":"Payment Method","paragraph":"How would you like to make your recurring payments?"},"hideCondition":"paymentMethod != 'Premium Funding' ","canChangeWhenApproved":"Yes"},"validators": {"validation": "Validators.compose([])"}},{"key":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7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5" s="10" t="str">
        <f>IF(AND(Table_Question_Sets[[#This Row],[Header]]="",Table_Question_Sets[[#This Row],[Property]]&lt;&gt;"",Table_Question_Sets[[#This Row],[Field Type]]&lt;&gt;""),
""""&amp;Table_Question_Sets[[#This Row],[Key]]&amp;"""","")</f>
        <v/>
      </c>
      <c r="BZ7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elect","debitOptionHeading","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75" s="10" t="str">
        <f>IF(AND(Table_Question_Sets[[#This Row],[Header]]&lt;&gt;"Yes",Table_Question_Sets[[#This Row],[Property]]&lt;&gt;"",Table_Question_Sets[[#This Row],[Workflow Role]]&lt;&gt;""),
""""&amp;Table_Question_Sets[[#This Row],[Workflow Role]]&amp;""":"""&amp;Table_Question_Sets[[#This Row],[Key]]&amp;"""","")</f>
        <v/>
      </c>
      <c r="CB75" s="10" t="str">
        <f>IF(AND(Table_Question_Sets[[#This Row],[Displayable]]="No", Table_Question_Sets[[#This Row],[Property]]&lt;&gt;""),
"",""""&amp;Table_Question_Sets[[#This Row],[Key]]&amp;"""")</f>
        <v>""</v>
      </c>
      <c r="CC75" s="10" t="str">
        <f>IF(AND(Table_Question_Sets[[#This Row],[Header]]&lt;&gt;"Yes",Table_Question_Sets[[#This Row],[Property]]&lt;&gt;"",Table_Question_Sets[[#This Row],[Private]]="Yes"),
""""&amp;Table_Question_Sets[[#This Row],[Key]]&amp;"""","")</f>
        <v/>
      </c>
      <c r="CD75"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75"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"paymentMethodSelect": { "dataType": "text", "displayable": false, "canChangeWhenApproved": true, "private": false, "resetForNewQuotes": false},"debitOptionHeading": { "dataType": "none", "displayable": false, "canChangeWhenApproved": true, "private": false, "resetForNewQuotes": false},"debitOption": { "dataType": "text", "displayable": false, "canChangeWhenApproved": true, "private": false, "resetForNewQuotes": false},"creditCardPaymentHeading":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75" s="10" t="str">
        <f ca="1">IF(ISNUMBER(Table_Question_Sets[[#This Row],[Config Use Row]]),INDEX(Table_Question_Sets[Config Question Meta Data Rollup],Table_Question_Sets[[#This Row],[Config Use Row]])&amp;",","")</f>
        <v/>
      </c>
      <c r="CG75" s="10">
        <f ca="1">IF(Table_Question_Sets[[#This Row],[Header]]="Yes","",_xlfn.NUMBERVALUE(INDIRECT(SUBSTITUTE(ADDRESS(1,COLUMN(),4),"1","")&amp;ROW()+1))+IF(OR(Table_Question_Sets[[#This Row],[Value]]&lt;&gt;"",AND(Table_Question_Sets[[#This Row],[Data Type]]="Repeating",Table_Question_Sets[[#This Row],[Calculation Repeating]]&lt;&gt;"")),1,0))</f>
        <v>1</v>
      </c>
      <c r="CH75" s="10" t="str">
        <f ca="1" xml:space="preserve">
IF(Table_Question_Sets[[#This Row],[Data Type]]="Repeating",
OFFSET(Table_Repeating_Question_Sets[[#Headers],[Property]],MATCH(Table_Question_Sets[[#This Row],[Property]],Table_Repeating_Question_Sets[Property],0),MATCH("Calculation",Table_Repeating_Question_Sets[#Headers],0)-1,1,1),
"")</f>
        <v/>
      </c>
      <c r="CI75"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"paymentMethodSelect": "Invoice"</v>
      </c>
      <c r="CK75" s="10" t="str">
        <f ca="1">IF(ISNUMBER(Table_Question_Sets[[#This Row],[Config Use Row]]),INDEX(Table_Question_Sets[Config Rollup],Table_Question_Sets[[#This Row],[Config Use Row]]),"")</f>
        <v/>
      </c>
      <c r="CL75" s="10" t="str">
        <f ca="1">IF(ISNUMBER(Table_Question_Sets[[#This Row],[Config Use Row]]),INDEX(Table_Question_Sets[Config Keys Nested Rollup],Table_Question_Sets[[#This Row],[Config Use Row]]),"")</f>
        <v/>
      </c>
      <c r="CM75" s="10" t="str">
        <f ca="1">IF(ISNUMBER(Table_Question_Sets[[#This Row],[Config Use Row]]),INDEX(Table_Question_Sets[Calculation Rollup],Table_Question_Sets[[#This Row],[Config Use Row]]),"")</f>
        <v/>
      </c>
    </row>
    <row r="76" spans="2:91" s="22" customFormat="1" ht="21" customHeight="1">
      <c r="B76" t="s">
        <v>822</v>
      </c>
      <c r="C76"/>
      <c r="D76" t="str">
        <f ca="1">IF(Table_Question_Sets[[#This Row],[Header]]="Yes","",
IF(INDIRECT(SUBSTITUTE(ADDRESS(1,COLUMN(),4),"1","")&amp;ROW()-1)="",
INDIRECT(SUBSTITUTE(ADDRESS(1,COLUMN(Table_Question_Sets[[#This Row],[Property]]),4),"1","")&amp;ROW()-1),
INDIRECT(SUBSTITUTE(ADDRESS(1,COLUMN(),4),"1","")&amp;ROW()-1)))</f>
        <v>Payment Methods</v>
      </c>
      <c r="E7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paymentMethodSelect</v>
      </c>
      <c r="F76" t="str">
        <f>IF(Table_Question_Sets[[#This Row],[Header]]="Yes","",IF(Table_Question_Sets[[#This Row],[Property]]&lt;&gt;"",SUBSTITUTE(Table_Question_Sets[[#This Row],[Property]]," ",""),""))</f>
        <v>PaymentMethodSelect</v>
      </c>
      <c r="G76" s="94" t="s">
        <v>1106</v>
      </c>
      <c r="H76" t="s">
        <v>37</v>
      </c>
      <c r="I76" t="s">
        <v>82</v>
      </c>
      <c r="J76" t="s">
        <v>105</v>
      </c>
      <c r="K76" t="s">
        <v>60</v>
      </c>
      <c r="L76"/>
      <c r="M76"/>
      <c r="N76"/>
      <c r="O76" s="60">
        <v>12</v>
      </c>
      <c r="P76"/>
      <c r="Q76"/>
      <c r="R76"/>
      <c r="S76"/>
      <c r="T76" t="s">
        <v>812</v>
      </c>
      <c r="U76"/>
      <c r="V76" s="27"/>
      <c r="W76"/>
      <c r="X76"/>
      <c r="Y76"/>
      <c r="Z76"/>
      <c r="AA76" s="6"/>
      <c r="AB76" s="6"/>
      <c r="AC76"/>
      <c r="AD76"/>
      <c r="AE76"/>
      <c r="AF76"/>
      <c r="AG76"/>
      <c r="AH76" s="181"/>
      <c r="AI76" s="77" t="s">
        <v>1461</v>
      </c>
      <c r="AJ76" s="181" t="s">
        <v>1460</v>
      </c>
      <c r="AK76" s="181"/>
      <c r="AL76" s="181"/>
      <c r="AM76" s="181"/>
      <c r="AN76" s="181"/>
      <c r="AO76" s="181"/>
      <c r="AP76" s="181"/>
      <c r="AQ76"/>
      <c r="AR7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Invoice</v>
      </c>
      <c r="AS76"/>
      <c r="AT7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6"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76"/>
      <c r="AW76"/>
      <c r="AX76"/>
      <c r="AY76"/>
      <c r="AZ76" t="s">
        <v>60</v>
      </c>
      <c r="BA76"/>
      <c r="BB76"/>
      <c r="BC76"/>
      <c r="BD76"/>
      <c r="BE76" s="11" t="s">
        <v>60</v>
      </c>
      <c r="BF76" s="11"/>
      <c r="BG76"/>
      <c r="BH76"/>
      <c r="BI76" s="27" t="s">
        <v>70</v>
      </c>
      <c r="BJ76" s="27"/>
      <c r="BK76" s="27"/>
      <c r="BL76"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Invoice</v>
      </c>
      <c r="BM76" t="str">
        <f>IF(OR(Table_Question_Sets[[#This Row],[Header]]="Yes",Table_Question_Sets[[#This Row],[Text]]=""),"",IF(OR(Table_Question_Sets[[#This Row],[Text]]="true",Table_Question_Sets[[#This Row],[Text]]="false",ISNUMBER(Table_Question_Sets[[#This Row],[Text]])),Table_Question_Sets[[#This Row],[Text]],""""&amp;Table_Question_Sets[[#This Row],[Text]]&amp;""""))</f>
        <v>"Invoice"</v>
      </c>
      <c r="BN76" t="str">
        <f>IF(AND(Table_Question_Sets[[#This Row],[Header]]&lt;&gt;"Yes",Table_Question_Sets[[#This Row],[Property]]&lt;&gt;"",Table_Question_Sets[[#This Row],[Summary Label]]&lt;&gt;""),""""&amp;Table_Question_Sets[[#This Row],[Key]]&amp;""": """&amp;Table_Question_Sets[[#This Row],[Summary Label]]&amp;"""","")</f>
        <v/>
      </c>
      <c r="BO76" s="101">
        <f ca="1">IF(Table_Question_Sets[[#This Row],[Header]]="Yes","",_xlfn.NUMBERVALUE(INDIRECT(SUBSTITUTE(ADDRESS(1,COLUMN(),4),"1","")&amp;ROW()-1))+IF(Table_Question_Sets[[#This Row],[Property]]&lt;&gt;"",1,0))</f>
        <v>1</v>
      </c>
      <c r="BP76" s="101">
        <f ca="1">IF(Table_Question_Sets[[#This Row],[Header]]="Yes","",_xlfn.NUMBERVALUE(INDIRECT(SUBSTITUTE(ADDRESS(1,COLUMN(),4),"1","")&amp;ROW()+1))+IF(Table_Question_Sets[[#This Row],[Property]]&lt;&gt;"",1,0))</f>
        <v>23</v>
      </c>
      <c r="BQ76" t="str">
        <f t="array" aca="1" ref="BQ7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v>
      </c>
      <c r="BR7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7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6"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
      </c>
      <c r="BU76"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"paymentMethodSelect","type": "radio-field","className":"col-xs-12","templateOptions":{"calculatedValue":"paymentOption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pay?","affectsPremium":"Yes","canChangeWhenApproved":"Yes"},"validators": {"validation": "Validators.compose([ValidationService.required('true', '')])"}}</v>
      </c>
      <c r="BV76" t="str">
        <f ca="1" xml:space="preserve">
IF(Table_Question_Sets[[#This Row],[Row]]="Yes","]},{""className"": ""row"",""fieldGroup"": [","")&amp;
Table_Question_Sets[[#This Row],[Config Field]]</f>
        <v>{"key": "paymentMethodSelect","type": "radio-field","className":"col-xs-12","templateOptions":{"calculatedValue":"paymentOption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pay?","affectsPremium":"Yes","canChangeWhenApproved":"Yes"},"validators": {"validation": "Validators.compose([ValidationService.required('true', '')])"}}</v>
      </c>
      <c r="BW7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"paymentMethodSelect","type": "radio-field","className":"col-xs-12","templateOptions":{"calculatedValue":"paymentOption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pay?","affectsPremium":"Yes","canChangeWhenApproved":"Yes"},"validators": {"validation": "Validators.compose([ValidationService.required('true', '')])"}},{"key": "debitOptionHeading","type": "content-field","className":"col-xs-12","templateOptions":{"content":{"heading2":"Payment Method","paragraph":"How would you like to make your recurring payments?"},"hideCondition":"paymentMethod != 'Premium Funding' ","canChangeWhenApproved":"Yes"},"validators": {"validation": "Validators.compose([])"}},{"key":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7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6" t="str">
        <f>IF(AND(Table_Question_Sets[[#This Row],[Header]]="",Table_Question_Sets[[#This Row],[Property]]&lt;&gt;"",Table_Question_Sets[[#This Row],[Field Type]]&lt;&gt;""),
""""&amp;Table_Question_Sets[[#This Row],[Key]]&amp;"""","")</f>
        <v>"paymentMethodSelect"</v>
      </c>
      <c r="BZ76"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elect","debitOptionHeading","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76" t="str">
        <f>IF(AND(Table_Question_Sets[[#This Row],[Header]]&lt;&gt;"Yes",Table_Question_Sets[[#This Row],[Property]]&lt;&gt;"",Table_Question_Sets[[#This Row],[Workflow Role]]&lt;&gt;""),
""""&amp;Table_Question_Sets[[#This Row],[Workflow Role]]&amp;""":"""&amp;Table_Question_Sets[[#This Row],[Key]]&amp;"""","")</f>
        <v/>
      </c>
      <c r="CB76" t="str">
        <f>IF(AND(Table_Question_Sets[[#This Row],[Displayable]]="No", Table_Question_Sets[[#This Row],[Property]]&lt;&gt;""),
"",""""&amp;Table_Question_Sets[[#This Row],[Key]]&amp;"""")</f>
        <v/>
      </c>
      <c r="CC76" t="str">
        <f>IF(AND(Table_Question_Sets[[#This Row],[Header]]&lt;&gt;"Yes",Table_Question_Sets[[#This Row],[Property]]&lt;&gt;"",Table_Question_Sets[[#This Row],[Private]]="Yes"),
""""&amp;Table_Question_Sets[[#This Row],[Key]]&amp;"""","")</f>
        <v/>
      </c>
      <c r="CD7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"paymentMethodSelect": { "dataType": "text", "displayable": false, "canChangeWhenApproved": true, "private": false, "resetForNewQuotes": false}</v>
      </c>
      <c r="CE7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"paymentMethodSelect": { "dataType": "text", "displayable": false, "canChangeWhenApproved": true, "private": false, "resetForNewQuotes": false},"debitOptionHeading": { "dataType": "none", "displayable": false, "canChangeWhenApproved": true, "private": false, "resetForNewQuotes": false},"debitOption": { "dataType": "text", "displayable": false, "canChangeWhenApproved": true, "private": false, "resetForNewQuotes": false},"creditCardPaymentHeading":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76" t="str">
        <f ca="1">IF(ISNUMBER(Table_Question_Sets[[#This Row],[Config Use Row]]),INDEX(Table_Question_Sets[Config Question Meta Data Rollup],Table_Question_Sets[[#This Row],[Config Use Row]])&amp;",","")</f>
        <v/>
      </c>
      <c r="CG76">
        <f ca="1">IF(Table_Question_Sets[[#This Row],[Header]]="Yes","",_xlfn.NUMBERVALUE(INDIRECT(SUBSTITUTE(ADDRESS(1,COLUMN(),4),"1","")&amp;ROW()+1))+IF(OR(Table_Question_Sets[[#This Row],[Value]]&lt;&gt;"",AND(Table_Question_Sets[[#This Row],[Data Type]]="Repeating",Table_Question_Sets[[#This Row],[Calculation Repeating]]&lt;&gt;"")),1,0))</f>
        <v>1</v>
      </c>
      <c r="CH76" t="str">
        <f ca="1" xml:space="preserve">
IF(Table_Question_Sets[[#This Row],[Data Type]]="Repeating",
OFFSET(Table_Repeating_Question_Sets[[#Headers],[Property]],MATCH(Table_Question_Sets[[#This Row],[Property]],Table_Repeating_Question_Sets[Property],0),MATCH("Calculation",Table_Repeating_Question_Sets[#Headers],0)-1,1,1),
"")</f>
        <v/>
      </c>
      <c r="CI7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"paymentMethodSelect": "Invoice"</v>
      </c>
      <c r="CJ7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"paymentMethodSelect": "Invoice"</v>
      </c>
      <c r="CK76" t="str">
        <f ca="1">IF(ISNUMBER(Table_Question_Sets[[#This Row],[Config Use Row]]),INDEX(Table_Question_Sets[Config Rollup],Table_Question_Sets[[#This Row],[Config Use Row]]),"")</f>
        <v/>
      </c>
      <c r="CL76" t="str">
        <f ca="1">IF(ISNUMBER(Table_Question_Sets[[#This Row],[Config Use Row]]),INDEX(Table_Question_Sets[Config Keys Nested Rollup],Table_Question_Sets[[#This Row],[Config Use Row]]),"")</f>
        <v/>
      </c>
      <c r="CM76" t="str">
        <f ca="1">IF(ISNUMBER(Table_Question_Sets[[#This Row],[Config Use Row]]),INDEX(Table_Question_Sets[Calculation Rollup],Table_Question_Sets[[#This Row],[Config Use Row]]),"")</f>
        <v/>
      </c>
    </row>
    <row r="77" spans="2:91" s="22" customFormat="1" ht="21" customHeight="1">
      <c r="B77" s="11" t="s">
        <v>1320</v>
      </c>
      <c r="C77" s="10"/>
      <c r="D77" s="26" t="str">
        <f ca="1">IF(Table_Question_Sets[[#This Row],[Header]]="Yes","",
IF(INDIRECT(SUBSTITUTE(ADDRESS(1,COLUMN(),4),"1","")&amp;ROW()-1)="",
INDIRECT(SUBSTITUTE(ADDRESS(1,COLUMN(Table_Question_Sets[[#This Row],[Property]]),4),"1","")&amp;ROW()-1),
INDIRECT(SUBSTITUTE(ADDRESS(1,COLUMN(),4),"1","")&amp;ROW()-1)))</f>
        <v>Payment Methods</v>
      </c>
      <c r="E7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debitOptionHeading</v>
      </c>
      <c r="F77" s="26" t="str">
        <f>IF(Table_Question_Sets[[#This Row],[Header]]="Yes","",IF(Table_Question_Sets[[#This Row],[Property]]&lt;&gt;"",SUBSTITUTE(Table_Question_Sets[[#This Row],[Property]]," ",""),""))</f>
        <v>DebitOptionHeading</v>
      </c>
      <c r="G77" s="94"/>
      <c r="H77" s="27" t="s">
        <v>629</v>
      </c>
      <c r="I77" s="27" t="s">
        <v>629</v>
      </c>
      <c r="J77" s="10"/>
      <c r="K77" s="59"/>
      <c r="L77" s="77"/>
      <c r="M77" s="77"/>
      <c r="N77" s="60"/>
      <c r="O77" s="60" t="s">
        <v>735</v>
      </c>
      <c r="P77" s="60"/>
      <c r="Q77" s="60"/>
      <c r="R77" s="60"/>
      <c r="S77"/>
      <c r="T77" s="27"/>
      <c r="U77" s="10"/>
      <c r="V77" s="28" t="s">
        <v>1280</v>
      </c>
      <c r="W77" s="27"/>
      <c r="X77" s="11" t="s">
        <v>106</v>
      </c>
      <c r="Y77" s="10"/>
      <c r="Z77" s="10"/>
      <c r="AA77" s="11" t="s">
        <v>1289</v>
      </c>
      <c r="AB77" s="233"/>
      <c r="AC77" s="10"/>
      <c r="AD77" s="27"/>
      <c r="AE77" s="27"/>
      <c r="AF77" s="10"/>
      <c r="AG77" s="10"/>
      <c r="AH77" s="199"/>
      <c r="AI77" s="223"/>
      <c r="AJ77" s="223"/>
      <c r="AK77" s="223"/>
      <c r="AL77" s="223"/>
      <c r="AM77" s="223"/>
      <c r="AN77" s="223"/>
      <c r="AO77" s="223"/>
      <c r="AP77" s="223"/>
      <c r="AQ77" s="137"/>
      <c r="AR77"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7"/>
      <c r="AT7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77" s="27"/>
      <c r="AW77" s="25"/>
      <c r="AX77" s="25"/>
      <c r="AY77" s="25"/>
      <c r="AZ77" s="10"/>
      <c r="BA77" s="10"/>
      <c r="BB77" s="10"/>
      <c r="BC77" s="10"/>
      <c r="BD77" s="10"/>
      <c r="BE77" s="11" t="s">
        <v>60</v>
      </c>
      <c r="BF77" s="11"/>
      <c r="BG77" s="10"/>
      <c r="BH77" s="10"/>
      <c r="BI77" s="27" t="s">
        <v>70</v>
      </c>
      <c r="BJ77" s="27"/>
      <c r="BK77" s="27"/>
      <c r="BL7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7" s="50" t="str">
        <f>IF(OR(Table_Question_Sets[[#This Row],[Header]]="Yes",Table_Question_Sets[[#This Row],[Text]]=""),"",IF(OR(Table_Question_Sets[[#This Row],[Text]]="true",Table_Question_Sets[[#This Row],[Text]]="false",ISNUMBER(Table_Question_Sets[[#This Row],[Text]])),Table_Question_Sets[[#This Row],[Text]],""""&amp;Table_Question_Sets[[#This Row],[Text]]&amp;""""))</f>
        <v/>
      </c>
      <c r="BN77" s="29" t="str">
        <f>IF(AND(Table_Question_Sets[[#This Row],[Header]]&lt;&gt;"Yes",Table_Question_Sets[[#This Row],[Property]]&lt;&gt;"",Table_Question_Sets[[#This Row],[Summary Label]]&lt;&gt;""),""""&amp;Table_Question_Sets[[#This Row],[Key]]&amp;""": """&amp;Table_Question_Sets[[#This Row],[Summary Label]]&amp;"""","")</f>
        <v/>
      </c>
      <c r="BO77" s="29">
        <f ca="1">IF(Table_Question_Sets[[#This Row],[Header]]="Yes","",_xlfn.NUMBERVALUE(INDIRECT(SUBSTITUTE(ADDRESS(1,COLUMN(),4),"1","")&amp;ROW()-1))+IF(Table_Question_Sets[[#This Row],[Property]]&lt;&gt;"",1,0))</f>
        <v>2</v>
      </c>
      <c r="BP77" s="29">
        <f ca="1">IF(Table_Question_Sets[[#This Row],[Header]]="Yes","",_xlfn.NUMBERVALUE(INDIRECT(SUBSTITUTE(ADDRESS(1,COLUMN(),4),"1","")&amp;ROW()+1))+IF(Table_Question_Sets[[#This Row],[Property]]&lt;&gt;"",1,0))</f>
        <v>22</v>
      </c>
      <c r="BQ77" s="29" t="str">
        <f t="array" aca="1" ref="BQ7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7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"templateOptions":{"content":{"heading2":"Payment Method","paragraph":"How would you like to make your recurring payments?"},"hideCondition":"paymentMethod != 'Premium Funding' ","canChangeWhenApproved":"Yes"}</v>
      </c>
      <c r="BU7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"debitOptionHeading","type": "content-field","className":"col-xs-12","templateOptions":{"content":{"heading2":"Payment Method","paragraph":"How would you like to make your recurring payments?"},"hideCondition":"paymentMethod != 'Premium Funding' ","canChangeWhenApproved":"Yes"},"validators": {"validation": "Validators.compose([])"}}</v>
      </c>
      <c r="BV77" s="26" t="str">
        <f ca="1" xml:space="preserve">
IF(Table_Question_Sets[[#This Row],[Row]]="Yes","]},{""className"": ""row"",""fieldGroup"": [","")&amp;
Table_Question_Sets[[#This Row],[Config Field]]</f>
        <v>{"key": "debitOptionHeading","type": "content-field","className":"col-xs-12","templateOptions":{"content":{"heading2":"Payment Method","paragraph":"How would you like to make your recurring payments?"},"hideCondition":"paymentMethod != 'Premium Funding' ","canChangeWhenApproved":"Yes"},"validators": {"validation": "Validators.compose([])"}}</v>
      </c>
      <c r="BW7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"debitOptionHeading","type": "content-field","className":"col-xs-12","templateOptions":{"content":{"heading2":"Payment Method","paragraph":"How would you like to make your recurring payments?"},"hideCondition":"paymentMethod != 'Premium Funding' ","canChangeWhenApproved":"Yes"},"validators": {"validation": "Validators.compose([])"}},{"key":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7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7" s="137" t="str">
        <f>IF(AND(Table_Question_Sets[[#This Row],[Header]]="",Table_Question_Sets[[#This Row],[Property]]&lt;&gt;"",Table_Question_Sets[[#This Row],[Field Type]]&lt;&gt;""),
""""&amp;Table_Question_Sets[[#This Row],[Key]]&amp;"""","")</f>
        <v>"debitOptionHeading"</v>
      </c>
      <c r="BZ7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bitOptionHeading","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77" s="137" t="str">
        <f>IF(AND(Table_Question_Sets[[#This Row],[Header]]&lt;&gt;"Yes",Table_Question_Sets[[#This Row],[Property]]&lt;&gt;"",Table_Question_Sets[[#This Row],[Workflow Role]]&lt;&gt;""),
""""&amp;Table_Question_Sets[[#This Row],[Workflow Role]]&amp;""":"""&amp;Table_Question_Sets[[#This Row],[Key]]&amp;"""","")</f>
        <v/>
      </c>
      <c r="CB77" s="137" t="str">
        <f>IF(AND(Table_Question_Sets[[#This Row],[Displayable]]="No", Table_Question_Sets[[#This Row],[Property]]&lt;&gt;""),
"",""""&amp;Table_Question_Sets[[#This Row],[Key]]&amp;"""")</f>
        <v/>
      </c>
      <c r="CC77" s="137" t="str">
        <f>IF(AND(Table_Question_Sets[[#This Row],[Header]]&lt;&gt;"Yes",Table_Question_Sets[[#This Row],[Property]]&lt;&gt;"",Table_Question_Sets[[#This Row],[Private]]="Yes"),
""""&amp;Table_Question_Sets[[#This Row],[Key]]&amp;"""","")</f>
        <v/>
      </c>
      <c r="CD77"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"debitOptionHeading": { "dataType": "none", "displayable": false, "canChangeWhenApproved": true, "private": false, "resetForNewQuotes": false}</v>
      </c>
      <c r="CE77"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"debitOptionHeading": { "dataType": "none", "displayable": false, "canChangeWhenApproved": true, "private": false, "resetForNewQuotes": false},"debitOption": { "dataType": "text", "displayable": false, "canChangeWhenApproved": true, "private": false, "resetForNewQuotes": false},"creditCardPaymentHeading":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77" s="137" t="str">
        <f ca="1">IF(ISNUMBER(Table_Question_Sets[[#This Row],[Config Use Row]]),INDEX(Table_Question_Sets[Config Question Meta Data Rollup],Table_Question_Sets[[#This Row],[Config Use Row]])&amp;",","")</f>
        <v/>
      </c>
      <c r="CG77" s="137">
        <f ca="1">IF(Table_Question_Sets[[#This Row],[Header]]="Yes","",_xlfn.NUMBERVALUE(INDIRECT(SUBSTITUTE(ADDRESS(1,COLUMN(),4),"1","")&amp;ROW()+1))+IF(OR(Table_Question_Sets[[#This Row],[Value]]&lt;&gt;"",AND(Table_Question_Sets[[#This Row],[Data Type]]="Repeating",Table_Question_Sets[[#This Row],[Calculation Repeating]]&lt;&gt;"")),1,0))</f>
        <v>0</v>
      </c>
      <c r="CH77" s="137" t="str">
        <f ca="1" xml:space="preserve">
IF(Table_Question_Sets[[#This Row],[Data Type]]="Repeating",
OFFSET(Table_Repeating_Question_Sets[[#Headers],[Property]],MATCH(Table_Question_Sets[[#This Row],[Property]],Table_Repeating_Question_Sets[Property],0),MATCH("Calculation",Table_Repeating_Question_Sets[#Headers],0)-1,1,1),
"")</f>
        <v/>
      </c>
      <c r="CI7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77" s="137" t="str">
        <f ca="1">IF(ISNUMBER(Table_Question_Sets[[#This Row],[Config Use Row]]),INDEX(Table_Question_Sets[Config Rollup],Table_Question_Sets[[#This Row],[Config Use Row]]),"")</f>
        <v/>
      </c>
      <c r="CL77" s="137" t="str">
        <f ca="1">IF(ISNUMBER(Table_Question_Sets[[#This Row],[Config Use Row]]),INDEX(Table_Question_Sets[Config Keys Nested Rollup],Table_Question_Sets[[#This Row],[Config Use Row]]),"")</f>
        <v/>
      </c>
      <c r="CM77" s="137" t="str">
        <f ca="1">IF(ISNUMBER(Table_Question_Sets[[#This Row],[Config Use Row]]),INDEX(Table_Question_Sets[Calculation Rollup],Table_Question_Sets[[#This Row],[Config Use Row]]),"")</f>
        <v/>
      </c>
    </row>
    <row r="78" spans="2:91" s="22" customFormat="1" ht="21" customHeight="1">
      <c r="B78" s="11" t="s">
        <v>1278</v>
      </c>
      <c r="C78" s="10"/>
      <c r="D78" s="26" t="str">
        <f ca="1">IF(Table_Question_Sets[[#This Row],[Header]]="Yes","",
IF(INDIRECT(SUBSTITUTE(ADDRESS(1,COLUMN(),4),"1","")&amp;ROW()-1)="",
INDIRECT(SUBSTITUTE(ADDRESS(1,COLUMN(Table_Question_Sets[[#This Row],[Property]]),4),"1","")&amp;ROW()-1),
INDIRECT(SUBSTITUTE(ADDRESS(1,COLUMN(),4),"1","")&amp;ROW()-1)))</f>
        <v>Payment Methods</v>
      </c>
      <c r="E7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debitOption</v>
      </c>
      <c r="F78" s="26" t="str">
        <f>IF(Table_Question_Sets[[#This Row],[Header]]="Yes","",IF(Table_Question_Sets[[#This Row],[Property]]&lt;&gt;"",SUBSTITUTE(Table_Question_Sets[[#This Row],[Property]]," ",""),""))</f>
        <v>DebitOption</v>
      </c>
      <c r="G78" s="94"/>
      <c r="H78" s="28" t="s">
        <v>37</v>
      </c>
      <c r="I78" s="28" t="s">
        <v>62</v>
      </c>
      <c r="J78" s="11" t="s">
        <v>1270</v>
      </c>
      <c r="K78" t="s">
        <v>60</v>
      </c>
      <c r="L78" s="77"/>
      <c r="M78" s="77"/>
      <c r="N78" s="60"/>
      <c r="O78" s="62" t="s">
        <v>735</v>
      </c>
      <c r="P78" s="60"/>
      <c r="Q78" s="60"/>
      <c r="R78" s="60"/>
      <c r="S78"/>
      <c r="T78" s="28"/>
      <c r="U78" s="11"/>
      <c r="V78" s="28" t="s">
        <v>1280</v>
      </c>
      <c r="W78" s="27"/>
      <c r="X78" s="11"/>
      <c r="Y78" s="10"/>
      <c r="Z78" s="10"/>
      <c r="AA78" s="11"/>
      <c r="AB78" s="279"/>
      <c r="AC78" s="10"/>
      <c r="AD78" s="27"/>
      <c r="AE78" s="27"/>
      <c r="AF78" s="10"/>
      <c r="AG78" s="10"/>
      <c r="AH78" s="199"/>
      <c r="AI78" s="223"/>
      <c r="AJ78" s="223"/>
      <c r="AK78" s="223"/>
      <c r="AL78" s="223"/>
      <c r="AM78" s="223"/>
      <c r="AN78" s="223"/>
      <c r="AO78" s="223"/>
      <c r="AP78" s="223"/>
      <c r="AQ78" s="137"/>
      <c r="AR78"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8"/>
      <c r="AT7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7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78" s="27"/>
      <c r="AW78" s="25"/>
      <c r="AX78" s="25"/>
      <c r="AY78" s="25"/>
      <c r="AZ78" t="s">
        <v>60</v>
      </c>
      <c r="BA78" s="10"/>
      <c r="BB78" s="10"/>
      <c r="BC78" s="10"/>
      <c r="BD78" s="10"/>
      <c r="BE78" s="11" t="s">
        <v>60</v>
      </c>
      <c r="BF78" s="11"/>
      <c r="BG78" s="10"/>
      <c r="BH78" s="10"/>
      <c r="BI78" s="27" t="s">
        <v>70</v>
      </c>
      <c r="BJ78" s="27"/>
      <c r="BK78" s="27"/>
      <c r="BL7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8" s="50" t="str">
        <f>IF(OR(Table_Question_Sets[[#This Row],[Header]]="Yes",Table_Question_Sets[[#This Row],[Text]]=""),"",IF(OR(Table_Question_Sets[[#This Row],[Text]]="true",Table_Question_Sets[[#This Row],[Text]]="false",ISNUMBER(Table_Question_Sets[[#This Row],[Text]])),Table_Question_Sets[[#This Row],[Text]],""""&amp;Table_Question_Sets[[#This Row],[Text]]&amp;""""))</f>
        <v/>
      </c>
      <c r="BN78" s="29" t="str">
        <f>IF(AND(Table_Question_Sets[[#This Row],[Header]]&lt;&gt;"Yes",Table_Question_Sets[[#This Row],[Property]]&lt;&gt;"",Table_Question_Sets[[#This Row],[Summary Label]]&lt;&gt;""),""""&amp;Table_Question_Sets[[#This Row],[Key]]&amp;""": """&amp;Table_Question_Sets[[#This Row],[Summary Label]]&amp;"""","")</f>
        <v/>
      </c>
      <c r="BO78" s="29">
        <f ca="1">IF(Table_Question_Sets[[#This Row],[Header]]="Yes","",_xlfn.NUMBERVALUE(INDIRECT(SUBSTITUTE(ADDRESS(1,COLUMN(),4),"1","")&amp;ROW()-1))+IF(Table_Question_Sets[[#This Row],[Property]]&lt;&gt;"",1,0))</f>
        <v>3</v>
      </c>
      <c r="BP78" s="29">
        <f ca="1">IF(Table_Question_Sets[[#This Row],[Header]]="Yes","",_xlfn.NUMBERVALUE(INDIRECT(SUBSTITUTE(ADDRESS(1,COLUMN(),4),"1","")&amp;ROW()+1))+IF(Table_Question_Sets[[#This Row],[Property]]&lt;&gt;"",1,0))</f>
        <v>21</v>
      </c>
      <c r="BQ78" s="29" t="str">
        <f t="array" aca="1" ref="BQ7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{"value":"Credit Card","key":"Credit Card"},{"value":"Direct Debit","key":"Direct Debit"}</v>
      </c>
      <c r="BR7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\'Premium Funding\' ')])"}</v>
      </c>
      <c r="BS7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"templateOptions":{"options":[{"value":"Credit Card","key":"Credit Card"},{"value":"Direct Debit","key":"Direct Debit"}],"hideCondition":"paymentMethod != 'Premium Funding' ","affectsPremium":"Yes","canChangeWhenApproved":"Yes"}</v>
      </c>
      <c r="BU7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v>
      </c>
      <c r="BV78" s="26" t="str">
        <f ca="1" xml:space="preserve">
IF(Table_Question_Sets[[#This Row],[Row]]="Yes","]},{""className"": ""row"",""fieldGroup"": [","")&amp;
Table_Question_Sets[[#This Row],[Config Field]]</f>
        <v>{"key":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v>
      </c>
      <c r="BW7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7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8" s="137" t="str">
        <f>IF(AND(Table_Question_Sets[[#This Row],[Header]]="",Table_Question_Sets[[#This Row],[Property]]&lt;&gt;"",Table_Question_Sets[[#This Row],[Field Type]]&lt;&gt;""),
""""&amp;Table_Question_Sets[[#This Row],[Key]]&amp;"""","")</f>
        <v>"debitOption"</v>
      </c>
      <c r="BZ7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78" s="137" t="str">
        <f>IF(AND(Table_Question_Sets[[#This Row],[Header]]&lt;&gt;"Yes",Table_Question_Sets[[#This Row],[Property]]&lt;&gt;"",Table_Question_Sets[[#This Row],[Workflow Role]]&lt;&gt;""),
""""&amp;Table_Question_Sets[[#This Row],[Workflow Role]]&amp;""":"""&amp;Table_Question_Sets[[#This Row],[Key]]&amp;"""","")</f>
        <v/>
      </c>
      <c r="CB78" s="10" t="str">
        <f>IF(AND(Table_Question_Sets[[#This Row],[Displayable]]="No", Table_Question_Sets[[#This Row],[Property]]&lt;&gt;""),
"",""""&amp;Table_Question_Sets[[#This Row],[Key]]&amp;"""")</f>
        <v/>
      </c>
      <c r="CC78" s="137" t="str">
        <f>IF(AND(Table_Question_Sets[[#This Row],[Header]]&lt;&gt;"Yes",Table_Question_Sets[[#This Row],[Property]]&lt;&gt;"",Table_Question_Sets[[#This Row],[Private]]="Yes"),
""""&amp;Table_Question_Sets[[#This Row],[Key]]&amp;"""","")</f>
        <v/>
      </c>
      <c r="CD78"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"debitOption": { "dataType": "text", "displayable": false, "canChangeWhenApproved": true, "private": false, "resetForNewQuotes": false}</v>
      </c>
      <c r="CE78"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"debitOption": { "dataType": "text", "displayable": false, "canChangeWhenApproved": true, "private": false, "resetForNewQuotes": false},"creditCardPaymentHeading":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78" s="10" t="str">
        <f ca="1">IF(ISNUMBER(Table_Question_Sets[[#This Row],[Config Use Row]]),INDEX(Table_Question_Sets[Config Question Meta Data Rollup],Table_Question_Sets[[#This Row],[Config Use Row]])&amp;",","")</f>
        <v/>
      </c>
      <c r="CG78" s="137">
        <f ca="1">IF(Table_Question_Sets[[#This Row],[Header]]="Yes","",_xlfn.NUMBERVALUE(INDIRECT(SUBSTITUTE(ADDRESS(1,COLUMN(),4),"1","")&amp;ROW()+1))+IF(OR(Table_Question_Sets[[#This Row],[Value]]&lt;&gt;"",AND(Table_Question_Sets[[#This Row],[Data Type]]="Repeating",Table_Question_Sets[[#This Row],[Calculation Repeating]]&lt;&gt;"")),1,0))</f>
        <v>0</v>
      </c>
      <c r="CH78" s="137" t="str">
        <f ca="1" xml:space="preserve">
IF(Table_Question_Sets[[#This Row],[Data Type]]="Repeating",
OFFSET(Table_Repeating_Question_Sets[[#Headers],[Property]],MATCH(Table_Question_Sets[[#This Row],[Property]],Table_Repeating_Question_Sets[Property],0),MATCH("Calculation",Table_Repeating_Question_Sets[#Headers],0)-1,1,1),
"")</f>
        <v/>
      </c>
      <c r="CI7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78" s="137" t="str">
        <f ca="1">IF(ISNUMBER(Table_Question_Sets[[#This Row],[Config Use Row]]),INDEX(Table_Question_Sets[Config Rollup],Table_Question_Sets[[#This Row],[Config Use Row]]),"")</f>
        <v/>
      </c>
      <c r="CL78" s="137" t="str">
        <f ca="1">IF(ISNUMBER(Table_Question_Sets[[#This Row],[Config Use Row]]),INDEX(Table_Question_Sets[Config Keys Nested Rollup],Table_Question_Sets[[#This Row],[Config Use Row]]),"")</f>
        <v/>
      </c>
      <c r="CM78" s="137" t="str">
        <f ca="1">IF(ISNUMBER(Table_Question_Sets[[#This Row],[Config Use Row]]),INDEX(Table_Question_Sets[Calculation Rollup],Table_Question_Sets[[#This Row],[Config Use Row]]),"")</f>
        <v/>
      </c>
    </row>
    <row r="79" spans="2:91" s="22" customFormat="1" ht="21" customHeight="1">
      <c r="B79" s="28" t="s">
        <v>1282</v>
      </c>
      <c r="C79" s="10"/>
      <c r="D79" s="26" t="str">
        <f ca="1">IF(Table_Question_Sets[[#This Row],[Header]]="Yes","",
IF(INDIRECT(SUBSTITUTE(ADDRESS(1,COLUMN(),4),"1","")&amp;ROW()-1)="",
INDIRECT(SUBSTITUTE(ADDRESS(1,COLUMN(Table_Question_Sets[[#This Row],[Property]]),4),"1","")&amp;ROW()-1),
INDIRECT(SUBSTITUTE(ADDRESS(1,COLUMN(),4),"1","")&amp;ROW()-1)))</f>
        <v>Payment Methods</v>
      </c>
      <c r="E7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creditCardPaymentHeading</v>
      </c>
      <c r="F79" s="26" t="str">
        <f>IF(Table_Question_Sets[[#This Row],[Header]]="Yes","",IF(Table_Question_Sets[[#This Row],[Property]]&lt;&gt;"",SUBSTITUTE(Table_Question_Sets[[#This Row],[Property]]," ",""),""))</f>
        <v>CreditCardPaymentHeading</v>
      </c>
      <c r="G79" s="94"/>
      <c r="H79" s="27" t="s">
        <v>629</v>
      </c>
      <c r="I79" s="27" t="s">
        <v>629</v>
      </c>
      <c r="J79" s="10"/>
      <c r="K79" s="59"/>
      <c r="L79" s="77"/>
      <c r="M79" s="77"/>
      <c r="N79" s="60"/>
      <c r="O79" s="60" t="s">
        <v>735</v>
      </c>
      <c r="P79" s="60"/>
      <c r="Q79" s="60"/>
      <c r="R79" s="60"/>
      <c r="S79"/>
      <c r="T79" s="27"/>
      <c r="U79" s="10"/>
      <c r="V79" s="282" t="s">
        <v>1284</v>
      </c>
      <c r="W79" s="27"/>
      <c r="X79" s="279" t="s">
        <v>823</v>
      </c>
      <c r="Y79" s="10"/>
      <c r="Z79" s="10"/>
      <c r="AA79" s="11" t="s">
        <v>1288</v>
      </c>
      <c r="AB79" s="10"/>
      <c r="AC79" s="10"/>
      <c r="AD79" s="27"/>
      <c r="AE79" s="27"/>
      <c r="AF79" s="10"/>
      <c r="AG79" s="10"/>
      <c r="AH79" s="199"/>
      <c r="AI79" s="181"/>
      <c r="AJ79" s="181"/>
      <c r="AK79" s="181"/>
      <c r="AL79" s="181"/>
      <c r="AM79" s="181"/>
      <c r="AN79" s="181"/>
      <c r="AO79" s="181"/>
      <c r="AP79" s="181"/>
      <c r="AQ79" s="137"/>
      <c r="AR7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79"/>
      <c r="AT7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7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79" s="27"/>
      <c r="AW79" s="25"/>
      <c r="AX79" s="25"/>
      <c r="AY79" s="25"/>
      <c r="AZ79" s="10"/>
      <c r="BA79" s="10"/>
      <c r="BB79" s="10"/>
      <c r="BC79" s="10"/>
      <c r="BD79" s="10"/>
      <c r="BE79" s="11" t="s">
        <v>60</v>
      </c>
      <c r="BF79" s="11"/>
      <c r="BG79" s="10"/>
      <c r="BH79" s="10"/>
      <c r="BI79" s="27" t="s">
        <v>70</v>
      </c>
      <c r="BJ79" s="27"/>
      <c r="BK79" s="27"/>
      <c r="BL7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79" s="50" t="str">
        <f>IF(OR(Table_Question_Sets[[#This Row],[Header]]="Yes",Table_Question_Sets[[#This Row],[Text]]=""),"",IF(OR(Table_Question_Sets[[#This Row],[Text]]="true",Table_Question_Sets[[#This Row],[Text]]="false",ISNUMBER(Table_Question_Sets[[#This Row],[Text]])),Table_Question_Sets[[#This Row],[Text]],""""&amp;Table_Question_Sets[[#This Row],[Text]]&amp;""""))</f>
        <v/>
      </c>
      <c r="BN79" s="29" t="str">
        <f>IF(AND(Table_Question_Sets[[#This Row],[Header]]&lt;&gt;"Yes",Table_Question_Sets[[#This Row],[Property]]&lt;&gt;"",Table_Question_Sets[[#This Row],[Summary Label]]&lt;&gt;""),""""&amp;Table_Question_Sets[[#This Row],[Key]]&amp;""": """&amp;Table_Question_Sets[[#This Row],[Summary Label]]&amp;"""","")</f>
        <v/>
      </c>
      <c r="BO79" s="29">
        <f ca="1">IF(Table_Question_Sets[[#This Row],[Header]]="Yes","",_xlfn.NUMBERVALUE(INDIRECT(SUBSTITUTE(ADDRESS(1,COLUMN(),4),"1","")&amp;ROW()-1))+IF(Table_Question_Sets[[#This Row],[Property]]&lt;&gt;"",1,0))</f>
        <v>4</v>
      </c>
      <c r="BP79" s="29">
        <f ca="1">IF(Table_Question_Sets[[#This Row],[Header]]="Yes","",_xlfn.NUMBERVALUE(INDIRECT(SUBSTITUTE(ADDRESS(1,COLUMN(),4),"1","")&amp;ROW()+1))+IF(Table_Question_Sets[[#This Row],[Property]]&lt;&gt;"",1,0))</f>
        <v>20</v>
      </c>
      <c r="BQ79" s="29" t="str">
        <f t="array" aca="1" ref="BQ7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7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7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7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"templateOptions":{"content":{"heading2":"Credit Card Payment","paragraph":"We offer a credit card payment option through our partnets Macquarie DEFT. Please enter the details of your credit card to complete your purchase."},"hideCondition":"!(paymentMethodSelect == 'Credit Card')","canChangeWhenApproved":"Yes"}</v>
      </c>
      <c r="BU7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v>
      </c>
      <c r="BV79" s="26" t="str">
        <f ca="1" xml:space="preserve">
IF(Table_Question_Sets[[#This Row],[Row]]="Yes","]},{""className"": ""row"",""fieldGroup"": [","")&amp;
Table_Question_Sets[[#This Row],[Config Field]]</f>
        <v>{"key":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v>
      </c>
      <c r="BW7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7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79" s="137" t="str">
        <f>IF(AND(Table_Question_Sets[[#This Row],[Header]]="",Table_Question_Sets[[#This Row],[Property]]&lt;&gt;"",Table_Question_Sets[[#This Row],[Field Type]]&lt;&gt;""),
""""&amp;Table_Question_Sets[[#This Row],[Key]]&amp;"""","")</f>
        <v>"creditCardPaymentHeading"</v>
      </c>
      <c r="BZ7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79" s="137" t="str">
        <f>IF(AND(Table_Question_Sets[[#This Row],[Header]]&lt;&gt;"Yes",Table_Question_Sets[[#This Row],[Property]]&lt;&gt;"",Table_Question_Sets[[#This Row],[Workflow Role]]&lt;&gt;""),
""""&amp;Table_Question_Sets[[#This Row],[Workflow Role]]&amp;""":"""&amp;Table_Question_Sets[[#This Row],[Key]]&amp;"""","")</f>
        <v/>
      </c>
      <c r="CB79" s="10" t="str">
        <f>IF(AND(Table_Question_Sets[[#This Row],[Displayable]]="No", Table_Question_Sets[[#This Row],[Property]]&lt;&gt;""),
"",""""&amp;Table_Question_Sets[[#This Row],[Key]]&amp;"""")</f>
        <v/>
      </c>
      <c r="CC79" s="137" t="str">
        <f>IF(AND(Table_Question_Sets[[#This Row],[Header]]&lt;&gt;"Yes",Table_Question_Sets[[#This Row],[Property]]&lt;&gt;"",Table_Question_Sets[[#This Row],[Private]]="Yes"),
""""&amp;Table_Question_Sets[[#This Row],[Key]]&amp;"""","")</f>
        <v/>
      </c>
      <c r="CD79"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"creditCardPaymentHeading": { "dataType": "none", "displayable": false, "canChangeWhenApproved": true, "private": false, "resetForNewQuotes": false}</v>
      </c>
      <c r="CE79"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79" s="10" t="str">
        <f ca="1">IF(ISNUMBER(Table_Question_Sets[[#This Row],[Config Use Row]]),INDEX(Table_Question_Sets[Config Question Meta Data Rollup],Table_Question_Sets[[#This Row],[Config Use Row]])&amp;",","")</f>
        <v/>
      </c>
      <c r="CG79" s="137">
        <f ca="1">IF(Table_Question_Sets[[#This Row],[Header]]="Yes","",_xlfn.NUMBERVALUE(INDIRECT(SUBSTITUTE(ADDRESS(1,COLUMN(),4),"1","")&amp;ROW()+1))+IF(OR(Table_Question_Sets[[#This Row],[Value]]&lt;&gt;"",AND(Table_Question_Sets[[#This Row],[Data Type]]="Repeating",Table_Question_Sets[[#This Row],[Calculation Repeating]]&lt;&gt;"")),1,0))</f>
        <v>0</v>
      </c>
      <c r="CH79" s="137" t="str">
        <f ca="1" xml:space="preserve">
IF(Table_Question_Sets[[#This Row],[Data Type]]="Repeating",
OFFSET(Table_Repeating_Question_Sets[[#Headers],[Property]],MATCH(Table_Question_Sets[[#This Row],[Property]],Table_Repeating_Question_Sets[Property],0),MATCH("Calculation",Table_Repeating_Question_Sets[#Headers],0)-1,1,1),
"")</f>
        <v/>
      </c>
      <c r="CI7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7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79" s="137" t="str">
        <f ca="1">IF(ISNUMBER(Table_Question_Sets[[#This Row],[Config Use Row]]),INDEX(Table_Question_Sets[Config Rollup],Table_Question_Sets[[#This Row],[Config Use Row]]),"")</f>
        <v/>
      </c>
      <c r="CL79" s="137" t="str">
        <f ca="1">IF(ISNUMBER(Table_Question_Sets[[#This Row],[Config Use Row]]),INDEX(Table_Question_Sets[Config Keys Nested Rollup],Table_Question_Sets[[#This Row],[Config Use Row]]),"")</f>
        <v/>
      </c>
      <c r="CM79" s="137" t="str">
        <f ca="1">IF(ISNUMBER(Table_Question_Sets[[#This Row],[Config Use Row]]),INDEX(Table_Question_Sets[Calculation Rollup],Table_Question_Sets[[#This Row],[Config Use Row]]),"")</f>
        <v/>
      </c>
    </row>
    <row r="80" spans="2:91" s="22" customFormat="1" ht="21" customHeight="1">
      <c r="B80" s="28" t="s">
        <v>1281</v>
      </c>
      <c r="C80" s="10"/>
      <c r="D80" s="26" t="str">
        <f ca="1">IF(Table_Question_Sets[[#This Row],[Header]]="Yes","",
IF(INDIRECT(SUBSTITUTE(ADDRESS(1,COLUMN(),4),"1","")&amp;ROW()-1)="",
INDIRECT(SUBSTITUTE(ADDRESS(1,COLUMN(Table_Question_Sets[[#This Row],[Property]]),4),"1","")&amp;ROW()-1),
INDIRECT(SUBSTITUTE(ADDRESS(1,COLUMN(),4),"1","")&amp;ROW()-1)))</f>
        <v>Payment Methods</v>
      </c>
      <c r="E8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creditCardDebitHeading</v>
      </c>
      <c r="F80" s="26" t="str">
        <f>IF(Table_Question_Sets[[#This Row],[Header]]="Yes","",IF(Table_Question_Sets[[#This Row],[Property]]&lt;&gt;"",SUBSTITUTE(Table_Question_Sets[[#This Row],[Property]]," ",""),""))</f>
        <v>CreditCardDebitHeading</v>
      </c>
      <c r="G80" s="94"/>
      <c r="H80" s="28" t="s">
        <v>629</v>
      </c>
      <c r="I80" s="28" t="s">
        <v>629</v>
      </c>
      <c r="J80" s="10"/>
      <c r="K80" s="59"/>
      <c r="L80" s="77"/>
      <c r="M80" s="77"/>
      <c r="N80" s="60"/>
      <c r="O80" s="62" t="s">
        <v>735</v>
      </c>
      <c r="P80" s="60"/>
      <c r="Q80" s="60"/>
      <c r="R80" s="60"/>
      <c r="S80"/>
      <c r="T80" s="27"/>
      <c r="U80" s="10"/>
      <c r="V80" s="282" t="s">
        <v>1285</v>
      </c>
      <c r="W80" s="27"/>
      <c r="X80" s="279"/>
      <c r="Y80" s="279" t="s">
        <v>1291</v>
      </c>
      <c r="Z80" s="10"/>
      <c r="AA80" s="11" t="s">
        <v>1287</v>
      </c>
      <c r="AB80" s="279"/>
      <c r="AC80" s="10"/>
      <c r="AD80" s="27"/>
      <c r="AE80" s="27"/>
      <c r="AF80" s="10"/>
      <c r="AG80" s="10"/>
      <c r="AH80" s="199"/>
      <c r="AI80" s="181"/>
      <c r="AJ80" s="181"/>
      <c r="AK80" s="181"/>
      <c r="AL80" s="181"/>
      <c r="AM80" s="181"/>
      <c r="AN80" s="181"/>
      <c r="AO80" s="181"/>
      <c r="AP80" s="181"/>
      <c r="AQ80" s="137"/>
      <c r="AR80"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0"/>
      <c r="AT8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8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0" s="27"/>
      <c r="AW80" s="25"/>
      <c r="AX80" s="25"/>
      <c r="AY80" s="25"/>
      <c r="AZ80" s="10"/>
      <c r="BA80" s="10"/>
      <c r="BB80" s="10"/>
      <c r="BC80" s="10"/>
      <c r="BD80" s="10"/>
      <c r="BE80" s="11" t="s">
        <v>60</v>
      </c>
      <c r="BF80" s="11"/>
      <c r="BG80" s="10"/>
      <c r="BH80" s="10"/>
      <c r="BI80" s="27" t="s">
        <v>70</v>
      </c>
      <c r="BJ80" s="27"/>
      <c r="BK80" s="27"/>
      <c r="BL8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0" s="50" t="str">
        <f>IF(OR(Table_Question_Sets[[#This Row],[Header]]="Yes",Table_Question_Sets[[#This Row],[Text]]=""),"",IF(OR(Table_Question_Sets[[#This Row],[Text]]="true",Table_Question_Sets[[#This Row],[Text]]="false",ISNUMBER(Table_Question_Sets[[#This Row],[Text]])),Table_Question_Sets[[#This Row],[Text]],""""&amp;Table_Question_Sets[[#This Row],[Text]]&amp;""""))</f>
        <v/>
      </c>
      <c r="BN80" s="29" t="str">
        <f>IF(AND(Table_Question_Sets[[#This Row],[Header]]&lt;&gt;"Yes",Table_Question_Sets[[#This Row],[Property]]&lt;&gt;"",Table_Question_Sets[[#This Row],[Summary Label]]&lt;&gt;""),""""&amp;Table_Question_Sets[[#This Row],[Key]]&amp;""": """&amp;Table_Question_Sets[[#This Row],[Summary Label]]&amp;"""","")</f>
        <v/>
      </c>
      <c r="BO80" s="29">
        <f ca="1">IF(Table_Question_Sets[[#This Row],[Header]]="Yes","",_xlfn.NUMBERVALUE(INDIRECT(SUBSTITUTE(ADDRESS(1,COLUMN(),4),"1","")&amp;ROW()-1))+IF(Table_Question_Sets[[#This Row],[Property]]&lt;&gt;"",1,0))</f>
        <v>5</v>
      </c>
      <c r="BP80" s="29">
        <f ca="1">IF(Table_Question_Sets[[#This Row],[Header]]="Yes","",_xlfn.NUMBERVALUE(INDIRECT(SUBSTITUTE(ADDRESS(1,COLUMN(),4),"1","")&amp;ROW()+1))+IF(Table_Question_Sets[[#This Row],[Property]]&lt;&gt;"",1,0))</f>
        <v>19</v>
      </c>
      <c r="BQ80" s="29" t="str">
        <f t="array" aca="1" ref="BQ8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8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"templateOptions":{"content":{"heading3":"Credit card details","paragraph":"Please enter the details of your credit card to complete your purchase."},"hideCondition":"!(paymentMethodSelect == 'Premium Finance' &amp;&amp; debitOption == 'Credit Card')","canChangeWhenApproved":"Yes"}</v>
      </c>
      <c r="BU8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v>
      </c>
      <c r="BV80" s="26" t="str">
        <f ca="1" xml:space="preserve">
IF(Table_Question_Sets[[#This Row],[Row]]="Yes","]},{""className"": ""row"",""fieldGroup"": [","")&amp;
Table_Question_Sets[[#This Row],[Config Field]]</f>
        <v>{"key":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v>
      </c>
      <c r="BW8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0" s="137" t="str">
        <f>IF(AND(Table_Question_Sets[[#This Row],[Header]]="",Table_Question_Sets[[#This Row],[Property]]&lt;&gt;"",Table_Question_Sets[[#This Row],[Field Type]]&lt;&gt;""),
""""&amp;Table_Question_Sets[[#This Row],[Key]]&amp;"""","")</f>
        <v>"creditCardDebitHeading"</v>
      </c>
      <c r="BZ8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0" s="137" t="str">
        <f>IF(AND(Table_Question_Sets[[#This Row],[Header]]&lt;&gt;"Yes",Table_Question_Sets[[#This Row],[Property]]&lt;&gt;"",Table_Question_Sets[[#This Row],[Workflow Role]]&lt;&gt;""),
""""&amp;Table_Question_Sets[[#This Row],[Workflow Role]]&amp;""":"""&amp;Table_Question_Sets[[#This Row],[Key]]&amp;"""","")</f>
        <v/>
      </c>
      <c r="CB80" s="10" t="str">
        <f>IF(AND(Table_Question_Sets[[#This Row],[Displayable]]="No", Table_Question_Sets[[#This Row],[Property]]&lt;&gt;""),
"",""""&amp;Table_Question_Sets[[#This Row],[Key]]&amp;"""")</f>
        <v/>
      </c>
      <c r="CC80" s="137" t="str">
        <f>IF(AND(Table_Question_Sets[[#This Row],[Header]]&lt;&gt;"Yes",Table_Question_Sets[[#This Row],[Property]]&lt;&gt;"",Table_Question_Sets[[#This Row],[Private]]="Yes"),
""""&amp;Table_Question_Sets[[#This Row],[Key]]&amp;"""","")</f>
        <v/>
      </c>
      <c r="CD80"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"creditCardDebitHeading": { "dataType": "none", "displayable": false, "canChangeWhenApproved": true, "private": false, "resetForNewQuotes": false}</v>
      </c>
      <c r="CE80"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0" s="10" t="str">
        <f ca="1">IF(ISNUMBER(Table_Question_Sets[[#This Row],[Config Use Row]]),INDEX(Table_Question_Sets[Config Question Meta Data Rollup],Table_Question_Sets[[#This Row],[Config Use Row]])&amp;",","")</f>
        <v/>
      </c>
      <c r="CG80" s="137">
        <f ca="1">IF(Table_Question_Sets[[#This Row],[Header]]="Yes","",_xlfn.NUMBERVALUE(INDIRECT(SUBSTITUTE(ADDRESS(1,COLUMN(),4),"1","")&amp;ROW()+1))+IF(OR(Table_Question_Sets[[#This Row],[Value]]&lt;&gt;"",AND(Table_Question_Sets[[#This Row],[Data Type]]="Repeating",Table_Question_Sets[[#This Row],[Calculation Repeating]]&lt;&gt;"")),1,0))</f>
        <v>0</v>
      </c>
      <c r="CH80" s="137" t="str">
        <f ca="1" xml:space="preserve">
IF(Table_Question_Sets[[#This Row],[Data Type]]="Repeating",
OFFSET(Table_Repeating_Question_Sets[[#Headers],[Property]],MATCH(Table_Question_Sets[[#This Row],[Property]],Table_Repeating_Question_Sets[Property],0),MATCH("Calculation",Table_Repeating_Question_Sets[#Headers],0)-1,1,1),
"")</f>
        <v/>
      </c>
      <c r="CI8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0" s="137" t="str">
        <f ca="1">IF(ISNUMBER(Table_Question_Sets[[#This Row],[Config Use Row]]),INDEX(Table_Question_Sets[Config Rollup],Table_Question_Sets[[#This Row],[Config Use Row]]),"")</f>
        <v/>
      </c>
      <c r="CL80" s="137" t="str">
        <f ca="1">IF(ISNUMBER(Table_Question_Sets[[#This Row],[Config Use Row]]),INDEX(Table_Question_Sets[Config Keys Nested Rollup],Table_Question_Sets[[#This Row],[Config Use Row]]),"")</f>
        <v/>
      </c>
      <c r="CM80" s="137" t="str">
        <f ca="1">IF(ISNUMBER(Table_Question_Sets[[#This Row],[Config Use Row]]),INDEX(Table_Question_Sets[Calculation Rollup],Table_Question_Sets[[#This Row],[Config Use Row]]),"")</f>
        <v/>
      </c>
    </row>
    <row r="81" spans="2:91" s="22" customFormat="1" ht="21" customHeight="1">
      <c r="B81" s="27" t="s">
        <v>1104</v>
      </c>
      <c r="C81" s="10"/>
      <c r="D81" s="26" t="str">
        <f ca="1">IF(Table_Question_Sets[[#This Row],[Header]]="Yes","",
IF(INDIRECT(SUBSTITUTE(ADDRESS(1,COLUMN(),4),"1","")&amp;ROW()-1)="",
INDIRECT(SUBSTITUTE(ADDRESS(1,COLUMN(Table_Question_Sets[[#This Row],[Property]]),4),"1","")&amp;ROW()-1),
INDIRECT(SUBSTITUTE(ADDRESS(1,COLUMN(),4),"1","")&amp;ROW()-1)))</f>
        <v>Payment Methods</v>
      </c>
      <c r="E8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creditCardSelect</v>
      </c>
      <c r="F81" s="26" t="str">
        <f>IF(Table_Question_Sets[[#This Row],[Header]]="Yes","",IF(Table_Question_Sets[[#This Row],[Property]]&lt;&gt;"",SUBSTITUTE(Table_Question_Sets[[#This Row],[Property]]," ",""),""))</f>
        <v>CreditCardSelect</v>
      </c>
      <c r="G81" s="94"/>
      <c r="H81" s="27" t="s">
        <v>37</v>
      </c>
      <c r="I81" s="27" t="s">
        <v>62</v>
      </c>
      <c r="J81" s="10" t="s">
        <v>1100</v>
      </c>
      <c r="K81" s="59" t="s">
        <v>60</v>
      </c>
      <c r="L81" s="77"/>
      <c r="M81" s="77"/>
      <c r="N81" s="60"/>
      <c r="O81" s="62" t="s">
        <v>735</v>
      </c>
      <c r="P81" s="60"/>
      <c r="Q81" s="60"/>
      <c r="R81" s="60"/>
      <c r="S81"/>
      <c r="T81" s="27"/>
      <c r="U81" s="10"/>
      <c r="V81" s="282" t="s">
        <v>1277</v>
      </c>
      <c r="W81" s="27"/>
      <c r="X81" s="10"/>
      <c r="Y81" s="10"/>
      <c r="Z81" s="10"/>
      <c r="AA81" s="11"/>
      <c r="AB81" s="233"/>
      <c r="AC81" s="10"/>
      <c r="AD81" s="27"/>
      <c r="AE81" s="27"/>
      <c r="AF81" s="10"/>
      <c r="AG81" s="10"/>
      <c r="AH81" s="199"/>
      <c r="AI81" s="181"/>
      <c r="AJ81" s="181"/>
      <c r="AK81" s="181"/>
      <c r="AL81" s="181"/>
      <c r="AM81" s="181"/>
      <c r="AN81" s="181"/>
      <c r="AO81" s="181"/>
      <c r="AP81" s="181"/>
      <c r="AQ81" s="137"/>
      <c r="AR81"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1"/>
      <c r="AT8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1" s="27"/>
      <c r="AW81" s="25"/>
      <c r="AX81" s="25"/>
      <c r="AY81" s="25"/>
      <c r="AZ81" t="s">
        <v>60</v>
      </c>
      <c r="BA81" s="10"/>
      <c r="BB81" s="10"/>
      <c r="BC81" s="10"/>
      <c r="BD81" s="10"/>
      <c r="BE81" s="11" t="s">
        <v>60</v>
      </c>
      <c r="BF81" s="11"/>
      <c r="BG81" s="10"/>
      <c r="BH81" s="10"/>
      <c r="BI81" s="27" t="s">
        <v>70</v>
      </c>
      <c r="BJ81" s="27"/>
      <c r="BK81" s="27"/>
      <c r="BL8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1" s="50" t="str">
        <f>IF(OR(Table_Question_Sets[[#This Row],[Header]]="Yes",Table_Question_Sets[[#This Row],[Text]]=""),"",IF(OR(Table_Question_Sets[[#This Row],[Text]]="true",Table_Question_Sets[[#This Row],[Text]]="false",ISNUMBER(Table_Question_Sets[[#This Row],[Text]])),Table_Question_Sets[[#This Row],[Text]],""""&amp;Table_Question_Sets[[#This Row],[Text]]&amp;""""))</f>
        <v/>
      </c>
      <c r="BN81" s="29" t="str">
        <f>IF(AND(Table_Question_Sets[[#This Row],[Header]]&lt;&gt;"Yes",Table_Question_Sets[[#This Row],[Property]]&lt;&gt;"",Table_Question_Sets[[#This Row],[Summary Label]]&lt;&gt;""),""""&amp;Table_Question_Sets[[#This Row],[Key]]&amp;""": """&amp;Table_Question_Sets[[#This Row],[Summary Label]]&amp;"""","")</f>
        <v/>
      </c>
      <c r="BO81" s="29">
        <f ca="1">IF(Table_Question_Sets[[#This Row],[Header]]="Yes","",_xlfn.NUMBERVALUE(INDIRECT(SUBSTITUTE(ADDRESS(1,COLUMN(),4),"1","")&amp;ROW()-1))+IF(Table_Question_Sets[[#This Row],[Property]]&lt;&gt;"",1,0))</f>
        <v>6</v>
      </c>
      <c r="BP81" s="29">
        <f ca="1">IF(Table_Question_Sets[[#This Row],[Header]]="Yes","",_xlfn.NUMBERVALUE(INDIRECT(SUBSTITUTE(ADDRESS(1,COLUMN(),4),"1","")&amp;ROW()+1))+IF(Table_Question_Sets[[#This Row],[Property]]&lt;&gt;"",1,0))</f>
        <v>18</v>
      </c>
      <c r="BQ81" s="29" t="str">
        <f t="array" aca="1" ref="BQ8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{"value":"VISA","key":"VISA"},{"value":"Mastercard","key":"Mastercard"},{"value":"AMEX","key":"AMEX"},{"value":"Diners Club","key":"Diners Club"}</v>
      </c>
      <c r="BR8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v>
      </c>
      <c r="BS8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"templateOptions":{"options":[{"value":"VISA","key":"VISA"},{"value":"Mastercard","key":"Mastercard"},{"value":"AMEX","key":"AMEX"},{"value":"Diners Club","key":"Diners Club"}],"hideCondition":"!(paymentMethodSelect == 'Credit Card' || (paymentMethodSelect == 'Premium Finance' &amp;&amp; debitOption == 'Credit Card'))","affectsPremium":"Yes","canChangeWhenApproved":"Yes"}</v>
      </c>
      <c r="BU8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v>
      </c>
      <c r="BV81" s="26" t="str">
        <f ca="1" xml:space="preserve">
IF(Table_Question_Sets[[#This Row],[Row]]="Yes","]},{""className"": ""row"",""fieldGroup"": [","")&amp;
Table_Question_Sets[[#This Row],[Config Field]]</f>
        <v>{"key":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v>
      </c>
      <c r="BW8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1" s="137" t="str">
        <f>IF(AND(Table_Question_Sets[[#This Row],[Header]]="",Table_Question_Sets[[#This Row],[Property]]&lt;&gt;"",Table_Question_Sets[[#This Row],[Field Type]]&lt;&gt;""),
""""&amp;Table_Question_Sets[[#This Row],[Key]]&amp;"""","")</f>
        <v>"creditCardSelect"</v>
      </c>
      <c r="BZ8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1" s="137" t="str">
        <f>IF(AND(Table_Question_Sets[[#This Row],[Header]]&lt;&gt;"Yes",Table_Question_Sets[[#This Row],[Property]]&lt;&gt;"",Table_Question_Sets[[#This Row],[Workflow Role]]&lt;&gt;""),
""""&amp;Table_Question_Sets[[#This Row],[Workflow Role]]&amp;""":"""&amp;Table_Question_Sets[[#This Row],[Key]]&amp;"""","")</f>
        <v/>
      </c>
      <c r="CB81" s="10" t="str">
        <f>IF(AND(Table_Question_Sets[[#This Row],[Displayable]]="No", Table_Question_Sets[[#This Row],[Property]]&lt;&gt;""),
"",""""&amp;Table_Question_Sets[[#This Row],[Key]]&amp;"""")</f>
        <v/>
      </c>
      <c r="CC81" s="137" t="str">
        <f>IF(AND(Table_Question_Sets[[#This Row],[Header]]&lt;&gt;"Yes",Table_Question_Sets[[#This Row],[Property]]&lt;&gt;"",Table_Question_Sets[[#This Row],[Private]]="Yes"),
""""&amp;Table_Question_Sets[[#This Row],[Key]]&amp;"""","")</f>
        <v/>
      </c>
      <c r="CD81"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"creditCardSelect": { "dataType": "text", "displayable": false, "canChangeWhenApproved": true, "private": false, "resetForNewQuotes": false}</v>
      </c>
      <c r="CE81"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1" s="10" t="str">
        <f ca="1">IF(ISNUMBER(Table_Question_Sets[[#This Row],[Config Use Row]]),INDEX(Table_Question_Sets[Config Question Meta Data Rollup],Table_Question_Sets[[#This Row],[Config Use Row]])&amp;",","")</f>
        <v/>
      </c>
      <c r="CG81" s="137">
        <f ca="1">IF(Table_Question_Sets[[#This Row],[Header]]="Yes","",_xlfn.NUMBERVALUE(INDIRECT(SUBSTITUTE(ADDRESS(1,COLUMN(),4),"1","")&amp;ROW()+1))+IF(OR(Table_Question_Sets[[#This Row],[Value]]&lt;&gt;"",AND(Table_Question_Sets[[#This Row],[Data Type]]="Repeating",Table_Question_Sets[[#This Row],[Calculation Repeating]]&lt;&gt;"")),1,0))</f>
        <v>0</v>
      </c>
      <c r="CH81" s="137" t="str">
        <f ca="1" xml:space="preserve">
IF(Table_Question_Sets[[#This Row],[Data Type]]="Repeating",
OFFSET(Table_Repeating_Question_Sets[[#Headers],[Property]],MATCH(Table_Question_Sets[[#This Row],[Property]],Table_Repeating_Question_Sets[Property],0),MATCH("Calculation",Table_Repeating_Question_Sets[#Headers],0)-1,1,1),
"")</f>
        <v/>
      </c>
      <c r="CI8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1" s="137" t="str">
        <f ca="1">IF(ISNUMBER(Table_Question_Sets[[#This Row],[Config Use Row]]),INDEX(Table_Question_Sets[Config Rollup],Table_Question_Sets[[#This Row],[Config Use Row]]),"")</f>
        <v/>
      </c>
      <c r="CL81" s="137" t="str">
        <f ca="1">IF(ISNUMBER(Table_Question_Sets[[#This Row],[Config Use Row]]),INDEX(Table_Question_Sets[Config Keys Nested Rollup],Table_Question_Sets[[#This Row],[Config Use Row]]),"")</f>
        <v/>
      </c>
      <c r="CM81" s="137" t="str">
        <f ca="1">IF(ISNUMBER(Table_Question_Sets[[#This Row],[Config Use Row]]),INDEX(Table_Question_Sets[Calculation Rollup],Table_Question_Sets[[#This Row],[Config Use Row]]),"")</f>
        <v/>
      </c>
    </row>
    <row r="82" spans="2:91" s="22" customFormat="1" ht="21" customHeight="1">
      <c r="B82" s="27" t="s">
        <v>813</v>
      </c>
      <c r="C82" s="10"/>
      <c r="D82" s="26" t="str">
        <f ca="1">IF(Table_Question_Sets[[#This Row],[Header]]="Yes","",
IF(INDIRECT(SUBSTITUTE(ADDRESS(1,COLUMN(),4),"1","")&amp;ROW()-1)="",
INDIRECT(SUBSTITUTE(ADDRESS(1,COLUMN(Table_Question_Sets[[#This Row],[Property]]),4),"1","")&amp;ROW()-1),
INDIRECT(SUBSTITUTE(ADDRESS(1,COLUMN(),4),"1","")&amp;ROW()-1)))</f>
        <v>Payment Methods</v>
      </c>
      <c r="E8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creditCardNumber</v>
      </c>
      <c r="F82" s="26" t="str">
        <f>IF(Table_Question_Sets[[#This Row],[Header]]="Yes","",IF(Table_Question_Sets[[#This Row],[Property]]&lt;&gt;"",SUBSTITUTE(Table_Question_Sets[[#This Row],[Property]]," ",""),""))</f>
        <v>CreditCardNumber</v>
      </c>
      <c r="G82" s="94"/>
      <c r="H82" s="27" t="s">
        <v>37</v>
      </c>
      <c r="I82" s="27" t="s">
        <v>37</v>
      </c>
      <c r="J82" s="10"/>
      <c r="K82" s="59" t="s">
        <v>60</v>
      </c>
      <c r="L82" s="77"/>
      <c r="M82" s="77"/>
      <c r="N82" s="60"/>
      <c r="O82" s="60" t="s">
        <v>735</v>
      </c>
      <c r="P82" s="60"/>
      <c r="Q82" s="60" t="s">
        <v>747</v>
      </c>
      <c r="R82" s="60"/>
      <c r="S82"/>
      <c r="T82" s="27" t="s">
        <v>817</v>
      </c>
      <c r="U82" s="10"/>
      <c r="V82" s="282" t="s">
        <v>1277</v>
      </c>
      <c r="W82" s="27" t="s">
        <v>1450</v>
      </c>
      <c r="X82" s="10"/>
      <c r="Y82" s="10"/>
      <c r="Z82" s="10"/>
      <c r="AA82" s="10"/>
      <c r="AB82" s="10"/>
      <c r="AC82" s="10"/>
      <c r="AD82" s="27" t="s">
        <v>827</v>
      </c>
      <c r="AE82" s="27"/>
      <c r="AF82" s="10"/>
      <c r="AG82" s="10"/>
      <c r="AH82" s="199"/>
      <c r="AI82" s="181"/>
      <c r="AJ82" s="181"/>
      <c r="AK82" s="181"/>
      <c r="AL82" s="181"/>
      <c r="AM82" s="181"/>
      <c r="AN82" s="181"/>
      <c r="AO82" s="181"/>
      <c r="AP82" s="181"/>
      <c r="AQ82" s="137"/>
      <c r="AR82"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2"/>
      <c r="AT8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2" s="27"/>
      <c r="AW82" s="25"/>
      <c r="AX82" s="25"/>
      <c r="AY82" s="25"/>
      <c r="AZ82" s="10"/>
      <c r="BA82" s="10"/>
      <c r="BB82" s="10"/>
      <c r="BC82" s="10" t="s">
        <v>1130</v>
      </c>
      <c r="BD82" s="10" t="s">
        <v>60</v>
      </c>
      <c r="BE82" s="11" t="s">
        <v>60</v>
      </c>
      <c r="BF82" s="11"/>
      <c r="BG82" s="10"/>
      <c r="BH82" s="10"/>
      <c r="BI82" s="27" t="s">
        <v>70</v>
      </c>
      <c r="BJ82" s="27"/>
      <c r="BK82" s="27"/>
      <c r="BL8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2" s="50" t="str">
        <f>IF(OR(Table_Question_Sets[[#This Row],[Header]]="Yes",Table_Question_Sets[[#This Row],[Text]]=""),"",IF(OR(Table_Question_Sets[[#This Row],[Text]]="true",Table_Question_Sets[[#This Row],[Text]]="false",ISNUMBER(Table_Question_Sets[[#This Row],[Text]])),Table_Question_Sets[[#This Row],[Text]],""""&amp;Table_Question_Sets[[#This Row],[Text]]&amp;""""))</f>
        <v/>
      </c>
      <c r="BN82" s="29" t="str">
        <f>IF(AND(Table_Question_Sets[[#This Row],[Header]]&lt;&gt;"Yes",Table_Question_Sets[[#This Row],[Property]]&lt;&gt;"",Table_Question_Sets[[#This Row],[Summary Label]]&lt;&gt;""),""""&amp;Table_Question_Sets[[#This Row],[Key]]&amp;""": """&amp;Table_Question_Sets[[#This Row],[Summary Label]]&amp;"""","")</f>
        <v/>
      </c>
      <c r="BO82" s="29">
        <f ca="1">IF(Table_Question_Sets[[#This Row],[Header]]="Yes","",_xlfn.NUMBERVALUE(INDIRECT(SUBSTITUTE(ADDRESS(1,COLUMN(),4),"1","")&amp;ROW()-1))+IF(Table_Question_Sets[[#This Row],[Property]]&lt;&gt;"",1,0))</f>
        <v>7</v>
      </c>
      <c r="BP82" s="29">
        <f ca="1">IF(Table_Question_Sets[[#This Row],[Header]]="Yes","",_xlfn.NUMBERVALUE(INDIRECT(SUBSTITUTE(ADDRESS(1,COLUMN(),4),"1","")&amp;ROW()+1))+IF(Table_Question_Sets[[#This Row],[Property]]&lt;&gt;"",1,0))</f>
        <v>17</v>
      </c>
      <c r="BQ82" s="29" t="str">
        <f t="array" aca="1" ref="BQ8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v>
      </c>
      <c r="BS8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"templateOptions":{"label":"Card number","placeholder":"_ _ _ _   _ _ _ _   _ _ _ _   _ _ _ _","hideCondition":"!(paymentMethodSelect == 'Credit Card' || (paymentMethodSelect == 'Premium Finance' &amp;&amp; debitOption == 'Credit Card'))","canChangeWhenApproved":"Yes"}</v>
      </c>
      <c r="BU8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v>
      </c>
      <c r="BV82" s="26" t="str">
        <f ca="1" xml:space="preserve">
IF(Table_Question_Sets[[#This Row],[Row]]="Yes","]},{""className"": ""row"",""fieldGroup"": [","")&amp;
Table_Question_Sets[[#This Row],[Config Field]]</f>
        <v>{"key":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v>
      </c>
      <c r="BW8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2" s="137" t="str">
        <f>IF(AND(Table_Question_Sets[[#This Row],[Header]]="",Table_Question_Sets[[#This Row],[Property]]&lt;&gt;"",Table_Question_Sets[[#This Row],[Field Type]]&lt;&gt;""),
""""&amp;Table_Question_Sets[[#This Row],[Key]]&amp;"""","")</f>
        <v>"creditCardNumber"</v>
      </c>
      <c r="BZ8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2" s="137" t="str">
        <f>IF(AND(Table_Question_Sets[[#This Row],[Header]]&lt;&gt;"Yes",Table_Question_Sets[[#This Row],[Property]]&lt;&gt;"",Table_Question_Sets[[#This Row],[Workflow Role]]&lt;&gt;""),
""""&amp;Table_Question_Sets[[#This Row],[Workflow Role]]&amp;""":"""&amp;Table_Question_Sets[[#This Row],[Key]]&amp;"""","")</f>
        <v>"creditCardNumber":"creditCardNumber"</v>
      </c>
      <c r="CB82" s="10" t="str">
        <f>IF(AND(Table_Question_Sets[[#This Row],[Displayable]]="No", Table_Question_Sets[[#This Row],[Property]]&lt;&gt;""),
"",""""&amp;Table_Question_Sets[[#This Row],[Key]]&amp;"""")</f>
        <v/>
      </c>
      <c r="CC82" s="137" t="str">
        <f>IF(AND(Table_Question_Sets[[#This Row],[Header]]&lt;&gt;"Yes",Table_Question_Sets[[#This Row],[Property]]&lt;&gt;"",Table_Question_Sets[[#This Row],[Private]]="Yes"),
""""&amp;Table_Question_Sets[[#This Row],[Key]]&amp;"""","")</f>
        <v>"creditCardNumber"</v>
      </c>
      <c r="CD82"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"creditCardNumber": { "dataType": "text", "displayable": false, "canChangeWhenApproved": true, "private": true, "resetForNewQuotes": false}</v>
      </c>
      <c r="CE82"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2" s="10" t="str">
        <f ca="1">IF(ISNUMBER(Table_Question_Sets[[#This Row],[Config Use Row]]),INDEX(Table_Question_Sets[Config Question Meta Data Rollup],Table_Question_Sets[[#This Row],[Config Use Row]])&amp;",","")</f>
        <v/>
      </c>
      <c r="CG82" s="137">
        <f ca="1">IF(Table_Question_Sets[[#This Row],[Header]]="Yes","",_xlfn.NUMBERVALUE(INDIRECT(SUBSTITUTE(ADDRESS(1,COLUMN(),4),"1","")&amp;ROW()+1))+IF(OR(Table_Question_Sets[[#This Row],[Value]]&lt;&gt;"",AND(Table_Question_Sets[[#This Row],[Data Type]]="Repeating",Table_Question_Sets[[#This Row],[Calculation Repeating]]&lt;&gt;"")),1,0))</f>
        <v>0</v>
      </c>
      <c r="CH82" s="137" t="str">
        <f ca="1" xml:space="preserve">
IF(Table_Question_Sets[[#This Row],[Data Type]]="Repeating",
OFFSET(Table_Repeating_Question_Sets[[#Headers],[Property]],MATCH(Table_Question_Sets[[#This Row],[Property]],Table_Repeating_Question_Sets[Property],0),MATCH("Calculation",Table_Repeating_Question_Sets[#Headers],0)-1,1,1),
"")</f>
        <v/>
      </c>
      <c r="CI8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2" s="137" t="str">
        <f ca="1">IF(ISNUMBER(Table_Question_Sets[[#This Row],[Config Use Row]]),INDEX(Table_Question_Sets[Config Rollup],Table_Question_Sets[[#This Row],[Config Use Row]]),"")</f>
        <v/>
      </c>
      <c r="CL82" s="137" t="str">
        <f ca="1">IF(ISNUMBER(Table_Question_Sets[[#This Row],[Config Use Row]]),INDEX(Table_Question_Sets[Config Keys Nested Rollup],Table_Question_Sets[[#This Row],[Config Use Row]]),"")</f>
        <v/>
      </c>
      <c r="CM82" s="137" t="str">
        <f ca="1">IF(ISNUMBER(Table_Question_Sets[[#This Row],[Config Use Row]]),INDEX(Table_Question_Sets[Calculation Rollup],Table_Question_Sets[[#This Row],[Config Use Row]]),"")</f>
        <v/>
      </c>
    </row>
    <row r="83" spans="2:91" s="22" customFormat="1" ht="21" customHeight="1">
      <c r="B83" s="27" t="s">
        <v>814</v>
      </c>
      <c r="C83" s="10"/>
      <c r="D83" s="26" t="str">
        <f ca="1">IF(Table_Question_Sets[[#This Row],[Header]]="Yes","",
IF(INDIRECT(SUBSTITUTE(ADDRESS(1,COLUMN(),4),"1","")&amp;ROW()-1)="",
INDIRECT(SUBSTITUTE(ADDRESS(1,COLUMN(Table_Question_Sets[[#This Row],[Property]]),4),"1","")&amp;ROW()-1),
INDIRECT(SUBSTITUTE(ADDRESS(1,COLUMN(),4),"1","")&amp;ROW()-1)))</f>
        <v>Payment Methods</v>
      </c>
      <c r="E8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creditCardName</v>
      </c>
      <c r="F83" s="26" t="str">
        <f>IF(Table_Question_Sets[[#This Row],[Header]]="Yes","",IF(Table_Question_Sets[[#This Row],[Property]]&lt;&gt;"",SUBSTITUTE(Table_Question_Sets[[#This Row],[Property]]," ",""),""))</f>
        <v>CreditCardName</v>
      </c>
      <c r="G83" s="94"/>
      <c r="H83" s="27" t="s">
        <v>37</v>
      </c>
      <c r="I83" s="27" t="s">
        <v>37</v>
      </c>
      <c r="J83" s="10"/>
      <c r="K83" s="59" t="s">
        <v>60</v>
      </c>
      <c r="L83" s="77"/>
      <c r="M83" s="77"/>
      <c r="N83" s="60"/>
      <c r="O83" s="60" t="s">
        <v>735</v>
      </c>
      <c r="P83" s="60" t="s">
        <v>747</v>
      </c>
      <c r="Q83" s="60"/>
      <c r="R83" s="60"/>
      <c r="S83"/>
      <c r="T83" s="27" t="s">
        <v>818</v>
      </c>
      <c r="U83" s="10"/>
      <c r="V83" s="282" t="s">
        <v>1277</v>
      </c>
      <c r="W83" s="27" t="s">
        <v>824</v>
      </c>
      <c r="X83" s="10"/>
      <c r="Y83" s="10"/>
      <c r="Z83" s="10"/>
      <c r="AA83" s="10"/>
      <c r="AB83" s="10"/>
      <c r="AC83" s="10"/>
      <c r="AD83" s="27"/>
      <c r="AE83" s="27"/>
      <c r="AF83" s="10"/>
      <c r="AG83" s="10"/>
      <c r="AH83" s="199"/>
      <c r="AI83" s="181"/>
      <c r="AJ83" s="181"/>
      <c r="AK83" s="181"/>
      <c r="AL83" s="181"/>
      <c r="AM83" s="181"/>
      <c r="AN83" s="181"/>
      <c r="AO83" s="181"/>
      <c r="AP83" s="181"/>
      <c r="AQ83" s="137"/>
      <c r="AR83"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3"/>
      <c r="AT8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3" s="27"/>
      <c r="AW83" s="25"/>
      <c r="AX83" s="25"/>
      <c r="AY83" s="25"/>
      <c r="AZ83" s="10"/>
      <c r="BA83" s="10"/>
      <c r="BB83" s="10"/>
      <c r="BC83" s="11" t="s">
        <v>1295</v>
      </c>
      <c r="BD83" s="10" t="s">
        <v>60</v>
      </c>
      <c r="BE83" s="11" t="s">
        <v>60</v>
      </c>
      <c r="BF83" s="11"/>
      <c r="BG83" s="10"/>
      <c r="BH83" s="10"/>
      <c r="BI83" s="27" t="s">
        <v>70</v>
      </c>
      <c r="BJ83" s="27"/>
      <c r="BK83" s="27"/>
      <c r="BL8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3" s="50" t="str">
        <f>IF(OR(Table_Question_Sets[[#This Row],[Header]]="Yes",Table_Question_Sets[[#This Row],[Text]]=""),"",IF(OR(Table_Question_Sets[[#This Row],[Text]]="true",Table_Question_Sets[[#This Row],[Text]]="false",ISNUMBER(Table_Question_Sets[[#This Row],[Text]])),Table_Question_Sets[[#This Row],[Text]],""""&amp;Table_Question_Sets[[#This Row],[Text]]&amp;""""))</f>
        <v/>
      </c>
      <c r="BN83" s="29" t="str">
        <f>IF(AND(Table_Question_Sets[[#This Row],[Header]]&lt;&gt;"Yes",Table_Question_Sets[[#This Row],[Property]]&lt;&gt;"",Table_Question_Sets[[#This Row],[Summary Label]]&lt;&gt;""),""""&amp;Table_Question_Sets[[#This Row],[Key]]&amp;""": """&amp;Table_Question_Sets[[#This Row],[Summary Label]]&amp;"""","")</f>
        <v/>
      </c>
      <c r="BO83" s="29">
        <f ca="1">IF(Table_Question_Sets[[#This Row],[Header]]="Yes","",_xlfn.NUMBERVALUE(INDIRECT(SUBSTITUTE(ADDRESS(1,COLUMN(),4),"1","")&amp;ROW()-1))+IF(Table_Question_Sets[[#This Row],[Property]]&lt;&gt;"",1,0))</f>
        <v>8</v>
      </c>
      <c r="BP83" s="29">
        <f ca="1">IF(Table_Question_Sets[[#This Row],[Header]]="Yes","",_xlfn.NUMBERVALUE(INDIRECT(SUBSTITUTE(ADDRESS(1,COLUMN(),4),"1","")&amp;ROW()+1))+IF(Table_Question_Sets[[#This Row],[Property]]&lt;&gt;"",1,0))</f>
        <v>16</v>
      </c>
      <c r="BQ83" s="29" t="str">
        <f t="array" aca="1" ref="BQ8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ValidationService.isName()])"}</v>
      </c>
      <c r="BS8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"templateOptions":{"label":"Name on card","hideCondition":"!(paymentMethodSelect == 'Credit Card' || (paymentMethodSelect == 'Premium Finance' &amp;&amp; debitOption == 'Credit Card'))","canChangeWhenApproved":"Yes"}</v>
      </c>
      <c r="BU8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v>
      </c>
      <c r="BV83" s="26" t="str">
        <f ca="1" xml:space="preserve">
IF(Table_Question_Sets[[#This Row],[Row]]="Yes","]},{""className"": ""row"",""fieldGroup"": [","")&amp;
Table_Question_Sets[[#This Row],[Config Field]]</f>
        <v>{"key":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v>
      </c>
      <c r="BW8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3" s="137" t="str">
        <f>IF(AND(Table_Question_Sets[[#This Row],[Header]]="",Table_Question_Sets[[#This Row],[Property]]&lt;&gt;"",Table_Question_Sets[[#This Row],[Field Type]]&lt;&gt;""),
""""&amp;Table_Question_Sets[[#This Row],[Key]]&amp;"""","")</f>
        <v>"creditCardName"</v>
      </c>
      <c r="BZ8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3" s="137" t="str">
        <f>IF(AND(Table_Question_Sets[[#This Row],[Header]]&lt;&gt;"Yes",Table_Question_Sets[[#This Row],[Property]]&lt;&gt;"",Table_Question_Sets[[#This Row],[Workflow Role]]&lt;&gt;""),
""""&amp;Table_Question_Sets[[#This Row],[Workflow Role]]&amp;""":"""&amp;Table_Question_Sets[[#This Row],[Key]]&amp;"""","")</f>
        <v>"creditCardName":"creditCardName"</v>
      </c>
      <c r="CB83" s="10" t="str">
        <f>IF(AND(Table_Question_Sets[[#This Row],[Displayable]]="No", Table_Question_Sets[[#This Row],[Property]]&lt;&gt;""),
"",""""&amp;Table_Question_Sets[[#This Row],[Key]]&amp;"""")</f>
        <v/>
      </c>
      <c r="CC83" s="137" t="str">
        <f>IF(AND(Table_Question_Sets[[#This Row],[Header]]&lt;&gt;"Yes",Table_Question_Sets[[#This Row],[Property]]&lt;&gt;"",Table_Question_Sets[[#This Row],[Private]]="Yes"),
""""&amp;Table_Question_Sets[[#This Row],[Key]]&amp;"""","")</f>
        <v>"creditCardName"</v>
      </c>
      <c r="CD83"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"creditCardName": { "dataType": "text", "displayable": false, "canChangeWhenApproved": true, "private": true, "resetForNewQuotes": false}</v>
      </c>
      <c r="CE83"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3" s="10" t="str">
        <f ca="1">IF(ISNUMBER(Table_Question_Sets[[#This Row],[Config Use Row]]),INDEX(Table_Question_Sets[Config Question Meta Data Rollup],Table_Question_Sets[[#This Row],[Config Use Row]])&amp;",","")</f>
        <v/>
      </c>
      <c r="CG83" s="137">
        <f ca="1">IF(Table_Question_Sets[[#This Row],[Header]]="Yes","",_xlfn.NUMBERVALUE(INDIRECT(SUBSTITUTE(ADDRESS(1,COLUMN(),4),"1","")&amp;ROW()+1))+IF(OR(Table_Question_Sets[[#This Row],[Value]]&lt;&gt;"",AND(Table_Question_Sets[[#This Row],[Data Type]]="Repeating",Table_Question_Sets[[#This Row],[Calculation Repeating]]&lt;&gt;"")),1,0))</f>
        <v>0</v>
      </c>
      <c r="CH83" s="137" t="str">
        <f ca="1" xml:space="preserve">
IF(Table_Question_Sets[[#This Row],[Data Type]]="Repeating",
OFFSET(Table_Repeating_Question_Sets[[#Headers],[Property]],MATCH(Table_Question_Sets[[#This Row],[Property]],Table_Repeating_Question_Sets[Property],0),MATCH("Calculation",Table_Repeating_Question_Sets[#Headers],0)-1,1,1),
"")</f>
        <v/>
      </c>
      <c r="CI8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3" s="137" t="str">
        <f ca="1">IF(ISNUMBER(Table_Question_Sets[[#This Row],[Config Use Row]]),INDEX(Table_Question_Sets[Config Rollup],Table_Question_Sets[[#This Row],[Config Use Row]]),"")</f>
        <v/>
      </c>
      <c r="CL83" s="137" t="str">
        <f ca="1">IF(ISNUMBER(Table_Question_Sets[[#This Row],[Config Use Row]]),INDEX(Table_Question_Sets[Config Keys Nested Rollup],Table_Question_Sets[[#This Row],[Config Use Row]]),"")</f>
        <v/>
      </c>
      <c r="CM83" s="137" t="str">
        <f ca="1">IF(ISNUMBER(Table_Question_Sets[[#This Row],[Config Use Row]]),INDEX(Table_Question_Sets[Calculation Rollup],Table_Question_Sets[[#This Row],[Config Use Row]]),"")</f>
        <v/>
      </c>
    </row>
    <row r="84" spans="2:91" s="22" customFormat="1" ht="21" customHeight="1">
      <c r="B84" s="27" t="s">
        <v>815</v>
      </c>
      <c r="C84" s="10"/>
      <c r="D84" s="26" t="str">
        <f ca="1">IF(Table_Question_Sets[[#This Row],[Header]]="Yes","",
IF(INDIRECT(SUBSTITUTE(ADDRESS(1,COLUMN(),4),"1","")&amp;ROW()-1)="",
INDIRECT(SUBSTITUTE(ADDRESS(1,COLUMN(Table_Question_Sets[[#This Row],[Property]]),4),"1","")&amp;ROW()-1),
INDIRECT(SUBSTITUTE(ADDRESS(1,COLUMN(),4),"1","")&amp;ROW()-1)))</f>
        <v>Payment Methods</v>
      </c>
      <c r="E8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creditCardExpiryDate</v>
      </c>
      <c r="F84" s="26" t="str">
        <f>IF(Table_Question_Sets[[#This Row],[Header]]="Yes","",IF(Table_Question_Sets[[#This Row],[Property]]&lt;&gt;"",SUBSTITUTE(Table_Question_Sets[[#This Row],[Property]]," ",""),""))</f>
        <v>CreditCardExpiryDate</v>
      </c>
      <c r="G84" s="94"/>
      <c r="H84" s="27" t="s">
        <v>37</v>
      </c>
      <c r="I84" s="27" t="s">
        <v>37</v>
      </c>
      <c r="J84" s="10"/>
      <c r="K84" s="59" t="s">
        <v>60</v>
      </c>
      <c r="L84" s="77"/>
      <c r="M84" s="77"/>
      <c r="N84" s="60"/>
      <c r="O84" s="60" t="s">
        <v>747</v>
      </c>
      <c r="P84" s="60" t="s">
        <v>819</v>
      </c>
      <c r="Q84" s="60"/>
      <c r="R84" s="60"/>
      <c r="S84"/>
      <c r="T84" s="27" t="s">
        <v>820</v>
      </c>
      <c r="U84" s="10"/>
      <c r="V84" s="282" t="s">
        <v>1277</v>
      </c>
      <c r="W84" s="27" t="s">
        <v>825</v>
      </c>
      <c r="X84" s="10"/>
      <c r="Y84" s="10"/>
      <c r="Z84" s="10"/>
      <c r="AA84" s="10"/>
      <c r="AB84" s="10"/>
      <c r="AC84" s="10"/>
      <c r="AD84" s="27" t="s">
        <v>828</v>
      </c>
      <c r="AE84" s="27"/>
      <c r="AF84" s="10"/>
      <c r="AG84" s="10"/>
      <c r="AH84" s="199"/>
      <c r="AI84" s="181"/>
      <c r="AJ84" s="181"/>
      <c r="AK84" s="181"/>
      <c r="AL84" s="181"/>
      <c r="AM84" s="181"/>
      <c r="AN84" s="181"/>
      <c r="AO84" s="181"/>
      <c r="AP84" s="181"/>
      <c r="AQ84" s="137"/>
      <c r="AR84"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4"/>
      <c r="AT8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4" s="27"/>
      <c r="AW84" s="25"/>
      <c r="AX84" s="25"/>
      <c r="AY84" s="25"/>
      <c r="AZ84" s="10"/>
      <c r="BA84" s="10"/>
      <c r="BB84" s="10"/>
      <c r="BC84" s="10" t="s">
        <v>1131</v>
      </c>
      <c r="BD84" s="10" t="s">
        <v>60</v>
      </c>
      <c r="BE84" s="11" t="s">
        <v>60</v>
      </c>
      <c r="BF84" s="11"/>
      <c r="BG84" s="10"/>
      <c r="BH84" s="10"/>
      <c r="BI84" s="27" t="s">
        <v>70</v>
      </c>
      <c r="BJ84" s="27"/>
      <c r="BK84" s="27"/>
      <c r="BL8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4" s="50" t="str">
        <f>IF(OR(Table_Question_Sets[[#This Row],[Header]]="Yes",Table_Question_Sets[[#This Row],[Text]]=""),"",IF(OR(Table_Question_Sets[[#This Row],[Text]]="true",Table_Question_Sets[[#This Row],[Text]]="false",ISNUMBER(Table_Question_Sets[[#This Row],[Text]])),Table_Question_Sets[[#This Row],[Text]],""""&amp;Table_Question_Sets[[#This Row],[Text]]&amp;""""))</f>
        <v/>
      </c>
      <c r="BN84" s="29" t="str">
        <f>IF(AND(Table_Question_Sets[[#This Row],[Header]]&lt;&gt;"Yes",Table_Question_Sets[[#This Row],[Property]]&lt;&gt;"",Table_Question_Sets[[#This Row],[Summary Label]]&lt;&gt;""),""""&amp;Table_Question_Sets[[#This Row],[Key]]&amp;""": """&amp;Table_Question_Sets[[#This Row],[Summary Label]]&amp;"""","")</f>
        <v/>
      </c>
      <c r="BO84" s="29">
        <f ca="1">IF(Table_Question_Sets[[#This Row],[Header]]="Yes","",_xlfn.NUMBERVALUE(INDIRECT(SUBSTITUTE(ADDRESS(1,COLUMN(),4),"1","")&amp;ROW()-1))+IF(Table_Question_Sets[[#This Row],[Property]]&lt;&gt;"",1,0))</f>
        <v>9</v>
      </c>
      <c r="BP84" s="29">
        <f ca="1">IF(Table_Question_Sets[[#This Row],[Header]]="Yes","",_xlfn.NUMBERVALUE(INDIRECT(SUBSTITUTE(ADDRESS(1,COLUMN(),4),"1","")&amp;ROW()+1))+IF(Table_Question_Sets[[#This Row],[Property]]&lt;&gt;"",1,0))</f>
        <v>15</v>
      </c>
      <c r="BQ84" s="29" t="str">
        <f t="array" aca="1" ref="BQ8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ValidationService.isExpiryDate()])"}</v>
      </c>
      <c r="BS8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"templateOptions":{"label":"Expiry date","placeholder":"_ _ / _ _","hideCondition":"!(paymentMethodSelect == 'Credit Card' || (paymentMethodSelect == 'Premium Finance' &amp;&amp; debitOption == 'Credit Card'))","canChangeWhenApproved":"Yes"}</v>
      </c>
      <c r="BU8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v>
      </c>
      <c r="BV84" s="26" t="str">
        <f ca="1" xml:space="preserve">
IF(Table_Question_Sets[[#This Row],[Row]]="Yes","]},{""className"": ""row"",""fieldGroup"": [","")&amp;
Table_Question_Sets[[#This Row],[Config Field]]</f>
        <v>{"key":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v>
      </c>
      <c r="BW8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4" s="137" t="str">
        <f>IF(AND(Table_Question_Sets[[#This Row],[Header]]="",Table_Question_Sets[[#This Row],[Property]]&lt;&gt;"",Table_Question_Sets[[#This Row],[Field Type]]&lt;&gt;""),
""""&amp;Table_Question_Sets[[#This Row],[Key]]&amp;"""","")</f>
        <v>"creditCardExpiryDate"</v>
      </c>
      <c r="BZ8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4" s="137" t="str">
        <f>IF(AND(Table_Question_Sets[[#This Row],[Header]]&lt;&gt;"Yes",Table_Question_Sets[[#This Row],[Property]]&lt;&gt;"",Table_Question_Sets[[#This Row],[Workflow Role]]&lt;&gt;""),
""""&amp;Table_Question_Sets[[#This Row],[Workflow Role]]&amp;""":"""&amp;Table_Question_Sets[[#This Row],[Key]]&amp;"""","")</f>
        <v>"creditCardExpiry":"creditCardExpiryDate"</v>
      </c>
      <c r="CB84" s="10" t="str">
        <f>IF(AND(Table_Question_Sets[[#This Row],[Displayable]]="No", Table_Question_Sets[[#This Row],[Property]]&lt;&gt;""),
"",""""&amp;Table_Question_Sets[[#This Row],[Key]]&amp;"""")</f>
        <v/>
      </c>
      <c r="CC84" s="137" t="str">
        <f>IF(AND(Table_Question_Sets[[#This Row],[Header]]&lt;&gt;"Yes",Table_Question_Sets[[#This Row],[Property]]&lt;&gt;"",Table_Question_Sets[[#This Row],[Private]]="Yes"),
""""&amp;Table_Question_Sets[[#This Row],[Key]]&amp;"""","")</f>
        <v>"creditCardExpiryDate"</v>
      </c>
      <c r="CD84"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"creditCardExpiryDate": { "dataType": "text", "displayable": false, "canChangeWhenApproved": true, "private": true, "resetForNewQuotes": false}</v>
      </c>
      <c r="CE84"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4" s="10" t="str">
        <f ca="1">IF(ISNUMBER(Table_Question_Sets[[#This Row],[Config Use Row]]),INDEX(Table_Question_Sets[Config Question Meta Data Rollup],Table_Question_Sets[[#This Row],[Config Use Row]])&amp;",","")</f>
        <v/>
      </c>
      <c r="CG84" s="137">
        <f ca="1">IF(Table_Question_Sets[[#This Row],[Header]]="Yes","",_xlfn.NUMBERVALUE(INDIRECT(SUBSTITUTE(ADDRESS(1,COLUMN(),4),"1","")&amp;ROW()+1))+IF(OR(Table_Question_Sets[[#This Row],[Value]]&lt;&gt;"",AND(Table_Question_Sets[[#This Row],[Data Type]]="Repeating",Table_Question_Sets[[#This Row],[Calculation Repeating]]&lt;&gt;"")),1,0))</f>
        <v>0</v>
      </c>
      <c r="CH84" s="137" t="str">
        <f ca="1" xml:space="preserve">
IF(Table_Question_Sets[[#This Row],[Data Type]]="Repeating",
OFFSET(Table_Repeating_Question_Sets[[#Headers],[Property]],MATCH(Table_Question_Sets[[#This Row],[Property]],Table_Repeating_Question_Sets[Property],0),MATCH("Calculation",Table_Repeating_Question_Sets[#Headers],0)-1,1,1),
"")</f>
        <v/>
      </c>
      <c r="CI8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4" s="137" t="str">
        <f ca="1">IF(ISNUMBER(Table_Question_Sets[[#This Row],[Config Use Row]]),INDEX(Table_Question_Sets[Config Rollup],Table_Question_Sets[[#This Row],[Config Use Row]]),"")</f>
        <v/>
      </c>
      <c r="CL84" s="137" t="str">
        <f ca="1">IF(ISNUMBER(Table_Question_Sets[[#This Row],[Config Use Row]]),INDEX(Table_Question_Sets[Config Keys Nested Rollup],Table_Question_Sets[[#This Row],[Config Use Row]]),"")</f>
        <v/>
      </c>
      <c r="CM84" s="137" t="str">
        <f ca="1">IF(ISNUMBER(Table_Question_Sets[[#This Row],[Config Use Row]]),INDEX(Table_Question_Sets[Calculation Rollup],Table_Question_Sets[[#This Row],[Config Use Row]]),"")</f>
        <v/>
      </c>
    </row>
    <row r="85" spans="2:91" s="22" customFormat="1" ht="21" customHeight="1">
      <c r="B85" s="27" t="s">
        <v>816</v>
      </c>
      <c r="C85" s="10"/>
      <c r="D85" s="26" t="str">
        <f ca="1">IF(Table_Question_Sets[[#This Row],[Header]]="Yes","",
IF(INDIRECT(SUBSTITUTE(ADDRESS(1,COLUMN(),4),"1","")&amp;ROW()-1)="",
INDIRECT(SUBSTITUTE(ADDRESS(1,COLUMN(Table_Question_Sets[[#This Row],[Property]]),4),"1","")&amp;ROW()-1),
INDIRECT(SUBSTITUTE(ADDRESS(1,COLUMN(),4),"1","")&amp;ROW()-1)))</f>
        <v>Payment Methods</v>
      </c>
      <c r="E8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creditCardCCV</v>
      </c>
      <c r="F85" s="26" t="str">
        <f>IF(Table_Question_Sets[[#This Row],[Header]]="Yes","",IF(Table_Question_Sets[[#This Row],[Property]]&lt;&gt;"",SUBSTITUTE(Table_Question_Sets[[#This Row],[Property]]," ",""),""))</f>
        <v>CreditCardCCV</v>
      </c>
      <c r="G85" s="94"/>
      <c r="H85" s="27" t="s">
        <v>37</v>
      </c>
      <c r="I85" s="27" t="s">
        <v>37</v>
      </c>
      <c r="J85" s="10"/>
      <c r="K85" s="59" t="s">
        <v>60</v>
      </c>
      <c r="L85" s="77"/>
      <c r="M85" s="77"/>
      <c r="N85" s="60"/>
      <c r="O85" s="60" t="s">
        <v>747</v>
      </c>
      <c r="P85" s="60" t="s">
        <v>819</v>
      </c>
      <c r="Q85" s="60"/>
      <c r="R85" s="60"/>
      <c r="S85"/>
      <c r="T85" s="27" t="s">
        <v>821</v>
      </c>
      <c r="U85" s="10"/>
      <c r="V85" s="282" t="s">
        <v>1277</v>
      </c>
      <c r="W85" s="27" t="s">
        <v>826</v>
      </c>
      <c r="X85" s="10"/>
      <c r="Y85" s="10"/>
      <c r="Z85" s="10"/>
      <c r="AA85" s="10"/>
      <c r="AB85" s="10"/>
      <c r="AC85" s="10"/>
      <c r="AD85" s="10" t="s">
        <v>1922</v>
      </c>
      <c r="AE85" s="27"/>
      <c r="AF85" s="10"/>
      <c r="AG85" s="10"/>
      <c r="AH85" s="199"/>
      <c r="AI85" s="181"/>
      <c r="AJ85" s="181"/>
      <c r="AK85" s="181"/>
      <c r="AL85" s="181"/>
      <c r="AM85" s="181"/>
      <c r="AN85" s="181"/>
      <c r="AO85" s="181"/>
      <c r="AP85" s="181"/>
      <c r="AQ85" s="137"/>
      <c r="AR85"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5"/>
      <c r="AT8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5" s="27"/>
      <c r="AW85" s="25"/>
      <c r="AX85" s="25"/>
      <c r="AY85" s="25"/>
      <c r="AZ85" s="10"/>
      <c r="BA85" s="10"/>
      <c r="BB85" s="10"/>
      <c r="BC85" s="10" t="s">
        <v>1132</v>
      </c>
      <c r="BD85" s="10" t="s">
        <v>60</v>
      </c>
      <c r="BE85" s="11" t="s">
        <v>60</v>
      </c>
      <c r="BF85" s="11"/>
      <c r="BG85" s="10"/>
      <c r="BH85" s="10"/>
      <c r="BI85" s="27" t="s">
        <v>70</v>
      </c>
      <c r="BJ85" s="27"/>
      <c r="BK85" s="27"/>
      <c r="BL8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5" s="50" t="str">
        <f>IF(OR(Table_Question_Sets[[#This Row],[Header]]="Yes",Table_Question_Sets[[#This Row],[Text]]=""),"",IF(OR(Table_Question_Sets[[#This Row],[Text]]="true",Table_Question_Sets[[#This Row],[Text]]="false",ISNUMBER(Table_Question_Sets[[#This Row],[Text]])),Table_Question_Sets[[#This Row],[Text]],""""&amp;Table_Question_Sets[[#This Row],[Text]]&amp;""""))</f>
        <v/>
      </c>
      <c r="BN85" s="29" t="str">
        <f>IF(AND(Table_Question_Sets[[#This Row],[Header]]&lt;&gt;"Yes",Table_Question_Sets[[#This Row],[Property]]&lt;&gt;"",Table_Question_Sets[[#This Row],[Summary Label]]&lt;&gt;""),""""&amp;Table_Question_Sets[[#This Row],[Key]]&amp;""": """&amp;Table_Question_Sets[[#This Row],[Summary Label]]&amp;"""","")</f>
        <v/>
      </c>
      <c r="BO85" s="29">
        <f ca="1">IF(Table_Question_Sets[[#This Row],[Header]]="Yes","",_xlfn.NUMBERVALUE(INDIRECT(SUBSTITUTE(ADDRESS(1,COLUMN(),4),"1","")&amp;ROW()-1))+IF(Table_Question_Sets[[#This Row],[Property]]&lt;&gt;"",1,0))</f>
        <v>10</v>
      </c>
      <c r="BP85" s="29">
        <f ca="1">IF(Table_Question_Sets[[#This Row],[Header]]="Yes","",_xlfn.NUMBERVALUE(INDIRECT(SUBSTITUTE(ADDRESS(1,COLUMN(),4),"1","")&amp;ROW()+1))+IF(Table_Question_Sets[[#This Row],[Property]]&lt;&gt;"",1,0))</f>
        <v>14</v>
      </c>
      <c r="BQ85" s="29" t="str">
        <f t="array" aca="1" ref="BQ8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\'Credit Card\' || (paymentMethodSelect == \'Premium Finance\' &amp;&amp; debitOption == \'Credit Card\'))'), ValidationService.isCCV()])"}</v>
      </c>
      <c r="BS8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"templateOptions":{"label":"CCV","placeholder":"%{ creditCardSelect == 'AMEX' ? '_ _ _ _' : '_ _ _' }%","hideCondition":"!(paymentMethodSelect == 'Credit Card' || (paymentMethodSelect == 'Premium Finance' &amp;&amp; debitOption == 'Credit Card'))","canChangeWhenApproved":"Yes"}</v>
      </c>
      <c r="BU8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v>
      </c>
      <c r="BV85" s="26" t="str">
        <f ca="1" xml:space="preserve">
IF(Table_Question_Sets[[#This Row],[Row]]="Yes","]},{""className"": ""row"",""fieldGroup"": [","")&amp;
Table_Question_Sets[[#This Row],[Config Field]]</f>
        <v>{"key":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v>
      </c>
      <c r="BW8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5" s="137" t="str">
        <f>IF(AND(Table_Question_Sets[[#This Row],[Header]]="",Table_Question_Sets[[#This Row],[Property]]&lt;&gt;"",Table_Question_Sets[[#This Row],[Field Type]]&lt;&gt;""),
""""&amp;Table_Question_Sets[[#This Row],[Key]]&amp;"""","")</f>
        <v>"creditCardCCV"</v>
      </c>
      <c r="BZ8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5" s="137" t="str">
        <f>IF(AND(Table_Question_Sets[[#This Row],[Header]]&lt;&gt;"Yes",Table_Question_Sets[[#This Row],[Property]]&lt;&gt;"",Table_Question_Sets[[#This Row],[Workflow Role]]&lt;&gt;""),
""""&amp;Table_Question_Sets[[#This Row],[Workflow Role]]&amp;""":"""&amp;Table_Question_Sets[[#This Row],[Key]]&amp;"""","")</f>
        <v>"creditCardCCV":"creditCardCCV"</v>
      </c>
      <c r="CB85" s="10" t="str">
        <f>IF(AND(Table_Question_Sets[[#This Row],[Displayable]]="No", Table_Question_Sets[[#This Row],[Property]]&lt;&gt;""),
"",""""&amp;Table_Question_Sets[[#This Row],[Key]]&amp;"""")</f>
        <v/>
      </c>
      <c r="CC85" s="137" t="str">
        <f>IF(AND(Table_Question_Sets[[#This Row],[Header]]&lt;&gt;"Yes",Table_Question_Sets[[#This Row],[Property]]&lt;&gt;"",Table_Question_Sets[[#This Row],[Private]]="Yes"),
""""&amp;Table_Question_Sets[[#This Row],[Key]]&amp;"""","")</f>
        <v>"creditCardCCV"</v>
      </c>
      <c r="CD85"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"creditCardCCV": { "dataType": "text", "displayable": false, "canChangeWhenApproved": true, "private": true, "resetForNewQuotes": false}</v>
      </c>
      <c r="CE85"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5" s="10" t="str">
        <f ca="1">IF(ISNUMBER(Table_Question_Sets[[#This Row],[Config Use Row]]),INDEX(Table_Question_Sets[Config Question Meta Data Rollup],Table_Question_Sets[[#This Row],[Config Use Row]])&amp;",","")</f>
        <v/>
      </c>
      <c r="CG85" s="137">
        <f ca="1">IF(Table_Question_Sets[[#This Row],[Header]]="Yes","",_xlfn.NUMBERVALUE(INDIRECT(SUBSTITUTE(ADDRESS(1,COLUMN(),4),"1","")&amp;ROW()+1))+IF(OR(Table_Question_Sets[[#This Row],[Value]]&lt;&gt;"",AND(Table_Question_Sets[[#This Row],[Data Type]]="Repeating",Table_Question_Sets[[#This Row],[Calculation Repeating]]&lt;&gt;"")),1,0))</f>
        <v>0</v>
      </c>
      <c r="CH85" s="137" t="str">
        <f ca="1" xml:space="preserve">
IF(Table_Question_Sets[[#This Row],[Data Type]]="Repeating",
OFFSET(Table_Repeating_Question_Sets[[#Headers],[Property]],MATCH(Table_Question_Sets[[#This Row],[Property]],Table_Repeating_Question_Sets[Property],0),MATCH("Calculation",Table_Repeating_Question_Sets[#Headers],0)-1,1,1),
"")</f>
        <v/>
      </c>
      <c r="CI8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5" s="137" t="str">
        <f ca="1">IF(ISNUMBER(Table_Question_Sets[[#This Row],[Config Use Row]]),INDEX(Table_Question_Sets[Config Rollup],Table_Question_Sets[[#This Row],[Config Use Row]]),"")</f>
        <v/>
      </c>
      <c r="CL85" s="137" t="str">
        <f ca="1">IF(ISNUMBER(Table_Question_Sets[[#This Row],[Config Use Row]]),INDEX(Table_Question_Sets[Config Keys Nested Rollup],Table_Question_Sets[[#This Row],[Config Use Row]]),"")</f>
        <v/>
      </c>
      <c r="CM85" s="137" t="str">
        <f ca="1">IF(ISNUMBER(Table_Question_Sets[[#This Row],[Config Use Row]]),INDEX(Table_Question_Sets[Calculation Rollup],Table_Question_Sets[[#This Row],[Config Use Row]]),"")</f>
        <v/>
      </c>
    </row>
    <row r="86" spans="2:91" s="22" customFormat="1" ht="21" customHeight="1">
      <c r="B86" s="28" t="s">
        <v>1266</v>
      </c>
      <c r="C86" s="10"/>
      <c r="D86" s="26" t="str">
        <f ca="1">IF(Table_Question_Sets[[#This Row],[Header]]="Yes","",
IF(INDIRECT(SUBSTITUTE(ADDRESS(1,COLUMN(),4),"1","")&amp;ROW()-1)="",
INDIRECT(SUBSTITUTE(ADDRESS(1,COLUMN(Table_Question_Sets[[#This Row],[Property]]),4),"1","")&amp;ROW()-1),
INDIRECT(SUBSTITUTE(ADDRESS(1,COLUMN(),4),"1","")&amp;ROW()-1)))</f>
        <v>Payment Methods</v>
      </c>
      <c r="E8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directDebitHeading</v>
      </c>
      <c r="F86" s="26" t="str">
        <f>IF(Table_Question_Sets[[#This Row],[Header]]="Yes","",IF(Table_Question_Sets[[#This Row],[Property]]&lt;&gt;"",SUBSTITUTE(Table_Question_Sets[[#This Row],[Property]]," ",""),""))</f>
        <v>DirectDebitHeading</v>
      </c>
      <c r="G86" s="94"/>
      <c r="H86" s="28" t="s">
        <v>629</v>
      </c>
      <c r="I86" s="28" t="s">
        <v>629</v>
      </c>
      <c r="J86" s="10"/>
      <c r="K86" s="59"/>
      <c r="L86" s="77"/>
      <c r="M86" s="77"/>
      <c r="N86" s="60"/>
      <c r="O86" s="62" t="s">
        <v>735</v>
      </c>
      <c r="P86" s="60"/>
      <c r="Q86" s="60"/>
      <c r="R86" s="60"/>
      <c r="S86"/>
      <c r="T86" s="27"/>
      <c r="U86" s="10"/>
      <c r="V86" s="282" t="s">
        <v>1279</v>
      </c>
      <c r="W86" s="27"/>
      <c r="X86" s="11"/>
      <c r="Y86" s="11" t="s">
        <v>1290</v>
      </c>
      <c r="Z86" s="10"/>
      <c r="AA86" s="11" t="s">
        <v>1286</v>
      </c>
      <c r="AB86" s="279"/>
      <c r="AC86" s="10"/>
      <c r="AD86" s="27"/>
      <c r="AE86" s="27"/>
      <c r="AF86" s="10"/>
      <c r="AG86" s="10"/>
      <c r="AH86" s="199"/>
      <c r="AI86" s="181"/>
      <c r="AJ86" s="181"/>
      <c r="AK86" s="181"/>
      <c r="AL86" s="181"/>
      <c r="AM86" s="181"/>
      <c r="AN86" s="181"/>
      <c r="AO86" s="181"/>
      <c r="AP86" s="181"/>
      <c r="AQ86" s="137"/>
      <c r="AR86"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6"/>
      <c r="AT8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8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6" s="27"/>
      <c r="AW86" s="25"/>
      <c r="AX86" s="25"/>
      <c r="AY86" s="25"/>
      <c r="AZ86" s="10"/>
      <c r="BA86" s="10"/>
      <c r="BB86" s="10"/>
      <c r="BC86" s="10"/>
      <c r="BD86" s="10"/>
      <c r="BE86" s="11" t="s">
        <v>60</v>
      </c>
      <c r="BF86" s="11"/>
      <c r="BG86" s="10"/>
      <c r="BH86" s="10"/>
      <c r="BI86" s="27" t="s">
        <v>70</v>
      </c>
      <c r="BJ86" s="27"/>
      <c r="BK86" s="27"/>
      <c r="BL8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6" s="50" t="str">
        <f>IF(OR(Table_Question_Sets[[#This Row],[Header]]="Yes",Table_Question_Sets[[#This Row],[Text]]=""),"",IF(OR(Table_Question_Sets[[#This Row],[Text]]="true",Table_Question_Sets[[#This Row],[Text]]="false",ISNUMBER(Table_Question_Sets[[#This Row],[Text]])),Table_Question_Sets[[#This Row],[Text]],""""&amp;Table_Question_Sets[[#This Row],[Text]]&amp;""""))</f>
        <v/>
      </c>
      <c r="BN86" s="29" t="str">
        <f>IF(AND(Table_Question_Sets[[#This Row],[Header]]&lt;&gt;"Yes",Table_Question_Sets[[#This Row],[Property]]&lt;&gt;"",Table_Question_Sets[[#This Row],[Summary Label]]&lt;&gt;""),""""&amp;Table_Question_Sets[[#This Row],[Key]]&amp;""": """&amp;Table_Question_Sets[[#This Row],[Summary Label]]&amp;"""","")</f>
        <v/>
      </c>
      <c r="BO86" s="29">
        <f ca="1">IF(Table_Question_Sets[[#This Row],[Header]]="Yes","",_xlfn.NUMBERVALUE(INDIRECT(SUBSTITUTE(ADDRESS(1,COLUMN(),4),"1","")&amp;ROW()-1))+IF(Table_Question_Sets[[#This Row],[Property]]&lt;&gt;"",1,0))</f>
        <v>11</v>
      </c>
      <c r="BP86" s="29">
        <f ca="1">IF(Table_Question_Sets[[#This Row],[Header]]="Yes","",_xlfn.NUMBERVALUE(INDIRECT(SUBSTITUTE(ADDRESS(1,COLUMN(),4),"1","")&amp;ROW()+1))+IF(Table_Question_Sets[[#This Row],[Property]]&lt;&gt;"",1,0))</f>
        <v>13</v>
      </c>
      <c r="BQ86" s="29" t="str">
        <f t="array" aca="1" ref="BQ8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8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"templateOptions":{"content":{"heading3":"Bank account details","paragraph":"Please enter the details of your bank account to complete your purchase."},"hideCondition":"!(paymentMethodSelect == 'Premium Finance' &amp;&amp; debitOption == 'Direct Debit')","canChangeWhenApproved":"Yes"}</v>
      </c>
      <c r="BU8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v>
      </c>
      <c r="BV86" s="26" t="str">
        <f ca="1" xml:space="preserve">
IF(Table_Question_Sets[[#This Row],[Row]]="Yes","]},{""className"": ""row"",""fieldGroup"": [","")&amp;
Table_Question_Sets[[#This Row],[Config Field]]</f>
        <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v>
      </c>
      <c r="BW8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6" s="137" t="str">
        <f>IF(AND(Table_Question_Sets[[#This Row],[Header]]="",Table_Question_Sets[[#This Row],[Property]]&lt;&gt;"",Table_Question_Sets[[#This Row],[Field Type]]&lt;&gt;""),
""""&amp;Table_Question_Sets[[#This Row],[Key]]&amp;"""","")</f>
        <v>"directDebitHeading"</v>
      </c>
      <c r="BZ8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6" s="137" t="str">
        <f>IF(AND(Table_Question_Sets[[#This Row],[Header]]&lt;&gt;"Yes",Table_Question_Sets[[#This Row],[Property]]&lt;&gt;"",Table_Question_Sets[[#This Row],[Workflow Role]]&lt;&gt;""),
""""&amp;Table_Question_Sets[[#This Row],[Workflow Role]]&amp;""":"""&amp;Table_Question_Sets[[#This Row],[Key]]&amp;"""","")</f>
        <v/>
      </c>
      <c r="CB86" s="10" t="str">
        <f>IF(AND(Table_Question_Sets[[#This Row],[Displayable]]="No", Table_Question_Sets[[#This Row],[Property]]&lt;&gt;""),
"",""""&amp;Table_Question_Sets[[#This Row],[Key]]&amp;"""")</f>
        <v/>
      </c>
      <c r="CC86" s="137" t="str">
        <f>IF(AND(Table_Question_Sets[[#This Row],[Header]]&lt;&gt;"Yes",Table_Question_Sets[[#This Row],[Property]]&lt;&gt;"",Table_Question_Sets[[#This Row],[Private]]="Yes"),
""""&amp;Table_Question_Sets[[#This Row],[Key]]&amp;"""","")</f>
        <v/>
      </c>
      <c r="CD86"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"directDebitHeading": { "dataType": "none", "displayable": false, "canChangeWhenApproved": true, "private": false, "resetForNewQuotes": false}</v>
      </c>
      <c r="CE86"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6" s="10" t="str">
        <f ca="1">IF(ISNUMBER(Table_Question_Sets[[#This Row],[Config Use Row]]),INDEX(Table_Question_Sets[Config Question Meta Data Rollup],Table_Question_Sets[[#This Row],[Config Use Row]])&amp;",","")</f>
        <v/>
      </c>
      <c r="CG86" s="137">
        <f ca="1">IF(Table_Question_Sets[[#This Row],[Header]]="Yes","",_xlfn.NUMBERVALUE(INDIRECT(SUBSTITUTE(ADDRESS(1,COLUMN(),4),"1","")&amp;ROW()+1))+IF(OR(Table_Question_Sets[[#This Row],[Value]]&lt;&gt;"",AND(Table_Question_Sets[[#This Row],[Data Type]]="Repeating",Table_Question_Sets[[#This Row],[Calculation Repeating]]&lt;&gt;"")),1,0))</f>
        <v>0</v>
      </c>
      <c r="CH86" s="137" t="str">
        <f ca="1" xml:space="preserve">
IF(Table_Question_Sets[[#This Row],[Data Type]]="Repeating",
OFFSET(Table_Repeating_Question_Sets[[#Headers],[Property]],MATCH(Table_Question_Sets[[#This Row],[Property]],Table_Repeating_Question_Sets[Property],0),MATCH("Calculation",Table_Repeating_Question_Sets[#Headers],0)-1,1,1),
"")</f>
        <v/>
      </c>
      <c r="CI8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6" s="137" t="str">
        <f ca="1">IF(ISNUMBER(Table_Question_Sets[[#This Row],[Config Use Row]]),INDEX(Table_Question_Sets[Config Rollup],Table_Question_Sets[[#This Row],[Config Use Row]]),"")</f>
        <v/>
      </c>
      <c r="CL86" s="137" t="str">
        <f ca="1">IF(ISNUMBER(Table_Question_Sets[[#This Row],[Config Use Row]]),INDEX(Table_Question_Sets[Config Keys Nested Rollup],Table_Question_Sets[[#This Row],[Config Use Row]]),"")</f>
        <v/>
      </c>
      <c r="CM86" s="137" t="str">
        <f ca="1">IF(ISNUMBER(Table_Question_Sets[[#This Row],[Config Use Row]]),INDEX(Table_Question_Sets[Calculation Rollup],Table_Question_Sets[[#This Row],[Config Use Row]]),"")</f>
        <v/>
      </c>
    </row>
    <row r="87" spans="2:91" s="22" customFormat="1" ht="21" customHeight="1">
      <c r="B87" s="28" t="s">
        <v>1267</v>
      </c>
      <c r="C87" s="10"/>
      <c r="D87" s="26" t="str">
        <f ca="1">IF(Table_Question_Sets[[#This Row],[Header]]="Yes","",
IF(INDIRECT(SUBSTITUTE(ADDRESS(1,COLUMN(),4),"1","")&amp;ROW()-1)="",
INDIRECT(SUBSTITUTE(ADDRESS(1,COLUMN(Table_Question_Sets[[#This Row],[Property]]),4),"1","")&amp;ROW()-1),
INDIRECT(SUBSTITUTE(ADDRESS(1,COLUMN(),4),"1","")&amp;ROW()-1)))</f>
        <v>Payment Methods</v>
      </c>
      <c r="E8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directDebitAccountName</v>
      </c>
      <c r="F87" s="26" t="str">
        <f>IF(Table_Question_Sets[[#This Row],[Header]]="Yes","",IF(Table_Question_Sets[[#This Row],[Property]]&lt;&gt;"",SUBSTITUTE(Table_Question_Sets[[#This Row],[Property]]," ",""),""))</f>
        <v>DirectDebitAccountName</v>
      </c>
      <c r="G87" s="94"/>
      <c r="H87" s="28" t="s">
        <v>37</v>
      </c>
      <c r="I87" s="28" t="s">
        <v>37</v>
      </c>
      <c r="J87" s="10"/>
      <c r="K87" s="135" t="s">
        <v>60</v>
      </c>
      <c r="L87" s="77"/>
      <c r="M87" s="77"/>
      <c r="N87" s="60"/>
      <c r="O87" s="62" t="s">
        <v>735</v>
      </c>
      <c r="P87" s="62" t="s">
        <v>735</v>
      </c>
      <c r="Q87" s="62" t="s">
        <v>747</v>
      </c>
      <c r="R87" s="60"/>
      <c r="S87"/>
      <c r="T87" s="28" t="s">
        <v>1407</v>
      </c>
      <c r="U87" s="10"/>
      <c r="V87" s="282" t="s">
        <v>1279</v>
      </c>
      <c r="W87" s="27"/>
      <c r="X87" s="10"/>
      <c r="Y87" s="10"/>
      <c r="Z87" s="10"/>
      <c r="AA87" s="10"/>
      <c r="AB87" s="279"/>
      <c r="AC87" s="10"/>
      <c r="AD87" s="27"/>
      <c r="AE87" s="27"/>
      <c r="AF87" s="10"/>
      <c r="AG87" s="10"/>
      <c r="AH87" s="199"/>
      <c r="AI87" s="181"/>
      <c r="AJ87" s="181"/>
      <c r="AK87" s="181"/>
      <c r="AL87" s="181"/>
      <c r="AM87" s="181"/>
      <c r="AN87" s="181"/>
      <c r="AO87" s="181"/>
      <c r="AP87" s="181"/>
      <c r="AQ87" s="137"/>
      <c r="AR87"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7"/>
      <c r="AT8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7" s="27"/>
      <c r="AW87" s="25"/>
      <c r="AX87" s="25"/>
      <c r="AY87" s="25"/>
      <c r="AZ87" s="10"/>
      <c r="BA87" s="10"/>
      <c r="BB87" s="10"/>
      <c r="BC87" s="11" t="s">
        <v>1271</v>
      </c>
      <c r="BD87" s="10" t="s">
        <v>60</v>
      </c>
      <c r="BE87" s="11" t="s">
        <v>60</v>
      </c>
      <c r="BF87" s="11"/>
      <c r="BG87" s="10"/>
      <c r="BH87" s="10"/>
      <c r="BI87" s="27" t="s">
        <v>70</v>
      </c>
      <c r="BJ87" s="27"/>
      <c r="BK87" s="27"/>
      <c r="BL8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7" s="50" t="str">
        <f>IF(OR(Table_Question_Sets[[#This Row],[Header]]="Yes",Table_Question_Sets[[#This Row],[Text]]=""),"",IF(OR(Table_Question_Sets[[#This Row],[Text]]="true",Table_Question_Sets[[#This Row],[Text]]="false",ISNUMBER(Table_Question_Sets[[#This Row],[Text]])),Table_Question_Sets[[#This Row],[Text]],""""&amp;Table_Question_Sets[[#This Row],[Text]]&amp;""""))</f>
        <v/>
      </c>
      <c r="BN87" s="29" t="str">
        <f>IF(AND(Table_Question_Sets[[#This Row],[Header]]&lt;&gt;"Yes",Table_Question_Sets[[#This Row],[Property]]&lt;&gt;"",Table_Question_Sets[[#This Row],[Summary Label]]&lt;&gt;""),""""&amp;Table_Question_Sets[[#This Row],[Key]]&amp;""": """&amp;Table_Question_Sets[[#This Row],[Summary Label]]&amp;"""","")</f>
        <v/>
      </c>
      <c r="BO87" s="29">
        <f ca="1">IF(Table_Question_Sets[[#This Row],[Header]]="Yes","",_xlfn.NUMBERVALUE(INDIRECT(SUBSTITUTE(ADDRESS(1,COLUMN(),4),"1","")&amp;ROW()-1))+IF(Table_Question_Sets[[#This Row],[Property]]&lt;&gt;"",1,0))</f>
        <v>12</v>
      </c>
      <c r="BP87" s="29">
        <f ca="1">IF(Table_Question_Sets[[#This Row],[Header]]="Yes","",_xlfn.NUMBERVALUE(INDIRECT(SUBSTITUTE(ADDRESS(1,COLUMN(),4),"1","")&amp;ROW()+1))+IF(Table_Question_Sets[[#This Row],[Property]]&lt;&gt;"",1,0))</f>
        <v>12</v>
      </c>
      <c r="BQ87" s="29" t="str">
        <f t="array" aca="1" ref="BQ8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\'Premium Finance\' &amp;&amp; debitOption == \'Direct Debit\')')])"}</v>
      </c>
      <c r="BS8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"templateOptions":{"label":"Account name","hideCondition":"!(paymentMethodSelect == 'Premium Finance' &amp;&amp; debitOption == 'Direct Debit')","canChangeWhenApproved":"Yes"}</v>
      </c>
      <c r="BU8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v>
      </c>
      <c r="BV87" s="26" t="str">
        <f ca="1" xml:space="preserve">
IF(Table_Question_Sets[[#This Row],[Row]]="Yes","]},{""className"": ""row"",""fieldGroup"": [","")&amp;
Table_Question_Sets[[#This Row],[Config Field]]</f>
        <v>{"key":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v>
      </c>
      <c r="BW8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7" s="137" t="str">
        <f>IF(AND(Table_Question_Sets[[#This Row],[Header]]="",Table_Question_Sets[[#This Row],[Property]]&lt;&gt;"",Table_Question_Sets[[#This Row],[Field Type]]&lt;&gt;""),
""""&amp;Table_Question_Sets[[#This Row],[Key]]&amp;"""","")</f>
        <v>"directDebitAccountName"</v>
      </c>
      <c r="BZ8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7" s="137" t="str">
        <f>IF(AND(Table_Question_Sets[[#This Row],[Header]]&lt;&gt;"Yes",Table_Question_Sets[[#This Row],[Property]]&lt;&gt;"",Table_Question_Sets[[#This Row],[Workflow Role]]&lt;&gt;""),
""""&amp;Table_Question_Sets[[#This Row],[Workflow Role]]&amp;""":"""&amp;Table_Question_Sets[[#This Row],[Key]]&amp;"""","")</f>
        <v>"bankAccountName":"directDebitAccountName"</v>
      </c>
      <c r="CB87" s="10" t="str">
        <f>IF(AND(Table_Question_Sets[[#This Row],[Displayable]]="No", Table_Question_Sets[[#This Row],[Property]]&lt;&gt;""),
"",""""&amp;Table_Question_Sets[[#This Row],[Key]]&amp;"""")</f>
        <v/>
      </c>
      <c r="CC87" s="137" t="str">
        <f>IF(AND(Table_Question_Sets[[#This Row],[Header]]&lt;&gt;"Yes",Table_Question_Sets[[#This Row],[Property]]&lt;&gt;"",Table_Question_Sets[[#This Row],[Private]]="Yes"),
""""&amp;Table_Question_Sets[[#This Row],[Key]]&amp;"""","")</f>
        <v>"directDebitAccountName"</v>
      </c>
      <c r="CD87"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"directDebitAccountName": { "dataType": "text", "displayable": false, "canChangeWhenApproved": true, "private": true, "resetForNewQuotes": false}</v>
      </c>
      <c r="CE87"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7" s="10" t="str">
        <f ca="1">IF(ISNUMBER(Table_Question_Sets[[#This Row],[Config Use Row]]),INDEX(Table_Question_Sets[Config Question Meta Data Rollup],Table_Question_Sets[[#This Row],[Config Use Row]])&amp;",","")</f>
        <v/>
      </c>
      <c r="CG87" s="137">
        <f ca="1">IF(Table_Question_Sets[[#This Row],[Header]]="Yes","",_xlfn.NUMBERVALUE(INDIRECT(SUBSTITUTE(ADDRESS(1,COLUMN(),4),"1","")&amp;ROW()+1))+IF(OR(Table_Question_Sets[[#This Row],[Value]]&lt;&gt;"",AND(Table_Question_Sets[[#This Row],[Data Type]]="Repeating",Table_Question_Sets[[#This Row],[Calculation Repeating]]&lt;&gt;"")),1,0))</f>
        <v>0</v>
      </c>
      <c r="CH87" s="137" t="str">
        <f ca="1" xml:space="preserve">
IF(Table_Question_Sets[[#This Row],[Data Type]]="Repeating",
OFFSET(Table_Repeating_Question_Sets[[#Headers],[Property]],MATCH(Table_Question_Sets[[#This Row],[Property]],Table_Repeating_Question_Sets[Property],0),MATCH("Calculation",Table_Repeating_Question_Sets[#Headers],0)-1,1,1),
"")</f>
        <v/>
      </c>
      <c r="CI8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7" s="137" t="str">
        <f ca="1">IF(ISNUMBER(Table_Question_Sets[[#This Row],[Config Use Row]]),INDEX(Table_Question_Sets[Config Rollup],Table_Question_Sets[[#This Row],[Config Use Row]]),"")</f>
        <v/>
      </c>
      <c r="CL87" s="137" t="str">
        <f ca="1">IF(ISNUMBER(Table_Question_Sets[[#This Row],[Config Use Row]]),INDEX(Table_Question_Sets[Config Keys Nested Rollup],Table_Question_Sets[[#This Row],[Config Use Row]]),"")</f>
        <v/>
      </c>
      <c r="CM87" s="137" t="str">
        <f ca="1">IF(ISNUMBER(Table_Question_Sets[[#This Row],[Config Use Row]]),INDEX(Table_Question_Sets[Calculation Rollup],Table_Question_Sets[[#This Row],[Config Use Row]]),"")</f>
        <v/>
      </c>
    </row>
    <row r="88" spans="2:91" s="22" customFormat="1" ht="21" customHeight="1">
      <c r="B88" s="28" t="s">
        <v>1268</v>
      </c>
      <c r="C88" s="10"/>
      <c r="D88" s="26" t="str">
        <f ca="1">IF(Table_Question_Sets[[#This Row],[Header]]="Yes","",
IF(INDIRECT(SUBSTITUTE(ADDRESS(1,COLUMN(),4),"1","")&amp;ROW()-1)="",
INDIRECT(SUBSTITUTE(ADDRESS(1,COLUMN(Table_Question_Sets[[#This Row],[Property]]),4),"1","")&amp;ROW()-1),
INDIRECT(SUBSTITUTE(ADDRESS(1,COLUMN(),4),"1","")&amp;ROW()-1)))</f>
        <v>Payment Methods</v>
      </c>
      <c r="E8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directDebitBSB</v>
      </c>
      <c r="F88" s="26" t="str">
        <f>IF(Table_Question_Sets[[#This Row],[Header]]="Yes","",IF(Table_Question_Sets[[#This Row],[Property]]&lt;&gt;"",SUBSTITUTE(Table_Question_Sets[[#This Row],[Property]]," ",""),""))</f>
        <v>DirectDebitBSB</v>
      </c>
      <c r="G88" s="94"/>
      <c r="H88" s="28" t="s">
        <v>37</v>
      </c>
      <c r="I88" s="28" t="s">
        <v>37</v>
      </c>
      <c r="J88" s="10"/>
      <c r="K88" s="135" t="s">
        <v>60</v>
      </c>
      <c r="L88" s="77"/>
      <c r="M88" s="77"/>
      <c r="N88" s="60"/>
      <c r="O88" s="62" t="s">
        <v>747</v>
      </c>
      <c r="P88" s="62" t="s">
        <v>1068</v>
      </c>
      <c r="Q88" s="62" t="s">
        <v>819</v>
      </c>
      <c r="R88" s="60"/>
      <c r="S88"/>
      <c r="T88" s="28" t="s">
        <v>1275</v>
      </c>
      <c r="U88" s="10"/>
      <c r="V88" s="282" t="s">
        <v>1279</v>
      </c>
      <c r="W88" s="28" t="s">
        <v>1283</v>
      </c>
      <c r="X88" s="10"/>
      <c r="Y88" s="10"/>
      <c r="Z88" s="10"/>
      <c r="AA88" s="10"/>
      <c r="AB88" s="279"/>
      <c r="AC88" s="10"/>
      <c r="AD88" s="28" t="s">
        <v>1274</v>
      </c>
      <c r="AE88" s="27"/>
      <c r="AF88" s="10"/>
      <c r="AG88" s="10"/>
      <c r="AH88" s="199"/>
      <c r="AI88" s="181"/>
      <c r="AJ88" s="181"/>
      <c r="AK88" s="181"/>
      <c r="AL88" s="181"/>
      <c r="AM88" s="181"/>
      <c r="AN88" s="181"/>
      <c r="AO88" s="181"/>
      <c r="AP88" s="181"/>
      <c r="AQ88" s="137"/>
      <c r="AR88"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8"/>
      <c r="AT8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8" s="27"/>
      <c r="AW88" s="25"/>
      <c r="AX88" s="25"/>
      <c r="AY88" s="25"/>
      <c r="AZ88" s="10"/>
      <c r="BA88" s="10"/>
      <c r="BB88" s="10"/>
      <c r="BC88" s="11" t="s">
        <v>1272</v>
      </c>
      <c r="BD88" s="10" t="s">
        <v>60</v>
      </c>
      <c r="BE88" s="11" t="s">
        <v>60</v>
      </c>
      <c r="BF88" s="11"/>
      <c r="BG88" s="10"/>
      <c r="BH88" s="10"/>
      <c r="BI88" s="27" t="s">
        <v>70</v>
      </c>
      <c r="BJ88" s="27"/>
      <c r="BK88" s="27"/>
      <c r="BL8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8" s="50" t="str">
        <f>IF(OR(Table_Question_Sets[[#This Row],[Header]]="Yes",Table_Question_Sets[[#This Row],[Text]]=""),"",IF(OR(Table_Question_Sets[[#This Row],[Text]]="true",Table_Question_Sets[[#This Row],[Text]]="false",ISNUMBER(Table_Question_Sets[[#This Row],[Text]])),Table_Question_Sets[[#This Row],[Text]],""""&amp;Table_Question_Sets[[#This Row],[Text]]&amp;""""))</f>
        <v/>
      </c>
      <c r="BN88" s="29" t="str">
        <f>IF(AND(Table_Question_Sets[[#This Row],[Header]]&lt;&gt;"Yes",Table_Question_Sets[[#This Row],[Property]]&lt;&gt;"",Table_Question_Sets[[#This Row],[Summary Label]]&lt;&gt;""),""""&amp;Table_Question_Sets[[#This Row],[Key]]&amp;""": """&amp;Table_Question_Sets[[#This Row],[Summary Label]]&amp;"""","")</f>
        <v/>
      </c>
      <c r="BO88" s="29">
        <f ca="1">IF(Table_Question_Sets[[#This Row],[Header]]="Yes","",_xlfn.NUMBERVALUE(INDIRECT(SUBSTITUTE(ADDRESS(1,COLUMN(),4),"1","")&amp;ROW()-1))+IF(Table_Question_Sets[[#This Row],[Property]]&lt;&gt;"",1,0))</f>
        <v>13</v>
      </c>
      <c r="BP88" s="29">
        <f ca="1">IF(Table_Question_Sets[[#This Row],[Header]]="Yes","",_xlfn.NUMBERVALUE(INDIRECT(SUBSTITUTE(ADDRESS(1,COLUMN(),4),"1","")&amp;ROW()+1))+IF(Table_Question_Sets[[#This Row],[Property]]&lt;&gt;"",1,0))</f>
        <v>11</v>
      </c>
      <c r="BQ88" s="29" t="str">
        <f t="array" aca="1" ref="BQ8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\'Premium Finance\' &amp;&amp; debitOption == \'Direct Debit\')'), ValidationService.isBSB()])"}</v>
      </c>
      <c r="BS8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"templateOptions":{"label":"BSB","placeholder":"_ _ _ - _ _ _","hideCondition":"!(paymentMethodSelect == 'Premium Finance' &amp;&amp; debitOption == 'Direct Debit')","canChangeWhenApproved":"Yes"}</v>
      </c>
      <c r="BU8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v>
      </c>
      <c r="BV88" s="26" t="str">
        <f ca="1" xml:space="preserve">
IF(Table_Question_Sets[[#This Row],[Row]]="Yes","]},{""className"": ""row"",""fieldGroup"": [","")&amp;
Table_Question_Sets[[#This Row],[Config Field]]</f>
        <v>{"key":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v>
      </c>
      <c r="BW8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8" s="137" t="str">
        <f>IF(AND(Table_Question_Sets[[#This Row],[Header]]="",Table_Question_Sets[[#This Row],[Property]]&lt;&gt;"",Table_Question_Sets[[#This Row],[Field Type]]&lt;&gt;""),
""""&amp;Table_Question_Sets[[#This Row],[Key]]&amp;"""","")</f>
        <v>"directDebitBSB"</v>
      </c>
      <c r="BZ8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CA88" s="137" t="str">
        <f>IF(AND(Table_Question_Sets[[#This Row],[Header]]&lt;&gt;"Yes",Table_Question_Sets[[#This Row],[Property]]&lt;&gt;"",Table_Question_Sets[[#This Row],[Workflow Role]]&lt;&gt;""),
""""&amp;Table_Question_Sets[[#This Row],[Workflow Role]]&amp;""":"""&amp;Table_Question_Sets[[#This Row],[Key]]&amp;"""","")</f>
        <v>"bankAccountBSB":"directDebitBSB"</v>
      </c>
      <c r="CB88" s="10" t="str">
        <f>IF(AND(Table_Question_Sets[[#This Row],[Displayable]]="No", Table_Question_Sets[[#This Row],[Property]]&lt;&gt;""),
"",""""&amp;Table_Question_Sets[[#This Row],[Key]]&amp;"""")</f>
        <v/>
      </c>
      <c r="CC88" s="137" t="str">
        <f>IF(AND(Table_Question_Sets[[#This Row],[Header]]&lt;&gt;"Yes",Table_Question_Sets[[#This Row],[Property]]&lt;&gt;"",Table_Question_Sets[[#This Row],[Private]]="Yes"),
""""&amp;Table_Question_Sets[[#This Row],[Key]]&amp;"""","")</f>
        <v>"directDebitBSB"</v>
      </c>
      <c r="CD88"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"directDebitBSB": { "dataType": "text", "displayable": false, "canChangeWhenApproved": true, "private": true, "resetForNewQuotes": false}</v>
      </c>
      <c r="CE88"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8" s="10" t="str">
        <f ca="1">IF(ISNUMBER(Table_Question_Sets[[#This Row],[Config Use Row]]),INDEX(Table_Question_Sets[Config Question Meta Data Rollup],Table_Question_Sets[[#This Row],[Config Use Row]])&amp;",","")</f>
        <v/>
      </c>
      <c r="CG88" s="137">
        <f ca="1">IF(Table_Question_Sets[[#This Row],[Header]]="Yes","",_xlfn.NUMBERVALUE(INDIRECT(SUBSTITUTE(ADDRESS(1,COLUMN(),4),"1","")&amp;ROW()+1))+IF(OR(Table_Question_Sets[[#This Row],[Value]]&lt;&gt;"",AND(Table_Question_Sets[[#This Row],[Data Type]]="Repeating",Table_Question_Sets[[#This Row],[Calculation Repeating]]&lt;&gt;"")),1,0))</f>
        <v>0</v>
      </c>
      <c r="CH88" s="137" t="str">
        <f ca="1" xml:space="preserve">
IF(Table_Question_Sets[[#This Row],[Data Type]]="Repeating",
OFFSET(Table_Repeating_Question_Sets[[#Headers],[Property]],MATCH(Table_Question_Sets[[#This Row],[Property]],Table_Repeating_Question_Sets[Property],0),MATCH("Calculation",Table_Repeating_Question_Sets[#Headers],0)-1,1,1),
"")</f>
        <v/>
      </c>
      <c r="CI8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8" s="137" t="str">
        <f ca="1">IF(ISNUMBER(Table_Question_Sets[[#This Row],[Config Use Row]]),INDEX(Table_Question_Sets[Config Rollup],Table_Question_Sets[[#This Row],[Config Use Row]]),"")</f>
        <v/>
      </c>
      <c r="CL88" s="137" t="str">
        <f ca="1">IF(ISNUMBER(Table_Question_Sets[[#This Row],[Config Use Row]]),INDEX(Table_Question_Sets[Config Keys Nested Rollup],Table_Question_Sets[[#This Row],[Config Use Row]]),"")</f>
        <v/>
      </c>
      <c r="CM88" s="137" t="str">
        <f ca="1">IF(ISNUMBER(Table_Question_Sets[[#This Row],[Config Use Row]]),INDEX(Table_Question_Sets[Calculation Rollup],Table_Question_Sets[[#This Row],[Config Use Row]]),"")</f>
        <v/>
      </c>
    </row>
    <row r="89" spans="2:91" s="22" customFormat="1" ht="21" customHeight="1">
      <c r="B89" s="28" t="s">
        <v>1269</v>
      </c>
      <c r="C89" s="10"/>
      <c r="D89" s="26" t="str">
        <f ca="1">IF(Table_Question_Sets[[#This Row],[Header]]="Yes","",
IF(INDIRECT(SUBSTITUTE(ADDRESS(1,COLUMN(),4),"1","")&amp;ROW()-1)="",
INDIRECT(SUBSTITUTE(ADDRESS(1,COLUMN(Table_Question_Sets[[#This Row],[Property]]),4),"1","")&amp;ROW()-1),
INDIRECT(SUBSTITUTE(ADDRESS(1,COLUMN(),4),"1","")&amp;ROW()-1)))</f>
        <v>Payment Methods</v>
      </c>
      <c r="E8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directDebitAccountNumber</v>
      </c>
      <c r="F89" s="26" t="str">
        <f>IF(Table_Question_Sets[[#This Row],[Header]]="Yes","",IF(Table_Question_Sets[[#This Row],[Property]]&lt;&gt;"",SUBSTITUTE(Table_Question_Sets[[#This Row],[Property]]," ",""),""))</f>
        <v>DirectDebitAccountNumber</v>
      </c>
      <c r="G89" s="94"/>
      <c r="H89" s="28" t="s">
        <v>66</v>
      </c>
      <c r="I89" s="28" t="s">
        <v>37</v>
      </c>
      <c r="J89" s="10"/>
      <c r="K89" s="135" t="s">
        <v>60</v>
      </c>
      <c r="L89" s="77"/>
      <c r="M89" s="77"/>
      <c r="N89" s="60"/>
      <c r="O89" s="62" t="s">
        <v>735</v>
      </c>
      <c r="P89" s="62" t="s">
        <v>1276</v>
      </c>
      <c r="Q89" s="62" t="s">
        <v>989</v>
      </c>
      <c r="R89" s="60"/>
      <c r="S89"/>
      <c r="T89" s="28" t="s">
        <v>1408</v>
      </c>
      <c r="U89" s="10"/>
      <c r="V89" s="282" t="s">
        <v>1279</v>
      </c>
      <c r="W89" s="27"/>
      <c r="X89" s="10"/>
      <c r="Y89" s="10"/>
      <c r="Z89" s="10"/>
      <c r="AA89" s="10"/>
      <c r="AB89" s="279"/>
      <c r="AC89" s="10"/>
      <c r="AD89" s="27"/>
      <c r="AE89" s="27"/>
      <c r="AF89" s="10"/>
      <c r="AG89" s="10"/>
      <c r="AH89" s="199"/>
      <c r="AI89" s="181"/>
      <c r="AJ89" s="181"/>
      <c r="AK89" s="181"/>
      <c r="AL89" s="181"/>
      <c r="AM89" s="181"/>
      <c r="AN89" s="181"/>
      <c r="AO89" s="181"/>
      <c r="AP89" s="181"/>
      <c r="AQ89" s="137"/>
      <c r="AR8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89"/>
      <c r="AT8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8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89" s="27"/>
      <c r="AW89" s="25"/>
      <c r="AX89" s="25"/>
      <c r="AY89" s="25"/>
      <c r="AZ89" s="10"/>
      <c r="BA89" s="10"/>
      <c r="BB89" s="10"/>
      <c r="BC89" s="11" t="s">
        <v>1273</v>
      </c>
      <c r="BD89" s="10" t="s">
        <v>60</v>
      </c>
      <c r="BE89" s="11" t="s">
        <v>60</v>
      </c>
      <c r="BF89" s="11"/>
      <c r="BG89" s="10"/>
      <c r="BH89" s="10"/>
      <c r="BI89" s="27" t="s">
        <v>70</v>
      </c>
      <c r="BJ89" s="27"/>
      <c r="BK89" s="27"/>
      <c r="BL8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89" s="50" t="str">
        <f>IF(OR(Table_Question_Sets[[#This Row],[Header]]="Yes",Table_Question_Sets[[#This Row],[Text]]=""),"",IF(OR(Table_Question_Sets[[#This Row],[Text]]="true",Table_Question_Sets[[#This Row],[Text]]="false",ISNUMBER(Table_Question_Sets[[#This Row],[Text]])),Table_Question_Sets[[#This Row],[Text]],""""&amp;Table_Question_Sets[[#This Row],[Text]]&amp;""""))</f>
        <v/>
      </c>
      <c r="BN89" s="29" t="str">
        <f>IF(AND(Table_Question_Sets[[#This Row],[Header]]&lt;&gt;"Yes",Table_Question_Sets[[#This Row],[Property]]&lt;&gt;"",Table_Question_Sets[[#This Row],[Summary Label]]&lt;&gt;""),""""&amp;Table_Question_Sets[[#This Row],[Key]]&amp;""": """&amp;Table_Question_Sets[[#This Row],[Summary Label]]&amp;"""","")</f>
        <v/>
      </c>
      <c r="BO89" s="29">
        <f ca="1">IF(Table_Question_Sets[[#This Row],[Header]]="Yes","",_xlfn.NUMBERVALUE(INDIRECT(SUBSTITUTE(ADDRESS(1,COLUMN(),4),"1","")&amp;ROW()-1))+IF(Table_Question_Sets[[#This Row],[Property]]&lt;&gt;"",1,0))</f>
        <v>14</v>
      </c>
      <c r="BP89" s="29">
        <f ca="1">IF(Table_Question_Sets[[#This Row],[Header]]="Yes","",_xlfn.NUMBERVALUE(INDIRECT(SUBSTITUTE(ADDRESS(1,COLUMN(),4),"1","")&amp;ROW()+1))+IF(Table_Question_Sets[[#This Row],[Property]]&lt;&gt;"",1,0))</f>
        <v>10</v>
      </c>
      <c r="BQ89" s="29" t="str">
        <f t="array" aca="1" ref="BQ8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8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'!(paymentMethodSelect == \'Premium Finance\' &amp;&amp; debitOption == \'Direct Debit\')'), ValidationService.isNumber()])"}</v>
      </c>
      <c r="BS8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8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"templateOptions":{"label":"Account number","hideCondition":"!(paymentMethodSelect == 'Premium Finance' &amp;&amp; debitOption == 'Direct Debit')","canChangeWhenApproved":"Yes"}</v>
      </c>
      <c r="BU8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v>
      </c>
      <c r="BV89" s="26" t="str">
        <f ca="1" xml:space="preserve">
IF(Table_Question_Sets[[#This Row],[Row]]="Yes","]},{""className"": ""row"",""fieldGroup"": [","")&amp;
Table_Question_Sets[[#This Row],[Config Field]]</f>
        <v>{"key":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v>
      </c>
      <c r="BW8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8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89" s="137" t="str">
        <f>IF(AND(Table_Question_Sets[[#This Row],[Header]]="",Table_Question_Sets[[#This Row],[Property]]&lt;&gt;"",Table_Question_Sets[[#This Row],[Field Type]]&lt;&gt;""),
""""&amp;Table_Question_Sets[[#This Row],[Key]]&amp;"""","")</f>
        <v>"directDebitAccountNumber"</v>
      </c>
      <c r="BZ8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umber","logosCreditCardsDEFT","logosCreditCardseWAY","logosCreditCardsStripe","logosCreditCardsPremiumFunding","logosCreditCardsPrincipalFinance","logosCreditCardsIqumulate","logosDirectDebitPremiumFunding","logosDirectDebitPrincipalFinance","logosDirectDebitIqumulate"</v>
      </c>
      <c r="CA89" s="137" t="str">
        <f>IF(AND(Table_Question_Sets[[#This Row],[Header]]&lt;&gt;"Yes",Table_Question_Sets[[#This Row],[Property]]&lt;&gt;"",Table_Question_Sets[[#This Row],[Workflow Role]]&lt;&gt;""),
""""&amp;Table_Question_Sets[[#This Row],[Workflow Role]]&amp;""":"""&amp;Table_Question_Sets[[#This Row],[Key]]&amp;"""","")</f>
        <v>"bankAccountNumber":"directDebitAccountNumber"</v>
      </c>
      <c r="CB89" s="10" t="str">
        <f>IF(AND(Table_Question_Sets[[#This Row],[Displayable]]="No", Table_Question_Sets[[#This Row],[Property]]&lt;&gt;""),
"",""""&amp;Table_Question_Sets[[#This Row],[Key]]&amp;"""")</f>
        <v/>
      </c>
      <c r="CC89" s="137" t="str">
        <f>IF(AND(Table_Question_Sets[[#This Row],[Header]]&lt;&gt;"Yes",Table_Question_Sets[[#This Row],[Property]]&lt;&gt;"",Table_Question_Sets[[#This Row],[Private]]="Yes"),
""""&amp;Table_Question_Sets[[#This Row],[Key]]&amp;"""","")</f>
        <v>"directDebitAccountNumber"</v>
      </c>
      <c r="CD89"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"directDebitAccountNumber": { "dataType": "number", "displayable": false, "canChangeWhenApproved": true, "private": true, "resetForNewQuotes": false}</v>
      </c>
      <c r="CE89"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89" s="10" t="str">
        <f ca="1">IF(ISNUMBER(Table_Question_Sets[[#This Row],[Config Use Row]]),INDEX(Table_Question_Sets[Config Question Meta Data Rollup],Table_Question_Sets[[#This Row],[Config Use Row]])&amp;",","")</f>
        <v/>
      </c>
      <c r="CG89" s="137">
        <f ca="1">IF(Table_Question_Sets[[#This Row],[Header]]="Yes","",_xlfn.NUMBERVALUE(INDIRECT(SUBSTITUTE(ADDRESS(1,COLUMN(),4),"1","")&amp;ROW()+1))+IF(OR(Table_Question_Sets[[#This Row],[Value]]&lt;&gt;"",AND(Table_Question_Sets[[#This Row],[Data Type]]="Repeating",Table_Question_Sets[[#This Row],[Calculation Repeating]]&lt;&gt;"")),1,0))</f>
        <v>0</v>
      </c>
      <c r="CH89" s="137" t="str">
        <f ca="1" xml:space="preserve">
IF(Table_Question_Sets[[#This Row],[Data Type]]="Repeating",
OFFSET(Table_Repeating_Question_Sets[[#Headers],[Property]],MATCH(Table_Question_Sets[[#This Row],[Property]],Table_Repeating_Question_Sets[Property],0),MATCH("Calculation",Table_Repeating_Question_Sets[#Headers],0)-1,1,1),
"")</f>
        <v/>
      </c>
      <c r="CI8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8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89" s="137" t="str">
        <f ca="1">IF(ISNUMBER(Table_Question_Sets[[#This Row],[Config Use Row]]),INDEX(Table_Question_Sets[Config Rollup],Table_Question_Sets[[#This Row],[Config Use Row]]),"")</f>
        <v/>
      </c>
      <c r="CL89" s="137" t="str">
        <f ca="1">IF(ISNUMBER(Table_Question_Sets[[#This Row],[Config Use Row]]),INDEX(Table_Question_Sets[Config Keys Nested Rollup],Table_Question_Sets[[#This Row],[Config Use Row]]),"")</f>
        <v/>
      </c>
      <c r="CM89" s="137" t="str">
        <f ca="1">IF(ISNUMBER(Table_Question_Sets[[#This Row],[Config Use Row]]),INDEX(Table_Question_Sets[Calculation Rollup],Table_Question_Sets[[#This Row],[Config Use Row]]),"")</f>
        <v/>
      </c>
    </row>
    <row r="90" spans="2:91" s="22" customFormat="1" ht="21" customHeight="1">
      <c r="B90" s="27" t="s">
        <v>1539</v>
      </c>
      <c r="C90" s="165"/>
      <c r="D90" s="26" t="str">
        <f ca="1">IF(Table_Question_Sets[[#This Row],[Header]]="Yes","",
IF(INDIRECT(SUBSTITUTE(ADDRESS(1,COLUMN(),4),"1","")&amp;ROW()-1)="",
INDIRECT(SUBSTITUTE(ADDRESS(1,COLUMN(Table_Question_Sets[[#This Row],[Property]]),4),"1","")&amp;ROW()-1),
INDIRECT(SUBSTITUTE(ADDRESS(1,COLUMN(),4),"1","")&amp;ROW()-1)))</f>
        <v>Payment Methods</v>
      </c>
      <c r="E9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logosCreditCardsDEFT</v>
      </c>
      <c r="F90" s="26" t="str">
        <f>IF(Table_Question_Sets[[#This Row],[Header]]="Yes","",IF(Table_Question_Sets[[#This Row],[Property]]&lt;&gt;"",SUBSTITUTE(Table_Question_Sets[[#This Row],[Property]]," ",""),""))</f>
        <v>LogosCreditCardsDEFT</v>
      </c>
      <c r="G90" s="94"/>
      <c r="H90" s="27" t="s">
        <v>629</v>
      </c>
      <c r="I90" s="27" t="s">
        <v>629</v>
      </c>
      <c r="J90" s="27"/>
      <c r="K90" s="59"/>
      <c r="L90" s="82"/>
      <c r="M90" s="82"/>
      <c r="N90" s="59"/>
      <c r="O90" s="59" t="s">
        <v>735</v>
      </c>
      <c r="P90" s="59"/>
      <c r="Q90" s="59"/>
      <c r="R90" s="59"/>
      <c r="S90" s="52"/>
      <c r="T90" s="27"/>
      <c r="U90" s="27"/>
      <c r="V90" s="282" t="s">
        <v>1284</v>
      </c>
      <c r="W90" s="27"/>
      <c r="X90" s="27"/>
      <c r="Y90" s="27"/>
      <c r="Z90" s="27"/>
      <c r="AA90" s="27"/>
      <c r="AB90" s="322" t="s">
        <v>1573</v>
      </c>
      <c r="AC90" s="27"/>
      <c r="AD90" s="27"/>
      <c r="AE90" s="27"/>
      <c r="AF90" s="27"/>
      <c r="AG90" s="27"/>
      <c r="AH90" s="82"/>
      <c r="AI90" s="82"/>
      <c r="AJ90" s="82"/>
      <c r="AK90" s="82"/>
      <c r="AL90" s="82"/>
      <c r="AM90" s="82"/>
      <c r="AN90" s="82"/>
      <c r="AO90" s="82"/>
      <c r="AP90" s="82"/>
      <c r="AQ90" s="26"/>
      <c r="AR9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0" s="166"/>
      <c r="AT9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0" s="27"/>
      <c r="AW90" s="52"/>
      <c r="AX90" s="52"/>
      <c r="AY90" s="52"/>
      <c r="AZ90" s="27"/>
      <c r="BA90" s="27"/>
      <c r="BB90" s="27"/>
      <c r="BC90" s="27"/>
      <c r="BD90" s="27"/>
      <c r="BE90" s="11" t="s">
        <v>60</v>
      </c>
      <c r="BF90" s="11"/>
      <c r="BG90" s="27"/>
      <c r="BH90" s="27"/>
      <c r="BI90" s="27" t="s">
        <v>70</v>
      </c>
      <c r="BJ90" s="27"/>
      <c r="BK90" s="27"/>
      <c r="BL9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0" s="50" t="str">
        <f>IF(OR(Table_Question_Sets[[#This Row],[Header]]="Yes",Table_Question_Sets[[#This Row],[Text]]=""),"",IF(OR(Table_Question_Sets[[#This Row],[Text]]="true",Table_Question_Sets[[#This Row],[Text]]="false",ISNUMBER(Table_Question_Sets[[#This Row],[Text]])),Table_Question_Sets[[#This Row],[Text]],""""&amp;Table_Question_Sets[[#This Row],[Text]]&amp;""""))</f>
        <v/>
      </c>
      <c r="BN90" s="50" t="str">
        <f>IF(AND(Table_Question_Sets[[#This Row],[Header]]&lt;&gt;"Yes",Table_Question_Sets[[#This Row],[Property]]&lt;&gt;"",Table_Question_Sets[[#This Row],[Summary Label]]&lt;&gt;""),""""&amp;Table_Question_Sets[[#This Row],[Key]]&amp;""": """&amp;Table_Question_Sets[[#This Row],[Summary Label]]&amp;"""","")</f>
        <v/>
      </c>
      <c r="BO90" s="50">
        <f ca="1">IF(Table_Question_Sets[[#This Row],[Header]]="Yes","",_xlfn.NUMBERVALUE(INDIRECT(SUBSTITUTE(ADDRESS(1,COLUMN(),4),"1","")&amp;ROW()-1))+IF(Table_Question_Sets[[#This Row],[Property]]&lt;&gt;"",1,0))</f>
        <v>15</v>
      </c>
      <c r="BP90" s="50">
        <f ca="1">IF(Table_Question_Sets[[#This Row],[Header]]="Yes","",_xlfn.NUMBERVALUE(INDIRECT(SUBSTITUTE(ADDRESS(1,COLUMN(),4),"1","")&amp;ROW()+1))+IF(Table_Question_Sets[[#This Row],[Property]]&lt;&gt;"",1,0))</f>
        <v>9</v>
      </c>
      <c r="BQ90" s="29" t="str">
        <f t="array" aca="1" ref="BQ9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
      </c>
      <c r="BU9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v>
      </c>
      <c r="BV90" s="26" t="str">
        <f ca="1" xml:space="preserve">
IF(Table_Question_Sets[[#This Row],[Row]]="Yes","]},{""className"": ""row"",""fieldGroup"": [","")&amp;
Table_Question_Sets[[#This Row],[Config Field]]</f>
        <v>{"key":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v>
      </c>
      <c r="BW9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0" s="137" t="str">
        <f>IF(AND(Table_Question_Sets[[#This Row],[Header]]="",Table_Question_Sets[[#This Row],[Property]]&lt;&gt;"",Table_Question_Sets[[#This Row],[Field Type]]&lt;&gt;""),
""""&amp;Table_Question_Sets[[#This Row],[Key]]&amp;"""","")</f>
        <v>"logosCreditCardsDEFT"</v>
      </c>
      <c r="BZ9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"logosCreditCardsDEFT","logosCreditCardseWAY","logosCreditCardsStripe","logosCreditCardsPremiumFunding","logosCreditCardsPrincipalFinance","logosCreditCardsIqumulate","logosDirectDebitPremiumFunding","logosDirectDebitPrincipalFinance","logosDirectDebitIqumulate"</v>
      </c>
      <c r="CA90" s="137" t="str">
        <f>IF(AND(Table_Question_Sets[[#This Row],[Header]]&lt;&gt;"Yes",Table_Question_Sets[[#This Row],[Property]]&lt;&gt;"",Table_Question_Sets[[#This Row],[Workflow Role]]&lt;&gt;""),
""""&amp;Table_Question_Sets[[#This Row],[Workflow Role]]&amp;""":"""&amp;Table_Question_Sets[[#This Row],[Key]]&amp;"""","")</f>
        <v/>
      </c>
      <c r="CB90" s="26" t="str">
        <f>IF(AND(Table_Question_Sets[[#This Row],[Displayable]]="No", Table_Question_Sets[[#This Row],[Property]]&lt;&gt;""),
"",""""&amp;Table_Question_Sets[[#This Row],[Key]]&amp;"""")</f>
        <v/>
      </c>
      <c r="CC90" s="137" t="str">
        <f>IF(AND(Table_Question_Sets[[#This Row],[Header]]&lt;&gt;"Yes",Table_Question_Sets[[#This Row],[Property]]&lt;&gt;"",Table_Question_Sets[[#This Row],[Private]]="Yes"),
""""&amp;Table_Question_Sets[[#This Row],[Key]]&amp;"""","")</f>
        <v/>
      </c>
      <c r="CD90"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"logosCreditCardsDEFT": { "dataType": "none", "displayable": false, "canChangeWhenApproved": true, "private": false, "resetForNewQuotes": false}</v>
      </c>
      <c r="CE90"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90" s="26" t="str">
        <f ca="1">IF(ISNUMBER(Table_Question_Sets[[#This Row],[Config Use Row]]),INDEX(Table_Question_Sets[Config Question Meta Data Rollup],Table_Question_Sets[[#This Row],[Config Use Row]])&amp;",","")</f>
        <v/>
      </c>
      <c r="CG90" s="137">
        <f ca="1">IF(Table_Question_Sets[[#This Row],[Header]]="Yes","",_xlfn.NUMBERVALUE(INDIRECT(SUBSTITUTE(ADDRESS(1,COLUMN(),4),"1","")&amp;ROW()+1))+IF(OR(Table_Question_Sets[[#This Row],[Value]]&lt;&gt;"",AND(Table_Question_Sets[[#This Row],[Data Type]]="Repeating",Table_Question_Sets[[#This Row],[Calculation Repeating]]&lt;&gt;"")),1,0))</f>
        <v>0</v>
      </c>
      <c r="CH90" s="137" t="str">
        <f ca="1" xml:space="preserve">
IF(Table_Question_Sets[[#This Row],[Data Type]]="Repeating",
OFFSET(Table_Repeating_Question_Sets[[#Headers],[Property]],MATCH(Table_Question_Sets[[#This Row],[Property]],Table_Repeating_Question_Sets[Property],0),MATCH("Calculation",Table_Repeating_Question_Sets[#Headers],0)-1,1,1),
"")</f>
        <v/>
      </c>
      <c r="CI90"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0" s="137" t="str">
        <f ca="1">IF(ISNUMBER(Table_Question_Sets[[#This Row],[Config Use Row]]),INDEX(Table_Question_Sets[Config Rollup],Table_Question_Sets[[#This Row],[Config Use Row]]),"")</f>
        <v/>
      </c>
      <c r="CL90" s="137" t="str">
        <f ca="1">IF(ISNUMBER(Table_Question_Sets[[#This Row],[Config Use Row]]),INDEX(Table_Question_Sets[Config Keys Nested Rollup],Table_Question_Sets[[#This Row],[Config Use Row]]),"")</f>
        <v/>
      </c>
      <c r="CM90" s="26" t="str">
        <f ca="1">IF(ISNUMBER(Table_Question_Sets[[#This Row],[Config Use Row]]),INDEX(Table_Question_Sets[Calculation Rollup],Table_Question_Sets[[#This Row],[Config Use Row]]),"")</f>
        <v/>
      </c>
    </row>
    <row r="91" spans="2:91" s="22" customFormat="1" ht="21" customHeight="1">
      <c r="B91" s="27" t="s">
        <v>1538</v>
      </c>
      <c r="C91" s="165"/>
      <c r="D91" s="26" t="str">
        <f ca="1">IF(Table_Question_Sets[[#This Row],[Header]]="Yes","",
IF(INDIRECT(SUBSTITUTE(ADDRESS(1,COLUMN(),4),"1","")&amp;ROW()-1)="",
INDIRECT(SUBSTITUTE(ADDRESS(1,COLUMN(Table_Question_Sets[[#This Row],[Property]]),4),"1","")&amp;ROW()-1),
INDIRECT(SUBSTITUTE(ADDRESS(1,COLUMN(),4),"1","")&amp;ROW()-1)))</f>
        <v>Payment Methods</v>
      </c>
      <c r="E9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logosCreditCardseWAY</v>
      </c>
      <c r="F91" s="26" t="str">
        <f>IF(Table_Question_Sets[[#This Row],[Header]]="Yes","",IF(Table_Question_Sets[[#This Row],[Property]]&lt;&gt;"",SUBSTITUTE(Table_Question_Sets[[#This Row],[Property]]," ",""),""))</f>
        <v>LogosCreditCardseWAY</v>
      </c>
      <c r="G91" s="94"/>
      <c r="H91" s="27" t="s">
        <v>629</v>
      </c>
      <c r="I91" s="27" t="s">
        <v>629</v>
      </c>
      <c r="J91" s="27"/>
      <c r="K91" s="59"/>
      <c r="L91" s="82"/>
      <c r="M91" s="82"/>
      <c r="N91" s="59"/>
      <c r="O91" s="59" t="s">
        <v>735</v>
      </c>
      <c r="P91" s="59"/>
      <c r="Q91" s="59"/>
      <c r="R91" s="59"/>
      <c r="S91" s="52"/>
      <c r="T91" s="27"/>
      <c r="U91" s="27"/>
      <c r="V91" s="222" t="s">
        <v>1085</v>
      </c>
      <c r="W91" s="27"/>
      <c r="X91" s="27"/>
      <c r="Y91" s="27"/>
      <c r="Z91" s="27"/>
      <c r="AA91" s="27"/>
      <c r="AB91" s="318" t="s">
        <v>1560</v>
      </c>
      <c r="AC91" s="27"/>
      <c r="AD91" s="27"/>
      <c r="AE91" s="27"/>
      <c r="AF91" s="27"/>
      <c r="AG91" s="27"/>
      <c r="AH91" s="82"/>
      <c r="AI91" s="82"/>
      <c r="AJ91" s="82"/>
      <c r="AK91" s="82"/>
      <c r="AL91" s="82"/>
      <c r="AM91" s="82"/>
      <c r="AN91" s="82"/>
      <c r="AO91" s="82"/>
      <c r="AP91" s="82"/>
      <c r="AQ91" s="26"/>
      <c r="AR9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1" s="166"/>
      <c r="AT9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1"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1" s="27"/>
      <c r="AW91" s="52"/>
      <c r="AX91" s="52"/>
      <c r="AY91" s="52"/>
      <c r="AZ91" s="27"/>
      <c r="BA91" s="27"/>
      <c r="BB91" s="27"/>
      <c r="BC91" s="27"/>
      <c r="BD91" s="27"/>
      <c r="BE91" s="11" t="s">
        <v>60</v>
      </c>
      <c r="BF91" s="11"/>
      <c r="BG91" s="27"/>
      <c r="BH91" s="27"/>
      <c r="BI91" s="27" t="s">
        <v>70</v>
      </c>
      <c r="BJ91" s="27"/>
      <c r="BK91" s="27"/>
      <c r="BL9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1" s="50" t="str">
        <f>IF(OR(Table_Question_Sets[[#This Row],[Header]]="Yes",Table_Question_Sets[[#This Row],[Text]]=""),"",IF(OR(Table_Question_Sets[[#This Row],[Text]]="true",Table_Question_Sets[[#This Row],[Text]]="false",ISNUMBER(Table_Question_Sets[[#This Row],[Text]])),Table_Question_Sets[[#This Row],[Text]],""""&amp;Table_Question_Sets[[#This Row],[Text]]&amp;""""))</f>
        <v/>
      </c>
      <c r="BN91" s="50" t="str">
        <f>IF(AND(Table_Question_Sets[[#This Row],[Header]]&lt;&gt;"Yes",Table_Question_Sets[[#This Row],[Property]]&lt;&gt;"",Table_Question_Sets[[#This Row],[Summary Label]]&lt;&gt;""),""""&amp;Table_Question_Sets[[#This Row],[Key]]&amp;""": """&amp;Table_Question_Sets[[#This Row],[Summary Label]]&amp;"""","")</f>
        <v/>
      </c>
      <c r="BO91" s="50">
        <f ca="1">IF(Table_Question_Sets[[#This Row],[Header]]="Yes","",_xlfn.NUMBERVALUE(INDIRECT(SUBSTITUTE(ADDRESS(1,COLUMN(),4),"1","")&amp;ROW()-1))+IF(Table_Question_Sets[[#This Row],[Property]]&lt;&gt;"",1,0))</f>
        <v>16</v>
      </c>
      <c r="BP91" s="50">
        <f ca="1">IF(Table_Question_Sets[[#This Row],[Header]]="Yes","",_xlfn.NUMBERVALUE(INDIRECT(SUBSTITUTE(ADDRESS(1,COLUMN(),4),"1","")&amp;ROW()+1))+IF(Table_Question_Sets[[#This Row],[Property]]&lt;&gt;"",1,0))</f>
        <v>8</v>
      </c>
      <c r="BQ91" s="29" t="str">
        <f t="array" aca="1" ref="BQ9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1"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1"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1"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}%/logo-eway.png' width='118' height='67' style='margin-top: 10px; margin-right: 20px'/&gt;&lt;img src='%{ getAssetsFolderUrl() }%/cards-all-2x2.png' width='84' height='60' style='margin-top: 16px'/&gt;"},"hideCondition":"true","canChangeWhenApproved":"Yes"}</v>
      </c>
      <c r="BU91"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v>
      </c>
      <c r="BV91" s="26" t="str">
        <f ca="1" xml:space="preserve">
IF(Table_Question_Sets[[#This Row],[Row]]="Yes","]},{""className"": ""row"",""fieldGroup"": [","")&amp;
Table_Question_Sets[[#This Row],[Config Field]]</f>
        <v>{"key":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v>
      </c>
      <c r="BW9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1" s="137" t="str">
        <f>IF(AND(Table_Question_Sets[[#This Row],[Header]]="",Table_Question_Sets[[#This Row],[Property]]&lt;&gt;"",Table_Question_Sets[[#This Row],[Field Type]]&lt;&gt;""),
""""&amp;Table_Question_Sets[[#This Row],[Key]]&amp;"""","")</f>
        <v>"logosCreditCardseWAY"</v>
      </c>
      <c r="BZ9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"logosCreditCardseWAY","logosCreditCardsStripe","logosCreditCardsPremiumFunding","logosCreditCardsPrincipalFinance","logosCreditCardsIqumulate","logosDirectDebitPremiumFunding","logosDirectDebitPrincipalFinance","logosDirectDebitIqumulate"</v>
      </c>
      <c r="CA91" s="137" t="str">
        <f>IF(AND(Table_Question_Sets[[#This Row],[Header]]&lt;&gt;"Yes",Table_Question_Sets[[#This Row],[Property]]&lt;&gt;"",Table_Question_Sets[[#This Row],[Workflow Role]]&lt;&gt;""),
""""&amp;Table_Question_Sets[[#This Row],[Workflow Role]]&amp;""":"""&amp;Table_Question_Sets[[#This Row],[Key]]&amp;"""","")</f>
        <v/>
      </c>
      <c r="CB91" s="26" t="str">
        <f>IF(AND(Table_Question_Sets[[#This Row],[Displayable]]="No", Table_Question_Sets[[#This Row],[Property]]&lt;&gt;""),
"",""""&amp;Table_Question_Sets[[#This Row],[Key]]&amp;"""")</f>
        <v/>
      </c>
      <c r="CC91" s="137" t="str">
        <f>IF(AND(Table_Question_Sets[[#This Row],[Header]]&lt;&gt;"Yes",Table_Question_Sets[[#This Row],[Property]]&lt;&gt;"",Table_Question_Sets[[#This Row],[Private]]="Yes"),
""""&amp;Table_Question_Sets[[#This Row],[Key]]&amp;"""","")</f>
        <v/>
      </c>
      <c r="CD91"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"logosCreditCardseWAY": { "dataType": "none", "displayable": false, "canChangeWhenApproved": true, "private": false, "resetForNewQuotes": false}</v>
      </c>
      <c r="CE91"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91" s="26" t="str">
        <f ca="1">IF(ISNUMBER(Table_Question_Sets[[#This Row],[Config Use Row]]),INDEX(Table_Question_Sets[Config Question Meta Data Rollup],Table_Question_Sets[[#This Row],[Config Use Row]])&amp;",","")</f>
        <v/>
      </c>
      <c r="CG91" s="137">
        <f ca="1">IF(Table_Question_Sets[[#This Row],[Header]]="Yes","",_xlfn.NUMBERVALUE(INDIRECT(SUBSTITUTE(ADDRESS(1,COLUMN(),4),"1","")&amp;ROW()+1))+IF(OR(Table_Question_Sets[[#This Row],[Value]]&lt;&gt;"",AND(Table_Question_Sets[[#This Row],[Data Type]]="Repeating",Table_Question_Sets[[#This Row],[Calculation Repeating]]&lt;&gt;"")),1,0))</f>
        <v>0</v>
      </c>
      <c r="CH91" s="137" t="str">
        <f ca="1" xml:space="preserve">
IF(Table_Question_Sets[[#This Row],[Data Type]]="Repeating",
OFFSET(Table_Repeating_Question_Sets[[#Headers],[Property]],MATCH(Table_Question_Sets[[#This Row],[Property]],Table_Repeating_Question_Sets[Property],0),MATCH("Calculation",Table_Repeating_Question_Sets[#Headers],0)-1,1,1),
"")</f>
        <v/>
      </c>
      <c r="CI91"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1"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1" s="137" t="str">
        <f ca="1">IF(ISNUMBER(Table_Question_Sets[[#This Row],[Config Use Row]]),INDEX(Table_Question_Sets[Config Rollup],Table_Question_Sets[[#This Row],[Config Use Row]]),"")</f>
        <v/>
      </c>
      <c r="CL91" s="137" t="str">
        <f ca="1">IF(ISNUMBER(Table_Question_Sets[[#This Row],[Config Use Row]]),INDEX(Table_Question_Sets[Config Keys Nested Rollup],Table_Question_Sets[[#This Row],[Config Use Row]]),"")</f>
        <v/>
      </c>
      <c r="CM91" s="26" t="str">
        <f ca="1">IF(ISNUMBER(Table_Question_Sets[[#This Row],[Config Use Row]]),INDEX(Table_Question_Sets[Calculation Rollup],Table_Question_Sets[[#This Row],[Config Use Row]]),"")</f>
        <v/>
      </c>
    </row>
    <row r="92" spans="2:91" s="22" customFormat="1" ht="21" customHeight="1">
      <c r="B92" s="27" t="s">
        <v>1537</v>
      </c>
      <c r="C92" s="165"/>
      <c r="D92" s="26" t="str">
        <f ca="1">IF(Table_Question_Sets[[#This Row],[Header]]="Yes","",
IF(INDIRECT(SUBSTITUTE(ADDRESS(1,COLUMN(),4),"1","")&amp;ROW()-1)="",
INDIRECT(SUBSTITUTE(ADDRESS(1,COLUMN(Table_Question_Sets[[#This Row],[Property]]),4),"1","")&amp;ROW()-1),
INDIRECT(SUBSTITUTE(ADDRESS(1,COLUMN(),4),"1","")&amp;ROW()-1)))</f>
        <v>Payment Methods</v>
      </c>
      <c r="E9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logosCreditCardsStripe</v>
      </c>
      <c r="F92" s="26" t="str">
        <f>IF(Table_Question_Sets[[#This Row],[Header]]="Yes","",IF(Table_Question_Sets[[#This Row],[Property]]&lt;&gt;"",SUBSTITUTE(Table_Question_Sets[[#This Row],[Property]]," ",""),""))</f>
        <v>LogosCreditCardsStripe</v>
      </c>
      <c r="G92" s="94"/>
      <c r="H92" s="27" t="s">
        <v>629</v>
      </c>
      <c r="I92" s="27" t="s">
        <v>629</v>
      </c>
      <c r="J92" s="27"/>
      <c r="K92" s="59"/>
      <c r="L92" s="82"/>
      <c r="M92" s="82"/>
      <c r="N92" s="59"/>
      <c r="O92" s="59" t="s">
        <v>735</v>
      </c>
      <c r="P92" s="59"/>
      <c r="Q92" s="59"/>
      <c r="R92" s="59"/>
      <c r="S92" s="52"/>
      <c r="T92" s="27"/>
      <c r="U92" s="27"/>
      <c r="V92" s="222" t="s">
        <v>1085</v>
      </c>
      <c r="W92" s="27"/>
      <c r="X92" s="27"/>
      <c r="Y92" s="27"/>
      <c r="Z92" s="27"/>
      <c r="AA92" s="27"/>
      <c r="AB92" s="318" t="s">
        <v>1561</v>
      </c>
      <c r="AC92" s="27"/>
      <c r="AD92" s="27"/>
      <c r="AE92" s="27"/>
      <c r="AF92" s="27"/>
      <c r="AG92" s="27"/>
      <c r="AH92" s="82"/>
      <c r="AI92" s="82"/>
      <c r="AJ92" s="82"/>
      <c r="AK92" s="82"/>
      <c r="AL92" s="82"/>
      <c r="AM92" s="82"/>
      <c r="AN92" s="82"/>
      <c r="AO92" s="82"/>
      <c r="AP92" s="82"/>
      <c r="AQ92" s="26"/>
      <c r="AR9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2" s="166"/>
      <c r="AT9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2"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2" s="27"/>
      <c r="AW92" s="52"/>
      <c r="AX92" s="52"/>
      <c r="AY92" s="52"/>
      <c r="AZ92" s="27"/>
      <c r="BA92" s="27"/>
      <c r="BB92" s="27"/>
      <c r="BC92" s="27"/>
      <c r="BD92" s="27"/>
      <c r="BE92" s="11" t="s">
        <v>60</v>
      </c>
      <c r="BF92" s="11"/>
      <c r="BG92" s="27"/>
      <c r="BH92" s="27"/>
      <c r="BI92" s="27" t="s">
        <v>70</v>
      </c>
      <c r="BJ92" s="27"/>
      <c r="BK92" s="27"/>
      <c r="BL9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2" s="50" t="str">
        <f>IF(OR(Table_Question_Sets[[#This Row],[Header]]="Yes",Table_Question_Sets[[#This Row],[Text]]=""),"",IF(OR(Table_Question_Sets[[#This Row],[Text]]="true",Table_Question_Sets[[#This Row],[Text]]="false",ISNUMBER(Table_Question_Sets[[#This Row],[Text]])),Table_Question_Sets[[#This Row],[Text]],""""&amp;Table_Question_Sets[[#This Row],[Text]]&amp;""""))</f>
        <v/>
      </c>
      <c r="BN92" s="50" t="str">
        <f>IF(AND(Table_Question_Sets[[#This Row],[Header]]&lt;&gt;"Yes",Table_Question_Sets[[#This Row],[Property]]&lt;&gt;"",Table_Question_Sets[[#This Row],[Summary Label]]&lt;&gt;""),""""&amp;Table_Question_Sets[[#This Row],[Key]]&amp;""": """&amp;Table_Question_Sets[[#This Row],[Summary Label]]&amp;"""","")</f>
        <v/>
      </c>
      <c r="BO92" s="50">
        <f ca="1">IF(Table_Question_Sets[[#This Row],[Header]]="Yes","",_xlfn.NUMBERVALUE(INDIRECT(SUBSTITUTE(ADDRESS(1,COLUMN(),4),"1","")&amp;ROW()-1))+IF(Table_Question_Sets[[#This Row],[Property]]&lt;&gt;"",1,0))</f>
        <v>17</v>
      </c>
      <c r="BP92" s="50">
        <f ca="1">IF(Table_Question_Sets[[#This Row],[Header]]="Yes","",_xlfn.NUMBERVALUE(INDIRECT(SUBSTITUTE(ADDRESS(1,COLUMN(),4),"1","")&amp;ROW()+1))+IF(Table_Question_Sets[[#This Row],[Property]]&lt;&gt;"",1,0))</f>
        <v>7</v>
      </c>
      <c r="BQ92" s="29" t="str">
        <f t="array" aca="1" ref="BQ9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2"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2"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2"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}%/cards-all-2x2.png' width='84' height='60' style='margin-top: 12px; margin-right: 20px'/&gt;&lt;img src='%{ getAssetsFolderUrl() }%/logo-stripe.png' width='110' height='74' style='margin-top: 10px'/&gt;"},"hideCondition":"true","canChangeWhenApproved":"Yes"}</v>
      </c>
      <c r="BU92"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v>
      </c>
      <c r="BV92" s="26" t="str">
        <f ca="1" xml:space="preserve">
IF(Table_Question_Sets[[#This Row],[Row]]="Yes","]},{""className"": ""row"",""fieldGroup"": [","")&amp;
Table_Question_Sets[[#This Row],[Config Field]]</f>
        <v>{"key":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v>
      </c>
      <c r="BW9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2" s="137" t="str">
        <f>IF(AND(Table_Question_Sets[[#This Row],[Header]]="",Table_Question_Sets[[#This Row],[Property]]&lt;&gt;"",Table_Question_Sets[[#This Row],[Field Type]]&lt;&gt;""),
""""&amp;Table_Question_Sets[[#This Row],[Key]]&amp;"""","")</f>
        <v>"logosCreditCardsStripe"</v>
      </c>
      <c r="BZ9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"logosCreditCardsStripe","logosCreditCardsPremiumFunding","logosCreditCardsPrincipalFinance","logosCreditCardsIqumulate","logosDirectDebitPremiumFunding","logosDirectDebitPrincipalFinance","logosDirectDebitIqumulate"</v>
      </c>
      <c r="CA92" s="137" t="str">
        <f>IF(AND(Table_Question_Sets[[#This Row],[Header]]&lt;&gt;"Yes",Table_Question_Sets[[#This Row],[Property]]&lt;&gt;"",Table_Question_Sets[[#This Row],[Workflow Role]]&lt;&gt;""),
""""&amp;Table_Question_Sets[[#This Row],[Workflow Role]]&amp;""":"""&amp;Table_Question_Sets[[#This Row],[Key]]&amp;"""","")</f>
        <v/>
      </c>
      <c r="CB92" s="26" t="str">
        <f>IF(AND(Table_Question_Sets[[#This Row],[Displayable]]="No", Table_Question_Sets[[#This Row],[Property]]&lt;&gt;""),
"",""""&amp;Table_Question_Sets[[#This Row],[Key]]&amp;"""")</f>
        <v/>
      </c>
      <c r="CC92" s="137" t="str">
        <f>IF(AND(Table_Question_Sets[[#This Row],[Header]]&lt;&gt;"Yes",Table_Question_Sets[[#This Row],[Property]]&lt;&gt;"",Table_Question_Sets[[#This Row],[Private]]="Yes"),
""""&amp;Table_Question_Sets[[#This Row],[Key]]&amp;"""","")</f>
        <v/>
      </c>
      <c r="CD92"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"logosCreditCardsStripe": { "dataType": "none", "displayable": false, "canChangeWhenApproved": true, "private": false, "resetForNewQuotes": false}</v>
      </c>
      <c r="CE92"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92" s="26" t="str">
        <f ca="1">IF(ISNUMBER(Table_Question_Sets[[#This Row],[Config Use Row]]),INDEX(Table_Question_Sets[Config Question Meta Data Rollup],Table_Question_Sets[[#This Row],[Config Use Row]])&amp;",","")</f>
        <v/>
      </c>
      <c r="CG92" s="137">
        <f ca="1">IF(Table_Question_Sets[[#This Row],[Header]]="Yes","",_xlfn.NUMBERVALUE(INDIRECT(SUBSTITUTE(ADDRESS(1,COLUMN(),4),"1","")&amp;ROW()+1))+IF(OR(Table_Question_Sets[[#This Row],[Value]]&lt;&gt;"",AND(Table_Question_Sets[[#This Row],[Data Type]]="Repeating",Table_Question_Sets[[#This Row],[Calculation Repeating]]&lt;&gt;"")),1,0))</f>
        <v>0</v>
      </c>
      <c r="CH92" s="137" t="str">
        <f ca="1" xml:space="preserve">
IF(Table_Question_Sets[[#This Row],[Data Type]]="Repeating",
OFFSET(Table_Repeating_Question_Sets[[#Headers],[Property]],MATCH(Table_Question_Sets[[#This Row],[Property]],Table_Repeating_Question_Sets[Property],0),MATCH("Calculation",Table_Repeating_Question_Sets[#Headers],0)-1,1,1),
"")</f>
        <v/>
      </c>
      <c r="CI92"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2"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2" s="137" t="str">
        <f ca="1">IF(ISNUMBER(Table_Question_Sets[[#This Row],[Config Use Row]]),INDEX(Table_Question_Sets[Config Rollup],Table_Question_Sets[[#This Row],[Config Use Row]]),"")</f>
        <v/>
      </c>
      <c r="CL92" s="137" t="str">
        <f ca="1">IF(ISNUMBER(Table_Question_Sets[[#This Row],[Config Use Row]]),INDEX(Table_Question_Sets[Config Keys Nested Rollup],Table_Question_Sets[[#This Row],[Config Use Row]]),"")</f>
        <v/>
      </c>
      <c r="CM92" s="26" t="str">
        <f ca="1">IF(ISNUMBER(Table_Question_Sets[[#This Row],[Config Use Row]]),INDEX(Table_Question_Sets[Calculation Rollup],Table_Question_Sets[[#This Row],[Config Use Row]]),"")</f>
        <v/>
      </c>
    </row>
    <row r="93" spans="2:91" s="22" customFormat="1" ht="21" customHeight="1">
      <c r="B93" s="27" t="s">
        <v>1540</v>
      </c>
      <c r="C93" s="165"/>
      <c r="D93" s="26" t="str">
        <f ca="1">IF(Table_Question_Sets[[#This Row],[Header]]="Yes","",
IF(INDIRECT(SUBSTITUTE(ADDRESS(1,COLUMN(),4),"1","")&amp;ROW()-1)="",
INDIRECT(SUBSTITUTE(ADDRESS(1,COLUMN(Table_Question_Sets[[#This Row],[Property]]),4),"1","")&amp;ROW()-1),
INDIRECT(SUBSTITUTE(ADDRESS(1,COLUMN(),4),"1","")&amp;ROW()-1)))</f>
        <v>Payment Methods</v>
      </c>
      <c r="E9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logosCreditCardsPremiumFunding</v>
      </c>
      <c r="F93" s="26" t="str">
        <f>IF(Table_Question_Sets[[#This Row],[Header]]="Yes","",IF(Table_Question_Sets[[#This Row],[Property]]&lt;&gt;"",SUBSTITUTE(Table_Question_Sets[[#This Row],[Property]]," ",""),""))</f>
        <v>LogosCreditCardsPremiumFunding</v>
      </c>
      <c r="G93" s="94"/>
      <c r="H93" s="27" t="s">
        <v>629</v>
      </c>
      <c r="I93" s="27" t="s">
        <v>629</v>
      </c>
      <c r="J93" s="27"/>
      <c r="K93" s="59"/>
      <c r="L93" s="82"/>
      <c r="M93" s="82"/>
      <c r="N93" s="59"/>
      <c r="O93" s="59" t="s">
        <v>735</v>
      </c>
      <c r="P93" s="59"/>
      <c r="Q93" s="59"/>
      <c r="R93" s="59"/>
      <c r="S93" s="52"/>
      <c r="T93" s="27"/>
      <c r="U93" s="27"/>
      <c r="V93" s="282" t="s">
        <v>1285</v>
      </c>
      <c r="W93" s="27"/>
      <c r="X93" s="27"/>
      <c r="Y93" s="27"/>
      <c r="Z93" s="27"/>
      <c r="AA93" s="27"/>
      <c r="AB93" s="317" t="s">
        <v>1562</v>
      </c>
      <c r="AC93" s="27"/>
      <c r="AD93" s="27"/>
      <c r="AE93" s="27"/>
      <c r="AF93" s="27"/>
      <c r="AG93" s="27"/>
      <c r="AH93" s="82"/>
      <c r="AI93" s="82"/>
      <c r="AJ93" s="82"/>
      <c r="AK93" s="82"/>
      <c r="AL93" s="82"/>
      <c r="AM93" s="82"/>
      <c r="AN93" s="82"/>
      <c r="AO93" s="82"/>
      <c r="AP93" s="82"/>
      <c r="AQ93" s="26"/>
      <c r="AR9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3" s="166"/>
      <c r="AT9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3"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3" s="27"/>
      <c r="AW93" s="52"/>
      <c r="AX93" s="52"/>
      <c r="AY93" s="52"/>
      <c r="AZ93" s="27"/>
      <c r="BA93" s="27"/>
      <c r="BB93" s="27"/>
      <c r="BC93" s="27"/>
      <c r="BD93" s="27"/>
      <c r="BE93" s="11" t="s">
        <v>60</v>
      </c>
      <c r="BF93" s="11"/>
      <c r="BG93" s="27"/>
      <c r="BH93" s="27"/>
      <c r="BI93" s="27" t="s">
        <v>70</v>
      </c>
      <c r="BJ93" s="27"/>
      <c r="BK93" s="27"/>
      <c r="BL9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3" s="50" t="str">
        <f>IF(OR(Table_Question_Sets[[#This Row],[Header]]="Yes",Table_Question_Sets[[#This Row],[Text]]=""),"",IF(OR(Table_Question_Sets[[#This Row],[Text]]="true",Table_Question_Sets[[#This Row],[Text]]="false",ISNUMBER(Table_Question_Sets[[#This Row],[Text]])),Table_Question_Sets[[#This Row],[Text]],""""&amp;Table_Question_Sets[[#This Row],[Text]]&amp;""""))</f>
        <v/>
      </c>
      <c r="BN93" s="50" t="str">
        <f>IF(AND(Table_Question_Sets[[#This Row],[Header]]&lt;&gt;"Yes",Table_Question_Sets[[#This Row],[Property]]&lt;&gt;"",Table_Question_Sets[[#This Row],[Summary Label]]&lt;&gt;""),""""&amp;Table_Question_Sets[[#This Row],[Key]]&amp;""": """&amp;Table_Question_Sets[[#This Row],[Summary Label]]&amp;"""","")</f>
        <v/>
      </c>
      <c r="BO93" s="50">
        <f ca="1">IF(Table_Question_Sets[[#This Row],[Header]]="Yes","",_xlfn.NUMBERVALUE(INDIRECT(SUBSTITUTE(ADDRESS(1,COLUMN(),4),"1","")&amp;ROW()-1))+IF(Table_Question_Sets[[#This Row],[Property]]&lt;&gt;"",1,0))</f>
        <v>18</v>
      </c>
      <c r="BP93" s="50">
        <f ca="1">IF(Table_Question_Sets[[#This Row],[Header]]="Yes","",_xlfn.NUMBERVALUE(INDIRECT(SUBSTITUTE(ADDRESS(1,COLUMN(),4),"1","")&amp;ROW()+1))+IF(Table_Question_Sets[[#This Row],[Property]]&lt;&gt;"",1,0))</f>
        <v>6</v>
      </c>
      <c r="BQ93" s="29" t="str">
        <f t="array" aca="1" ref="BQ9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3"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3"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3"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
      </c>
      <c r="BU93"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v>
      </c>
      <c r="BV93" s="26" t="str">
        <f ca="1" xml:space="preserve">
IF(Table_Question_Sets[[#This Row],[Row]]="Yes","]},{""className"": ""row"",""fieldGroup"": [","")&amp;
Table_Question_Sets[[#This Row],[Config Field]]</f>
        <v>{"key":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v>
      </c>
      <c r="BW9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3" s="137" t="str">
        <f>IF(AND(Table_Question_Sets[[#This Row],[Header]]="",Table_Question_Sets[[#This Row],[Property]]&lt;&gt;"",Table_Question_Sets[[#This Row],[Field Type]]&lt;&gt;""),
""""&amp;Table_Question_Sets[[#This Row],[Key]]&amp;"""","")</f>
        <v>"logosCreditCardsPremiumFunding"</v>
      </c>
      <c r="BZ9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"logosCreditCardsPremiumFunding","logosCreditCardsPrincipalFinance","logosCreditCardsIqumulate","logosDirectDebitPremiumFunding","logosDirectDebitPrincipalFinance","logosDirectDebitIqumulate"</v>
      </c>
      <c r="CA93" s="137" t="str">
        <f>IF(AND(Table_Question_Sets[[#This Row],[Header]]&lt;&gt;"Yes",Table_Question_Sets[[#This Row],[Property]]&lt;&gt;"",Table_Question_Sets[[#This Row],[Workflow Role]]&lt;&gt;""),
""""&amp;Table_Question_Sets[[#This Row],[Workflow Role]]&amp;""":"""&amp;Table_Question_Sets[[#This Row],[Key]]&amp;"""","")</f>
        <v/>
      </c>
      <c r="CB93" s="26" t="str">
        <f>IF(AND(Table_Question_Sets[[#This Row],[Displayable]]="No", Table_Question_Sets[[#This Row],[Property]]&lt;&gt;""),
"",""""&amp;Table_Question_Sets[[#This Row],[Key]]&amp;"""")</f>
        <v/>
      </c>
      <c r="CC93" s="137" t="str">
        <f>IF(AND(Table_Question_Sets[[#This Row],[Header]]&lt;&gt;"Yes",Table_Question_Sets[[#This Row],[Property]]&lt;&gt;"",Table_Question_Sets[[#This Row],[Private]]="Yes"),
""""&amp;Table_Question_Sets[[#This Row],[Key]]&amp;"""","")</f>
        <v/>
      </c>
      <c r="CD93"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"logosCreditCardsPremiumFunding": { "dataType": "none", "displayable": false, "canChangeWhenApproved": true, "private": false, "resetForNewQuotes": false}</v>
      </c>
      <c r="CE93"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93" s="26" t="str">
        <f ca="1">IF(ISNUMBER(Table_Question_Sets[[#This Row],[Config Use Row]]),INDEX(Table_Question_Sets[Config Question Meta Data Rollup],Table_Question_Sets[[#This Row],[Config Use Row]])&amp;",","")</f>
        <v/>
      </c>
      <c r="CG93" s="137">
        <f ca="1">IF(Table_Question_Sets[[#This Row],[Header]]="Yes","",_xlfn.NUMBERVALUE(INDIRECT(SUBSTITUTE(ADDRESS(1,COLUMN(),4),"1","")&amp;ROW()+1))+IF(OR(Table_Question_Sets[[#This Row],[Value]]&lt;&gt;"",AND(Table_Question_Sets[[#This Row],[Data Type]]="Repeating",Table_Question_Sets[[#This Row],[Calculation Repeating]]&lt;&gt;"")),1,0))</f>
        <v>0</v>
      </c>
      <c r="CH93" s="137" t="str">
        <f ca="1" xml:space="preserve">
IF(Table_Question_Sets[[#This Row],[Data Type]]="Repeating",
OFFSET(Table_Repeating_Question_Sets[[#Headers],[Property]],MATCH(Table_Question_Sets[[#This Row],[Property]],Table_Repeating_Question_Sets[Property],0),MATCH("Calculation",Table_Repeating_Question_Sets[#Headers],0)-1,1,1),
"")</f>
        <v/>
      </c>
      <c r="CI93"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3"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3" s="137" t="str">
        <f ca="1">IF(ISNUMBER(Table_Question_Sets[[#This Row],[Config Use Row]]),INDEX(Table_Question_Sets[Config Rollup],Table_Question_Sets[[#This Row],[Config Use Row]]),"")</f>
        <v/>
      </c>
      <c r="CL93" s="137" t="str">
        <f ca="1">IF(ISNUMBER(Table_Question_Sets[[#This Row],[Config Use Row]]),INDEX(Table_Question_Sets[Config Keys Nested Rollup],Table_Question_Sets[[#This Row],[Config Use Row]]),"")</f>
        <v/>
      </c>
      <c r="CM93" s="26" t="str">
        <f ca="1">IF(ISNUMBER(Table_Question_Sets[[#This Row],[Config Use Row]]),INDEX(Table_Question_Sets[Calculation Rollup],Table_Question_Sets[[#This Row],[Config Use Row]]),"")</f>
        <v/>
      </c>
    </row>
    <row r="94" spans="2:91" s="22" customFormat="1" ht="21" customHeight="1">
      <c r="B94" s="27" t="s">
        <v>1541</v>
      </c>
      <c r="C94" s="165"/>
      <c r="D94" s="26" t="str">
        <f ca="1">IF(Table_Question_Sets[[#This Row],[Header]]="Yes","",
IF(INDIRECT(SUBSTITUTE(ADDRESS(1,COLUMN(),4),"1","")&amp;ROW()-1)="",
INDIRECT(SUBSTITUTE(ADDRESS(1,COLUMN(Table_Question_Sets[[#This Row],[Property]]),4),"1","")&amp;ROW()-1),
INDIRECT(SUBSTITUTE(ADDRESS(1,COLUMN(),4),"1","")&amp;ROW()-1)))</f>
        <v>Payment Methods</v>
      </c>
      <c r="E9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logosCreditCardsPrincipalFinance</v>
      </c>
      <c r="F94" s="26" t="str">
        <f>IF(Table_Question_Sets[[#This Row],[Header]]="Yes","",IF(Table_Question_Sets[[#This Row],[Property]]&lt;&gt;"",SUBSTITUTE(Table_Question_Sets[[#This Row],[Property]]," ",""),""))</f>
        <v>LogosCreditCardsPrincipalFinance</v>
      </c>
      <c r="G94" s="94"/>
      <c r="H94" s="27" t="s">
        <v>629</v>
      </c>
      <c r="I94" s="27" t="s">
        <v>629</v>
      </c>
      <c r="J94" s="27"/>
      <c r="K94" s="59"/>
      <c r="L94" s="82"/>
      <c r="M94" s="82"/>
      <c r="N94" s="59"/>
      <c r="O94" s="59" t="s">
        <v>735</v>
      </c>
      <c r="P94" s="59"/>
      <c r="Q94" s="59"/>
      <c r="R94" s="59"/>
      <c r="S94" s="52"/>
      <c r="T94" s="27"/>
      <c r="U94" s="27"/>
      <c r="V94" s="222" t="s">
        <v>1085</v>
      </c>
      <c r="W94" s="27"/>
      <c r="X94" s="27"/>
      <c r="Y94" s="27"/>
      <c r="Z94" s="27"/>
      <c r="AA94" s="27"/>
      <c r="AB94" s="318" t="s">
        <v>1563</v>
      </c>
      <c r="AC94" s="27"/>
      <c r="AD94" s="27"/>
      <c r="AE94" s="27"/>
      <c r="AF94" s="27"/>
      <c r="AG94" s="27"/>
      <c r="AH94" s="82"/>
      <c r="AI94" s="82"/>
      <c r="AJ94" s="82"/>
      <c r="AK94" s="82"/>
      <c r="AL94" s="82"/>
      <c r="AM94" s="82"/>
      <c r="AN94" s="82"/>
      <c r="AO94" s="82"/>
      <c r="AP94" s="82"/>
      <c r="AQ94" s="26"/>
      <c r="AR9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4" s="166"/>
      <c r="AT9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4"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4" s="27"/>
      <c r="AW94" s="52"/>
      <c r="AX94" s="52"/>
      <c r="AY94" s="52"/>
      <c r="AZ94" s="27"/>
      <c r="BA94" s="27"/>
      <c r="BB94" s="27"/>
      <c r="BC94" s="27"/>
      <c r="BD94" s="27"/>
      <c r="BE94" s="11" t="s">
        <v>60</v>
      </c>
      <c r="BF94" s="11"/>
      <c r="BG94" s="27"/>
      <c r="BH94" s="27"/>
      <c r="BI94" s="27" t="s">
        <v>70</v>
      </c>
      <c r="BJ94" s="27"/>
      <c r="BK94" s="27"/>
      <c r="BL9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4" s="50" t="str">
        <f>IF(OR(Table_Question_Sets[[#This Row],[Header]]="Yes",Table_Question_Sets[[#This Row],[Text]]=""),"",IF(OR(Table_Question_Sets[[#This Row],[Text]]="true",Table_Question_Sets[[#This Row],[Text]]="false",ISNUMBER(Table_Question_Sets[[#This Row],[Text]])),Table_Question_Sets[[#This Row],[Text]],""""&amp;Table_Question_Sets[[#This Row],[Text]]&amp;""""))</f>
        <v/>
      </c>
      <c r="BN94" s="50" t="str">
        <f>IF(AND(Table_Question_Sets[[#This Row],[Header]]&lt;&gt;"Yes",Table_Question_Sets[[#This Row],[Property]]&lt;&gt;"",Table_Question_Sets[[#This Row],[Summary Label]]&lt;&gt;""),""""&amp;Table_Question_Sets[[#This Row],[Key]]&amp;""": """&amp;Table_Question_Sets[[#This Row],[Summary Label]]&amp;"""","")</f>
        <v/>
      </c>
      <c r="BO94" s="50">
        <f ca="1">IF(Table_Question_Sets[[#This Row],[Header]]="Yes","",_xlfn.NUMBERVALUE(INDIRECT(SUBSTITUTE(ADDRESS(1,COLUMN(),4),"1","")&amp;ROW()-1))+IF(Table_Question_Sets[[#This Row],[Property]]&lt;&gt;"",1,0))</f>
        <v>19</v>
      </c>
      <c r="BP94" s="50">
        <f ca="1">IF(Table_Question_Sets[[#This Row],[Header]]="Yes","",_xlfn.NUMBERVALUE(INDIRECT(SUBSTITUTE(ADDRESS(1,COLUMN(),4),"1","")&amp;ROW()+1))+IF(Table_Question_Sets[[#This Row],[Property]]&lt;&gt;"",1,0))</f>
        <v>5</v>
      </c>
      <c r="BQ94" s="29" t="str">
        <f t="array" aca="1" ref="BQ9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4"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4"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4"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}%/logo-principal-finance.png' width='148' height='50' style='margin-top: 10px; margin-right: 30px'/&gt;&lt;img src='%{ getAssetsFolderUrl() }%/cards-all-4x1.png' width='196' height='30' style='margin-top: 12px'/&gt;"},"hideCondition":"true","canChangeWhenApproved":"Yes"}</v>
      </c>
      <c r="BU94"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v>
      </c>
      <c r="BV94" s="26" t="str">
        <f ca="1" xml:space="preserve">
IF(Table_Question_Sets[[#This Row],[Row]]="Yes","]},{""className"": ""row"",""fieldGroup"": [","")&amp;
Table_Question_Sets[[#This Row],[Config Field]]</f>
        <v>{"key":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v>
      </c>
      <c r="BW9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4" s="137" t="str">
        <f>IF(AND(Table_Question_Sets[[#This Row],[Header]]="",Table_Question_Sets[[#This Row],[Property]]&lt;&gt;"",Table_Question_Sets[[#This Row],[Field Type]]&lt;&gt;""),
""""&amp;Table_Question_Sets[[#This Row],[Key]]&amp;"""","")</f>
        <v>"logosCreditCardsPrincipalFinance"</v>
      </c>
      <c r="BZ9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"logosCreditCardsPrincipalFinance","logosCreditCardsIqumulate","logosDirectDebitPremiumFunding","logosDirectDebitPrincipalFinance","logosDirectDebitIqumulate"</v>
      </c>
      <c r="CA94" s="137" t="str">
        <f>IF(AND(Table_Question_Sets[[#This Row],[Header]]&lt;&gt;"Yes",Table_Question_Sets[[#This Row],[Property]]&lt;&gt;"",Table_Question_Sets[[#This Row],[Workflow Role]]&lt;&gt;""),
""""&amp;Table_Question_Sets[[#This Row],[Workflow Role]]&amp;""":"""&amp;Table_Question_Sets[[#This Row],[Key]]&amp;"""","")</f>
        <v/>
      </c>
      <c r="CB94" s="26" t="str">
        <f>IF(AND(Table_Question_Sets[[#This Row],[Displayable]]="No", Table_Question_Sets[[#This Row],[Property]]&lt;&gt;""),
"",""""&amp;Table_Question_Sets[[#This Row],[Key]]&amp;"""")</f>
        <v/>
      </c>
      <c r="CC94" s="137" t="str">
        <f>IF(AND(Table_Question_Sets[[#This Row],[Header]]&lt;&gt;"Yes",Table_Question_Sets[[#This Row],[Property]]&lt;&gt;"",Table_Question_Sets[[#This Row],[Private]]="Yes"),
""""&amp;Table_Question_Sets[[#This Row],[Key]]&amp;"""","")</f>
        <v/>
      </c>
      <c r="CD94"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"logosCreditCardsPrincipalFinance": { "dataType": "none", "displayable": false, "canChangeWhenApproved": true, "private": false, "resetForNewQuotes": false}</v>
      </c>
      <c r="CE94"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94" s="26" t="str">
        <f ca="1">IF(ISNUMBER(Table_Question_Sets[[#This Row],[Config Use Row]]),INDEX(Table_Question_Sets[Config Question Meta Data Rollup],Table_Question_Sets[[#This Row],[Config Use Row]])&amp;",","")</f>
        <v/>
      </c>
      <c r="CG94" s="137">
        <f ca="1">IF(Table_Question_Sets[[#This Row],[Header]]="Yes","",_xlfn.NUMBERVALUE(INDIRECT(SUBSTITUTE(ADDRESS(1,COLUMN(),4),"1","")&amp;ROW()+1))+IF(OR(Table_Question_Sets[[#This Row],[Value]]&lt;&gt;"",AND(Table_Question_Sets[[#This Row],[Data Type]]="Repeating",Table_Question_Sets[[#This Row],[Calculation Repeating]]&lt;&gt;"")),1,0))</f>
        <v>0</v>
      </c>
      <c r="CH94" s="137" t="str">
        <f ca="1" xml:space="preserve">
IF(Table_Question_Sets[[#This Row],[Data Type]]="Repeating",
OFFSET(Table_Repeating_Question_Sets[[#Headers],[Property]],MATCH(Table_Question_Sets[[#This Row],[Property]],Table_Repeating_Question_Sets[Property],0),MATCH("Calculation",Table_Repeating_Question_Sets[#Headers],0)-1,1,1),
"")</f>
        <v/>
      </c>
      <c r="CI94"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4"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4" s="137" t="str">
        <f ca="1">IF(ISNUMBER(Table_Question_Sets[[#This Row],[Config Use Row]]),INDEX(Table_Question_Sets[Config Rollup],Table_Question_Sets[[#This Row],[Config Use Row]]),"")</f>
        <v/>
      </c>
      <c r="CL94" s="137" t="str">
        <f ca="1">IF(ISNUMBER(Table_Question_Sets[[#This Row],[Config Use Row]]),INDEX(Table_Question_Sets[Config Keys Nested Rollup],Table_Question_Sets[[#This Row],[Config Use Row]]),"")</f>
        <v/>
      </c>
      <c r="CM94" s="26" t="str">
        <f ca="1">IF(ISNUMBER(Table_Question_Sets[[#This Row],[Config Use Row]]),INDEX(Table_Question_Sets[Calculation Rollup],Table_Question_Sets[[#This Row],[Config Use Row]]),"")</f>
        <v/>
      </c>
    </row>
    <row r="95" spans="2:91" s="22" customFormat="1" ht="21" customHeight="1">
      <c r="B95" s="27" t="s">
        <v>1542</v>
      </c>
      <c r="C95" s="165"/>
      <c r="D95" s="26" t="str">
        <f ca="1">IF(Table_Question_Sets[[#This Row],[Header]]="Yes","",
IF(INDIRECT(SUBSTITUTE(ADDRESS(1,COLUMN(),4),"1","")&amp;ROW()-1)="",
INDIRECT(SUBSTITUTE(ADDRESS(1,COLUMN(Table_Question_Sets[[#This Row],[Property]]),4),"1","")&amp;ROW()-1),
INDIRECT(SUBSTITUTE(ADDRESS(1,COLUMN(),4),"1","")&amp;ROW()-1)))</f>
        <v>Payment Methods</v>
      </c>
      <c r="E9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logosCreditCardsIqumulate</v>
      </c>
      <c r="F95" s="26" t="str">
        <f>IF(Table_Question_Sets[[#This Row],[Header]]="Yes","",IF(Table_Question_Sets[[#This Row],[Property]]&lt;&gt;"",SUBSTITUTE(Table_Question_Sets[[#This Row],[Property]]," ",""),""))</f>
        <v>LogosCreditCardsIqumulate</v>
      </c>
      <c r="G95" s="94"/>
      <c r="H95" s="27" t="s">
        <v>629</v>
      </c>
      <c r="I95" s="27" t="s">
        <v>629</v>
      </c>
      <c r="J95" s="27"/>
      <c r="K95" s="59"/>
      <c r="L95" s="82"/>
      <c r="M95" s="82"/>
      <c r="N95" s="59"/>
      <c r="O95" s="59" t="s">
        <v>735</v>
      </c>
      <c r="P95" s="59"/>
      <c r="Q95" s="59"/>
      <c r="R95" s="59"/>
      <c r="S95" s="52"/>
      <c r="T95" s="27"/>
      <c r="U95" s="27"/>
      <c r="V95" s="222" t="s">
        <v>1085</v>
      </c>
      <c r="W95" s="27"/>
      <c r="X95" s="27"/>
      <c r="Y95" s="27"/>
      <c r="Z95" s="27"/>
      <c r="AA95" s="27"/>
      <c r="AB95" s="317" t="s">
        <v>1564</v>
      </c>
      <c r="AC95" s="27"/>
      <c r="AD95" s="27"/>
      <c r="AE95" s="27"/>
      <c r="AF95" s="27"/>
      <c r="AG95" s="27"/>
      <c r="AH95" s="82"/>
      <c r="AI95" s="82"/>
      <c r="AJ95" s="82"/>
      <c r="AK95" s="82"/>
      <c r="AL95" s="82"/>
      <c r="AM95" s="82"/>
      <c r="AN95" s="82"/>
      <c r="AO95" s="82"/>
      <c r="AP95" s="82"/>
      <c r="AQ95" s="26"/>
      <c r="AR9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5" s="166"/>
      <c r="AT9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5"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5" s="27"/>
      <c r="AW95" s="52"/>
      <c r="AX95" s="52"/>
      <c r="AY95" s="52"/>
      <c r="AZ95" s="27"/>
      <c r="BA95" s="27"/>
      <c r="BB95" s="27"/>
      <c r="BC95" s="27"/>
      <c r="BD95" s="27"/>
      <c r="BE95" s="11" t="s">
        <v>60</v>
      </c>
      <c r="BF95" s="11"/>
      <c r="BG95" s="27"/>
      <c r="BH95" s="27"/>
      <c r="BI95" s="27" t="s">
        <v>70</v>
      </c>
      <c r="BJ95" s="27"/>
      <c r="BK95" s="27"/>
      <c r="BL9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5" s="50" t="str">
        <f>IF(OR(Table_Question_Sets[[#This Row],[Header]]="Yes",Table_Question_Sets[[#This Row],[Text]]=""),"",IF(OR(Table_Question_Sets[[#This Row],[Text]]="true",Table_Question_Sets[[#This Row],[Text]]="false",ISNUMBER(Table_Question_Sets[[#This Row],[Text]])),Table_Question_Sets[[#This Row],[Text]],""""&amp;Table_Question_Sets[[#This Row],[Text]]&amp;""""))</f>
        <v/>
      </c>
      <c r="BN95" s="50" t="str">
        <f>IF(AND(Table_Question_Sets[[#This Row],[Header]]&lt;&gt;"Yes",Table_Question_Sets[[#This Row],[Property]]&lt;&gt;"",Table_Question_Sets[[#This Row],[Summary Label]]&lt;&gt;""),""""&amp;Table_Question_Sets[[#This Row],[Key]]&amp;""": """&amp;Table_Question_Sets[[#This Row],[Summary Label]]&amp;"""","")</f>
        <v/>
      </c>
      <c r="BO95" s="50">
        <f ca="1">IF(Table_Question_Sets[[#This Row],[Header]]="Yes","",_xlfn.NUMBERVALUE(INDIRECT(SUBSTITUTE(ADDRESS(1,COLUMN(),4),"1","")&amp;ROW()-1))+IF(Table_Question_Sets[[#This Row],[Property]]&lt;&gt;"",1,0))</f>
        <v>20</v>
      </c>
      <c r="BP95" s="50">
        <f ca="1">IF(Table_Question_Sets[[#This Row],[Header]]="Yes","",_xlfn.NUMBERVALUE(INDIRECT(SUBSTITUTE(ADDRESS(1,COLUMN(),4),"1","")&amp;ROW()+1))+IF(Table_Question_Sets[[#This Row],[Property]]&lt;&gt;"",1,0))</f>
        <v>4</v>
      </c>
      <c r="BQ95" s="29" t="str">
        <f t="array" aca="1" ref="BQ9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5"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5"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5"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}%/logo-iqumulate.png' width='156' height='46' style='margin-top: 10px; margin-right: 30px'/&gt;&lt;img src='%{ getAssetsFolderUrl() }%/cards-all-4x1.png' width='196' height='30' style='margin-top: 17px'/&gt;"},"hideCondition":"true","canChangeWhenApproved":"Yes"}</v>
      </c>
      <c r="BU95"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v>
      </c>
      <c r="BV95" s="26" t="str">
        <f ca="1" xml:space="preserve">
IF(Table_Question_Sets[[#This Row],[Row]]="Yes","]},{""className"": ""row"",""fieldGroup"": [","")&amp;
Table_Question_Sets[[#This Row],[Config Field]]</f>
        <v>{"key":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v>
      </c>
      <c r="BW9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5" s="137" t="str">
        <f>IF(AND(Table_Question_Sets[[#This Row],[Header]]="",Table_Question_Sets[[#This Row],[Property]]&lt;&gt;"",Table_Question_Sets[[#This Row],[Field Type]]&lt;&gt;""),
""""&amp;Table_Question_Sets[[#This Row],[Key]]&amp;"""","")</f>
        <v>"logosCreditCardsIqumulate"</v>
      </c>
      <c r="BZ9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"logosCreditCardsIqumulate","logosDirectDebitPremiumFunding","logosDirectDebitPrincipalFinance","logosDirectDebitIqumulate"</v>
      </c>
      <c r="CA95" s="137" t="str">
        <f>IF(AND(Table_Question_Sets[[#This Row],[Header]]&lt;&gt;"Yes",Table_Question_Sets[[#This Row],[Property]]&lt;&gt;"",Table_Question_Sets[[#This Row],[Workflow Role]]&lt;&gt;""),
""""&amp;Table_Question_Sets[[#This Row],[Workflow Role]]&amp;""":"""&amp;Table_Question_Sets[[#This Row],[Key]]&amp;"""","")</f>
        <v/>
      </c>
      <c r="CB95" s="26" t="str">
        <f>IF(AND(Table_Question_Sets[[#This Row],[Displayable]]="No", Table_Question_Sets[[#This Row],[Property]]&lt;&gt;""),
"",""""&amp;Table_Question_Sets[[#This Row],[Key]]&amp;"""")</f>
        <v/>
      </c>
      <c r="CC95" s="137" t="str">
        <f>IF(AND(Table_Question_Sets[[#This Row],[Header]]&lt;&gt;"Yes",Table_Question_Sets[[#This Row],[Property]]&lt;&gt;"",Table_Question_Sets[[#This Row],[Private]]="Yes"),
""""&amp;Table_Question_Sets[[#This Row],[Key]]&amp;"""","")</f>
        <v/>
      </c>
      <c r="CD95"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"logosCreditCardsIqumulate": { "dataType": "none", "displayable": false, "canChangeWhenApproved": true, "private": false, "resetForNewQuotes": false}</v>
      </c>
      <c r="CE95"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95" s="26" t="str">
        <f ca="1">IF(ISNUMBER(Table_Question_Sets[[#This Row],[Config Use Row]]),INDEX(Table_Question_Sets[Config Question Meta Data Rollup],Table_Question_Sets[[#This Row],[Config Use Row]])&amp;",","")</f>
        <v/>
      </c>
      <c r="CG95" s="137">
        <f ca="1">IF(Table_Question_Sets[[#This Row],[Header]]="Yes","",_xlfn.NUMBERVALUE(INDIRECT(SUBSTITUTE(ADDRESS(1,COLUMN(),4),"1","")&amp;ROW()+1))+IF(OR(Table_Question_Sets[[#This Row],[Value]]&lt;&gt;"",AND(Table_Question_Sets[[#This Row],[Data Type]]="Repeating",Table_Question_Sets[[#This Row],[Calculation Repeating]]&lt;&gt;"")),1,0))</f>
        <v>0</v>
      </c>
      <c r="CH95" s="137" t="str">
        <f ca="1" xml:space="preserve">
IF(Table_Question_Sets[[#This Row],[Data Type]]="Repeating",
OFFSET(Table_Repeating_Question_Sets[[#Headers],[Property]],MATCH(Table_Question_Sets[[#This Row],[Property]],Table_Repeating_Question_Sets[Property],0),MATCH("Calculation",Table_Repeating_Question_Sets[#Headers],0)-1,1,1),
"")</f>
        <v/>
      </c>
      <c r="CI95"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5"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5" s="137" t="str">
        <f ca="1">IF(ISNUMBER(Table_Question_Sets[[#This Row],[Config Use Row]]),INDEX(Table_Question_Sets[Config Rollup],Table_Question_Sets[[#This Row],[Config Use Row]]),"")</f>
        <v/>
      </c>
      <c r="CL95" s="137" t="str">
        <f ca="1">IF(ISNUMBER(Table_Question_Sets[[#This Row],[Config Use Row]]),INDEX(Table_Question_Sets[Config Keys Nested Rollup],Table_Question_Sets[[#This Row],[Config Use Row]]),"")</f>
        <v/>
      </c>
      <c r="CM95" s="26" t="str">
        <f ca="1">IF(ISNUMBER(Table_Question_Sets[[#This Row],[Config Use Row]]),INDEX(Table_Question_Sets[Calculation Rollup],Table_Question_Sets[[#This Row],[Config Use Row]]),"")</f>
        <v/>
      </c>
    </row>
    <row r="96" spans="2:91" s="22" customFormat="1" ht="21" customHeight="1">
      <c r="B96" s="27" t="s">
        <v>1543</v>
      </c>
      <c r="C96" s="165"/>
      <c r="D96" s="26" t="str">
        <f ca="1">IF(Table_Question_Sets[[#This Row],[Header]]="Yes","",
IF(INDIRECT(SUBSTITUTE(ADDRESS(1,COLUMN(),4),"1","")&amp;ROW()-1)="",
INDIRECT(SUBSTITUTE(ADDRESS(1,COLUMN(Table_Question_Sets[[#This Row],[Property]]),4),"1","")&amp;ROW()-1),
INDIRECT(SUBSTITUTE(ADDRESS(1,COLUMN(),4),"1","")&amp;ROW()-1)))</f>
        <v>Payment Methods</v>
      </c>
      <c r="E9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logosDirectDebitPremiumFunding</v>
      </c>
      <c r="F96" s="26" t="str">
        <f>IF(Table_Question_Sets[[#This Row],[Header]]="Yes","",IF(Table_Question_Sets[[#This Row],[Property]]&lt;&gt;"",SUBSTITUTE(Table_Question_Sets[[#This Row],[Property]]," ",""),""))</f>
        <v>LogosDirectDebitPremiumFunding</v>
      </c>
      <c r="G96" s="94"/>
      <c r="H96" s="27" t="s">
        <v>629</v>
      </c>
      <c r="I96" s="27" t="s">
        <v>629</v>
      </c>
      <c r="J96" s="27"/>
      <c r="K96" s="59"/>
      <c r="L96" s="82"/>
      <c r="M96" s="82"/>
      <c r="N96" s="59"/>
      <c r="O96" s="59" t="s">
        <v>735</v>
      </c>
      <c r="P96" s="59"/>
      <c r="Q96" s="59"/>
      <c r="R96" s="59"/>
      <c r="S96" s="52"/>
      <c r="T96" s="27"/>
      <c r="U96" s="27"/>
      <c r="V96" s="282" t="s">
        <v>1279</v>
      </c>
      <c r="W96" s="27"/>
      <c r="X96" s="27"/>
      <c r="Y96" s="27"/>
      <c r="Z96" s="27"/>
      <c r="AA96" s="27"/>
      <c r="AB96" s="317" t="s">
        <v>1568</v>
      </c>
      <c r="AC96" s="27"/>
      <c r="AD96" s="27"/>
      <c r="AE96" s="27"/>
      <c r="AF96" s="27"/>
      <c r="AG96" s="27"/>
      <c r="AH96" s="82"/>
      <c r="AI96" s="82"/>
      <c r="AJ96" s="82"/>
      <c r="AK96" s="82"/>
      <c r="AL96" s="82"/>
      <c r="AM96" s="82"/>
      <c r="AN96" s="82"/>
      <c r="AO96" s="82"/>
      <c r="AP96" s="82"/>
      <c r="AQ96" s="26"/>
      <c r="AR9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6" s="166"/>
      <c r="AT9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6"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6" s="27"/>
      <c r="AW96" s="52"/>
      <c r="AX96" s="52"/>
      <c r="AY96" s="52"/>
      <c r="AZ96" s="27"/>
      <c r="BA96" s="27"/>
      <c r="BB96" s="27"/>
      <c r="BC96" s="27"/>
      <c r="BD96" s="27"/>
      <c r="BE96" s="11" t="s">
        <v>60</v>
      </c>
      <c r="BF96" s="11"/>
      <c r="BG96" s="27"/>
      <c r="BH96" s="27"/>
      <c r="BI96" s="27" t="s">
        <v>70</v>
      </c>
      <c r="BJ96" s="27"/>
      <c r="BK96" s="27"/>
      <c r="BL9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6" s="50" t="str">
        <f>IF(OR(Table_Question_Sets[[#This Row],[Header]]="Yes",Table_Question_Sets[[#This Row],[Text]]=""),"",IF(OR(Table_Question_Sets[[#This Row],[Text]]="true",Table_Question_Sets[[#This Row],[Text]]="false",ISNUMBER(Table_Question_Sets[[#This Row],[Text]])),Table_Question_Sets[[#This Row],[Text]],""""&amp;Table_Question_Sets[[#This Row],[Text]]&amp;""""))</f>
        <v/>
      </c>
      <c r="BN96" s="50" t="str">
        <f>IF(AND(Table_Question_Sets[[#This Row],[Header]]&lt;&gt;"Yes",Table_Question_Sets[[#This Row],[Property]]&lt;&gt;"",Table_Question_Sets[[#This Row],[Summary Label]]&lt;&gt;""),""""&amp;Table_Question_Sets[[#This Row],[Key]]&amp;""": """&amp;Table_Question_Sets[[#This Row],[Summary Label]]&amp;"""","")</f>
        <v/>
      </c>
      <c r="BO96" s="50">
        <f ca="1">IF(Table_Question_Sets[[#This Row],[Header]]="Yes","",_xlfn.NUMBERVALUE(INDIRECT(SUBSTITUTE(ADDRESS(1,COLUMN(),4),"1","")&amp;ROW()-1))+IF(Table_Question_Sets[[#This Row],[Property]]&lt;&gt;"",1,0))</f>
        <v>21</v>
      </c>
      <c r="BP96" s="50">
        <f ca="1">IF(Table_Question_Sets[[#This Row],[Header]]="Yes","",_xlfn.NUMBERVALUE(INDIRECT(SUBSTITUTE(ADDRESS(1,COLUMN(),4),"1","")&amp;ROW()+1))+IF(Table_Question_Sets[[#This Row],[Property]]&lt;&gt;"",1,0))</f>
        <v>3</v>
      </c>
      <c r="BQ96" s="29" t="str">
        <f t="array" aca="1" ref="BQ9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6"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6"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6"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
      </c>
      <c r="BU96"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v>
      </c>
      <c r="BV96" s="26" t="str">
        <f ca="1" xml:space="preserve">
IF(Table_Question_Sets[[#This Row],[Row]]="Yes","]},{""className"": ""row"",""fieldGroup"": [","")&amp;
Table_Question_Sets[[#This Row],[Config Field]]</f>
        <v>{"key":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v>
      </c>
      <c r="BW9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6" s="137" t="str">
        <f>IF(AND(Table_Question_Sets[[#This Row],[Header]]="",Table_Question_Sets[[#This Row],[Property]]&lt;&gt;"",Table_Question_Sets[[#This Row],[Field Type]]&lt;&gt;""),
""""&amp;Table_Question_Sets[[#This Row],[Key]]&amp;"""","")</f>
        <v>"logosDirectDebitPremiumFunding"</v>
      </c>
      <c r="BZ9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"logosDirectDebitPremiumFunding","logosDirectDebitPrincipalFinance","logosDirectDebitIqumulate"</v>
      </c>
      <c r="CA96" s="137" t="str">
        <f>IF(AND(Table_Question_Sets[[#This Row],[Header]]&lt;&gt;"Yes",Table_Question_Sets[[#This Row],[Property]]&lt;&gt;"",Table_Question_Sets[[#This Row],[Workflow Role]]&lt;&gt;""),
""""&amp;Table_Question_Sets[[#This Row],[Workflow Role]]&amp;""":"""&amp;Table_Question_Sets[[#This Row],[Key]]&amp;"""","")</f>
        <v/>
      </c>
      <c r="CB96" s="26" t="str">
        <f>IF(AND(Table_Question_Sets[[#This Row],[Displayable]]="No", Table_Question_Sets[[#This Row],[Property]]&lt;&gt;""),
"",""""&amp;Table_Question_Sets[[#This Row],[Key]]&amp;"""")</f>
        <v/>
      </c>
      <c r="CC96" s="137" t="str">
        <f>IF(AND(Table_Question_Sets[[#This Row],[Header]]&lt;&gt;"Yes",Table_Question_Sets[[#This Row],[Property]]&lt;&gt;"",Table_Question_Sets[[#This Row],[Private]]="Yes"),
""""&amp;Table_Question_Sets[[#This Row],[Key]]&amp;"""","")</f>
        <v/>
      </c>
      <c r="CD96"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"logosDirectDebitPremiumFunding": { "dataType": "none", "displayable": false, "canChangeWhenApproved": true, "private": false, "resetForNewQuotes": false}</v>
      </c>
      <c r="CE96"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CF96" s="26" t="str">
        <f ca="1">IF(ISNUMBER(Table_Question_Sets[[#This Row],[Config Use Row]]),INDEX(Table_Question_Sets[Config Question Meta Data Rollup],Table_Question_Sets[[#This Row],[Config Use Row]])&amp;",","")</f>
        <v/>
      </c>
      <c r="CG96" s="137">
        <f ca="1">IF(Table_Question_Sets[[#This Row],[Header]]="Yes","",_xlfn.NUMBERVALUE(INDIRECT(SUBSTITUTE(ADDRESS(1,COLUMN(),4),"1","")&amp;ROW()+1))+IF(OR(Table_Question_Sets[[#This Row],[Value]]&lt;&gt;"",AND(Table_Question_Sets[[#This Row],[Data Type]]="Repeating",Table_Question_Sets[[#This Row],[Calculation Repeating]]&lt;&gt;"")),1,0))</f>
        <v>0</v>
      </c>
      <c r="CH96" s="137" t="str">
        <f ca="1" xml:space="preserve">
IF(Table_Question_Sets[[#This Row],[Data Type]]="Repeating",
OFFSET(Table_Repeating_Question_Sets[[#Headers],[Property]],MATCH(Table_Question_Sets[[#This Row],[Property]],Table_Repeating_Question_Sets[Property],0),MATCH("Calculation",Table_Repeating_Question_Sets[#Headers],0)-1,1,1),
"")</f>
        <v/>
      </c>
      <c r="CI96"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6"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6" s="137" t="str">
        <f ca="1">IF(ISNUMBER(Table_Question_Sets[[#This Row],[Config Use Row]]),INDEX(Table_Question_Sets[Config Rollup],Table_Question_Sets[[#This Row],[Config Use Row]]),"")</f>
        <v/>
      </c>
      <c r="CL96" s="137" t="str">
        <f ca="1">IF(ISNUMBER(Table_Question_Sets[[#This Row],[Config Use Row]]),INDEX(Table_Question_Sets[Config Keys Nested Rollup],Table_Question_Sets[[#This Row],[Config Use Row]]),"")</f>
        <v/>
      </c>
      <c r="CM96" s="26" t="str">
        <f ca="1">IF(ISNUMBER(Table_Question_Sets[[#This Row],[Config Use Row]]),INDEX(Table_Question_Sets[Calculation Rollup],Table_Question_Sets[[#This Row],[Config Use Row]]),"")</f>
        <v/>
      </c>
    </row>
    <row r="97" spans="2:91" s="22" customFormat="1" ht="21" customHeight="1">
      <c r="B97" s="27" t="s">
        <v>1544</v>
      </c>
      <c r="C97" s="165"/>
      <c r="D97" s="26" t="str">
        <f ca="1">IF(Table_Question_Sets[[#This Row],[Header]]="Yes","",
IF(INDIRECT(SUBSTITUTE(ADDRESS(1,COLUMN(),4),"1","")&amp;ROW()-1)="",
INDIRECT(SUBSTITUTE(ADDRESS(1,COLUMN(Table_Question_Sets[[#This Row],[Property]]),4),"1","")&amp;ROW()-1),
INDIRECT(SUBSTITUTE(ADDRESS(1,COLUMN(),4),"1","")&amp;ROW()-1)))</f>
        <v>Payment Methods</v>
      </c>
      <c r="E9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logosDirectDebitPrincipalFinance</v>
      </c>
      <c r="F97" s="26" t="str">
        <f>IF(Table_Question_Sets[[#This Row],[Header]]="Yes","",IF(Table_Question_Sets[[#This Row],[Property]]&lt;&gt;"",SUBSTITUTE(Table_Question_Sets[[#This Row],[Property]]," ",""),""))</f>
        <v>LogosDirectDebitPrincipalFinance</v>
      </c>
      <c r="G97" s="94"/>
      <c r="H97" s="27" t="s">
        <v>629</v>
      </c>
      <c r="I97" s="27" t="s">
        <v>629</v>
      </c>
      <c r="J97" s="27"/>
      <c r="K97" s="59"/>
      <c r="L97" s="82"/>
      <c r="M97" s="82"/>
      <c r="N97" s="59"/>
      <c r="O97" s="59" t="s">
        <v>735</v>
      </c>
      <c r="P97" s="59"/>
      <c r="Q97" s="59"/>
      <c r="R97" s="59"/>
      <c r="S97" s="52"/>
      <c r="T97" s="27"/>
      <c r="U97" s="27"/>
      <c r="V97" s="222" t="s">
        <v>1085</v>
      </c>
      <c r="W97" s="27"/>
      <c r="X97" s="27"/>
      <c r="Y97" s="27"/>
      <c r="Z97" s="27"/>
      <c r="AA97" s="27"/>
      <c r="AB97" s="317" t="s">
        <v>1565</v>
      </c>
      <c r="AC97" s="27"/>
      <c r="AD97" s="27"/>
      <c r="AE97" s="27"/>
      <c r="AF97" s="27"/>
      <c r="AG97" s="27"/>
      <c r="AH97" s="82"/>
      <c r="AI97" s="82"/>
      <c r="AJ97" s="82"/>
      <c r="AK97" s="82"/>
      <c r="AL97" s="82"/>
      <c r="AM97" s="82"/>
      <c r="AN97" s="82"/>
      <c r="AO97" s="82"/>
      <c r="AP97" s="82"/>
      <c r="AQ97" s="26"/>
      <c r="AR97"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7" s="166"/>
      <c r="AT9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7"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7" s="27"/>
      <c r="AW97" s="52"/>
      <c r="AX97" s="52"/>
      <c r="AY97" s="52"/>
      <c r="AZ97" s="27"/>
      <c r="BA97" s="27"/>
      <c r="BB97" s="27"/>
      <c r="BC97" s="27"/>
      <c r="BD97" s="27"/>
      <c r="BE97" s="11" t="s">
        <v>60</v>
      </c>
      <c r="BF97" s="11"/>
      <c r="BG97" s="27"/>
      <c r="BH97" s="27"/>
      <c r="BI97" s="27" t="s">
        <v>70</v>
      </c>
      <c r="BJ97" s="27"/>
      <c r="BK97" s="27"/>
      <c r="BL9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7" s="50" t="str">
        <f>IF(OR(Table_Question_Sets[[#This Row],[Header]]="Yes",Table_Question_Sets[[#This Row],[Text]]=""),"",IF(OR(Table_Question_Sets[[#This Row],[Text]]="true",Table_Question_Sets[[#This Row],[Text]]="false",ISNUMBER(Table_Question_Sets[[#This Row],[Text]])),Table_Question_Sets[[#This Row],[Text]],""""&amp;Table_Question_Sets[[#This Row],[Text]]&amp;""""))</f>
        <v/>
      </c>
      <c r="BN97" s="50" t="str">
        <f>IF(AND(Table_Question_Sets[[#This Row],[Header]]&lt;&gt;"Yes",Table_Question_Sets[[#This Row],[Property]]&lt;&gt;"",Table_Question_Sets[[#This Row],[Summary Label]]&lt;&gt;""),""""&amp;Table_Question_Sets[[#This Row],[Key]]&amp;""": """&amp;Table_Question_Sets[[#This Row],[Summary Label]]&amp;"""","")</f>
        <v/>
      </c>
      <c r="BO97" s="50">
        <f ca="1">IF(Table_Question_Sets[[#This Row],[Header]]="Yes","",_xlfn.NUMBERVALUE(INDIRECT(SUBSTITUTE(ADDRESS(1,COLUMN(),4),"1","")&amp;ROW()-1))+IF(Table_Question_Sets[[#This Row],[Property]]&lt;&gt;"",1,0))</f>
        <v>22</v>
      </c>
      <c r="BP97" s="50">
        <f ca="1">IF(Table_Question_Sets[[#This Row],[Header]]="Yes","",_xlfn.NUMBERVALUE(INDIRECT(SUBSTITUTE(ADDRESS(1,COLUMN(),4),"1","")&amp;ROW()+1))+IF(Table_Question_Sets[[#This Row],[Property]]&lt;&gt;"",1,0))</f>
        <v>2</v>
      </c>
      <c r="BQ97" s="29" t="str">
        <f t="array" aca="1" ref="BQ9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7"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7"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7"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}%/logo-principal-finance.png' width='148' height='50' style='margin-top: 10px; margin-right: 30px'/&gt;&lt;img src='%{ getAssetsFolderUrl() }%/logo-direct-debit.png' width='90' height='29' style='margin-top: 14px'/&gt;"},"hideCondition":"true","canChangeWhenApproved":"Yes"}</v>
      </c>
      <c r="BU97"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v>
      </c>
      <c r="BV97" s="26" t="str">
        <f ca="1" xml:space="preserve">
IF(Table_Question_Sets[[#This Row],[Row]]="Yes","]},{""className"": ""row"",""fieldGroup"": [","")&amp;
Table_Question_Sets[[#This Row],[Config Field]]</f>
        <v>{"key":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v>
      </c>
      <c r="BW9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7" s="137" t="str">
        <f>IF(AND(Table_Question_Sets[[#This Row],[Header]]="",Table_Question_Sets[[#This Row],[Property]]&lt;&gt;"",Table_Question_Sets[[#This Row],[Field Type]]&lt;&gt;""),
""""&amp;Table_Question_Sets[[#This Row],[Key]]&amp;"""","")</f>
        <v>"logosDirectDebitPrincipalFinance"</v>
      </c>
      <c r="BZ9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"logosDirectDebitPrincipalFinance","logosDirectDebitIqumulate"</v>
      </c>
      <c r="CA97" s="137" t="str">
        <f>IF(AND(Table_Question_Sets[[#This Row],[Header]]&lt;&gt;"Yes",Table_Question_Sets[[#This Row],[Property]]&lt;&gt;"",Table_Question_Sets[[#This Row],[Workflow Role]]&lt;&gt;""),
""""&amp;Table_Question_Sets[[#This Row],[Workflow Role]]&amp;""":"""&amp;Table_Question_Sets[[#This Row],[Key]]&amp;"""","")</f>
        <v/>
      </c>
      <c r="CB97" s="26" t="str">
        <f>IF(AND(Table_Question_Sets[[#This Row],[Displayable]]="No", Table_Question_Sets[[#This Row],[Property]]&lt;&gt;""),
"",""""&amp;Table_Question_Sets[[#This Row],[Key]]&amp;"""")</f>
        <v/>
      </c>
      <c r="CC97" s="137" t="str">
        <f>IF(AND(Table_Question_Sets[[#This Row],[Header]]&lt;&gt;"Yes",Table_Question_Sets[[#This Row],[Property]]&lt;&gt;"",Table_Question_Sets[[#This Row],[Private]]="Yes"),
""""&amp;Table_Question_Sets[[#This Row],[Key]]&amp;"""","")</f>
        <v/>
      </c>
      <c r="CD97"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"logosDirectDebitPrincipalFinance": { "dataType": "none", "displayable": false, "canChangeWhenApproved": true, "private": false, "resetForNewQuotes": false}</v>
      </c>
      <c r="CE97"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"logosDirectDebitPrincipalFinance": { "dataType": "none", "displayable": false, "canChangeWhenApproved": true, "private": false, "resetForNewQuotes": false},"logosDirectDebitIqumulate": { "dataType": "none", "displayable": false, "canChangeWhenApproved": true, "private": false, "resetForNewQuotes": false}</v>
      </c>
      <c r="CF97" s="26" t="str">
        <f ca="1">IF(ISNUMBER(Table_Question_Sets[[#This Row],[Config Use Row]]),INDEX(Table_Question_Sets[Config Question Meta Data Rollup],Table_Question_Sets[[#This Row],[Config Use Row]])&amp;",","")</f>
        <v/>
      </c>
      <c r="CG97" s="137">
        <f ca="1">IF(Table_Question_Sets[[#This Row],[Header]]="Yes","",_xlfn.NUMBERVALUE(INDIRECT(SUBSTITUTE(ADDRESS(1,COLUMN(),4),"1","")&amp;ROW()+1))+IF(OR(Table_Question_Sets[[#This Row],[Value]]&lt;&gt;"",AND(Table_Question_Sets[[#This Row],[Data Type]]="Repeating",Table_Question_Sets[[#This Row],[Calculation Repeating]]&lt;&gt;"")),1,0))</f>
        <v>0</v>
      </c>
      <c r="CH97" s="137" t="str">
        <f ca="1" xml:space="preserve">
IF(Table_Question_Sets[[#This Row],[Data Type]]="Repeating",
OFFSET(Table_Repeating_Question_Sets[[#Headers],[Property]],MATCH(Table_Question_Sets[[#This Row],[Property]],Table_Repeating_Question_Sets[Property],0),MATCH("Calculation",Table_Repeating_Question_Sets[#Headers],0)-1,1,1),
"")</f>
        <v/>
      </c>
      <c r="CI97"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7"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7" s="137" t="str">
        <f ca="1">IF(ISNUMBER(Table_Question_Sets[[#This Row],[Config Use Row]]),INDEX(Table_Question_Sets[Config Rollup],Table_Question_Sets[[#This Row],[Config Use Row]]),"")</f>
        <v/>
      </c>
      <c r="CL97" s="137" t="str">
        <f ca="1">IF(ISNUMBER(Table_Question_Sets[[#This Row],[Config Use Row]]),INDEX(Table_Question_Sets[Config Keys Nested Rollup],Table_Question_Sets[[#This Row],[Config Use Row]]),"")</f>
        <v/>
      </c>
      <c r="CM97" s="26" t="str">
        <f ca="1">IF(ISNUMBER(Table_Question_Sets[[#This Row],[Config Use Row]]),INDEX(Table_Question_Sets[Calculation Rollup],Table_Question_Sets[[#This Row],[Config Use Row]]),"")</f>
        <v/>
      </c>
    </row>
    <row r="98" spans="2:91" s="22" customFormat="1" ht="21" customHeight="1">
      <c r="B98" s="27" t="s">
        <v>1545</v>
      </c>
      <c r="C98" s="165"/>
      <c r="D98" s="26" t="str">
        <f ca="1">IF(Table_Question_Sets[[#This Row],[Header]]="Yes","",
IF(INDIRECT(SUBSTITUTE(ADDRESS(1,COLUMN(),4),"1","")&amp;ROW()-1)="",
INDIRECT(SUBSTITUTE(ADDRESS(1,COLUMN(Table_Question_Sets[[#This Row],[Property]]),4),"1","")&amp;ROW()-1),
INDIRECT(SUBSTITUTE(ADDRESS(1,COLUMN(),4),"1","")&amp;ROW()-1)))</f>
        <v>Payment Methods</v>
      </c>
      <c r="E9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logosDirectDebitIqumulate</v>
      </c>
      <c r="F98" s="26" t="str">
        <f>IF(Table_Question_Sets[[#This Row],[Header]]="Yes","",IF(Table_Question_Sets[[#This Row],[Property]]&lt;&gt;"",SUBSTITUTE(Table_Question_Sets[[#This Row],[Property]]," ",""),""))</f>
        <v>LogosDirectDebitIqumulate</v>
      </c>
      <c r="G98" s="94"/>
      <c r="H98" s="27" t="s">
        <v>629</v>
      </c>
      <c r="I98" s="27" t="s">
        <v>629</v>
      </c>
      <c r="J98" s="27"/>
      <c r="K98" s="59"/>
      <c r="L98" s="82"/>
      <c r="M98" s="82"/>
      <c r="N98" s="59"/>
      <c r="O98" s="59" t="s">
        <v>735</v>
      </c>
      <c r="P98" s="59"/>
      <c r="Q98" s="59"/>
      <c r="R98" s="59"/>
      <c r="S98" s="52"/>
      <c r="T98" s="27"/>
      <c r="U98" s="27"/>
      <c r="V98" s="222" t="s">
        <v>1085</v>
      </c>
      <c r="W98" s="27"/>
      <c r="X98" s="27"/>
      <c r="Y98" s="27"/>
      <c r="Z98" s="27"/>
      <c r="AA98" s="27"/>
      <c r="AB98" s="317" t="s">
        <v>1566</v>
      </c>
      <c r="AC98" s="27"/>
      <c r="AD98" s="27"/>
      <c r="AE98" s="27"/>
      <c r="AF98" s="27"/>
      <c r="AG98" s="27"/>
      <c r="AH98" s="82"/>
      <c r="AI98" s="82"/>
      <c r="AJ98" s="82"/>
      <c r="AK98" s="82"/>
      <c r="AL98" s="82"/>
      <c r="AM98" s="82"/>
      <c r="AN98" s="82"/>
      <c r="AO98" s="82"/>
      <c r="AP98" s="82"/>
      <c r="AQ98" s="26"/>
      <c r="AR98"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8" s="166"/>
      <c r="AT9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8" s="27"/>
      <c r="AW98" s="52"/>
      <c r="AX98" s="52"/>
      <c r="AY98" s="52"/>
      <c r="AZ98" s="27"/>
      <c r="BA98" s="27"/>
      <c r="BB98" s="27"/>
      <c r="BC98" s="27"/>
      <c r="BD98" s="27"/>
      <c r="BE98" s="11" t="s">
        <v>60</v>
      </c>
      <c r="BF98" s="11"/>
      <c r="BG98" s="27"/>
      <c r="BH98" s="27"/>
      <c r="BI98" s="27" t="s">
        <v>70</v>
      </c>
      <c r="BJ98" s="27"/>
      <c r="BK98" s="27"/>
      <c r="BL9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8" s="50" t="str">
        <f>IF(OR(Table_Question_Sets[[#This Row],[Header]]="Yes",Table_Question_Sets[[#This Row],[Text]]=""),"",IF(OR(Table_Question_Sets[[#This Row],[Text]]="true",Table_Question_Sets[[#This Row],[Text]]="false",ISNUMBER(Table_Question_Sets[[#This Row],[Text]])),Table_Question_Sets[[#This Row],[Text]],""""&amp;Table_Question_Sets[[#This Row],[Text]]&amp;""""))</f>
        <v/>
      </c>
      <c r="BN98" s="50" t="str">
        <f>IF(AND(Table_Question_Sets[[#This Row],[Header]]&lt;&gt;"Yes",Table_Question_Sets[[#This Row],[Property]]&lt;&gt;"",Table_Question_Sets[[#This Row],[Summary Label]]&lt;&gt;""),""""&amp;Table_Question_Sets[[#This Row],[Key]]&amp;""": """&amp;Table_Question_Sets[[#This Row],[Summary Label]]&amp;"""","")</f>
        <v/>
      </c>
      <c r="BO98" s="50">
        <f ca="1">IF(Table_Question_Sets[[#This Row],[Header]]="Yes","",_xlfn.NUMBERVALUE(INDIRECT(SUBSTITUTE(ADDRESS(1,COLUMN(),4),"1","")&amp;ROW()-1))+IF(Table_Question_Sets[[#This Row],[Property]]&lt;&gt;"",1,0))</f>
        <v>23</v>
      </c>
      <c r="BP98" s="50">
        <f ca="1">IF(Table_Question_Sets[[#This Row],[Header]]="Yes","",_xlfn.NUMBERVALUE(INDIRECT(SUBSTITUTE(ADDRESS(1,COLUMN(),4),"1","")&amp;ROW()+1))+IF(Table_Question_Sets[[#This Row],[Property]]&lt;&gt;"",1,0))</f>
        <v>1</v>
      </c>
      <c r="BQ98" s="29" t="str">
        <f t="array" aca="1" ref="BQ9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9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"templateOptions":{"content":{"customHTML":"&lt;img src='%{ getAssetsFolderUrl() }%/logo-iqumulate.png' width='156' height='46' style='margin-top: 10px; margin-right: 30px'/&gt;&lt;img src='%{ getAssetsFolderUrl() }%/logo-direct-debit.png' width='90' height='29' style='margin-top: 20px'/&gt;"},"hideCondition":"true","canChangeWhenApproved":"Yes"}</v>
      </c>
      <c r="BU9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V98" s="26" t="str">
        <f ca="1" xml:space="preserve">
IF(Table_Question_Sets[[#This Row],[Row]]="Yes","]},{""className"": ""row"",""fieldGroup"": [","")&amp;
Table_Question_Sets[[#This Row],[Config Field]]</f>
        <v>{"key":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W9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BX9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8" s="137" t="str">
        <f>IF(AND(Table_Question_Sets[[#This Row],[Header]]="",Table_Question_Sets[[#This Row],[Property]]&lt;&gt;"",Table_Question_Sets[[#This Row],[Field Type]]&lt;&gt;""),
""""&amp;Table_Question_Sets[[#This Row],[Key]]&amp;"""","")</f>
        <v>"logosDirectDebitIqumulate"</v>
      </c>
      <c r="BZ9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"logosDirectDebitIqumulate"</v>
      </c>
      <c r="CA98" s="137" t="str">
        <f>IF(AND(Table_Question_Sets[[#This Row],[Header]]&lt;&gt;"Yes",Table_Question_Sets[[#This Row],[Property]]&lt;&gt;"",Table_Question_Sets[[#This Row],[Workflow Role]]&lt;&gt;""),
""""&amp;Table_Question_Sets[[#This Row],[Workflow Role]]&amp;""":"""&amp;Table_Question_Sets[[#This Row],[Key]]&amp;"""","")</f>
        <v/>
      </c>
      <c r="CB98" s="26" t="str">
        <f>IF(AND(Table_Question_Sets[[#This Row],[Displayable]]="No", Table_Question_Sets[[#This Row],[Property]]&lt;&gt;""),
"",""""&amp;Table_Question_Sets[[#This Row],[Key]]&amp;"""")</f>
        <v/>
      </c>
      <c r="CC98" s="137" t="str">
        <f>IF(AND(Table_Question_Sets[[#This Row],[Header]]&lt;&gt;"Yes",Table_Question_Sets[[#This Row],[Property]]&lt;&gt;"",Table_Question_Sets[[#This Row],[Private]]="Yes"),
""""&amp;Table_Question_Sets[[#This Row],[Key]]&amp;"""","")</f>
        <v/>
      </c>
      <c r="CD98"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"logosDirectDebitIqumulate": { "dataType": "none", "displayable": false, "canChangeWhenApproved": true, "private": false, "resetForNewQuotes": false}</v>
      </c>
      <c r="CE98"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"logosDirectDebitIqumulate": { "dataType": "none", "displayable": false, "canChangeWhenApproved": true, "private": false, "resetForNewQuotes": false}</v>
      </c>
      <c r="CF98" s="26" t="str">
        <f ca="1">IF(ISNUMBER(Table_Question_Sets[[#This Row],[Config Use Row]]),INDEX(Table_Question_Sets[Config Question Meta Data Rollup],Table_Question_Sets[[#This Row],[Config Use Row]])&amp;",","")</f>
        <v/>
      </c>
      <c r="CG98" s="137">
        <f ca="1">IF(Table_Question_Sets[[#This Row],[Header]]="Yes","",_xlfn.NUMBERVALUE(INDIRECT(SUBSTITUTE(ADDRESS(1,COLUMN(),4),"1","")&amp;ROW()+1))+IF(OR(Table_Question_Sets[[#This Row],[Value]]&lt;&gt;"",AND(Table_Question_Sets[[#This Row],[Data Type]]="Repeating",Table_Question_Sets[[#This Row],[Calculation Repeating]]&lt;&gt;"")),1,0))</f>
        <v>0</v>
      </c>
      <c r="CH98" s="137" t="str">
        <f ca="1" xml:space="preserve">
IF(Table_Question_Sets[[#This Row],[Data Type]]="Repeating",
OFFSET(Table_Repeating_Question_Sets[[#Headers],[Property]],MATCH(Table_Question_Sets[[#This Row],[Property]],Table_Repeating_Question_Sets[Property],0),MATCH("Calculation",Table_Repeating_Question_Sets[#Headers],0)-1,1,1),
"")</f>
        <v/>
      </c>
      <c r="CI98"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98" s="137" t="str">
        <f ca="1">IF(ISNUMBER(Table_Question_Sets[[#This Row],[Config Use Row]]),INDEX(Table_Question_Sets[Config Rollup],Table_Question_Sets[[#This Row],[Config Use Row]]),"")</f>
        <v/>
      </c>
      <c r="CL98" s="137" t="str">
        <f ca="1">IF(ISNUMBER(Table_Question_Sets[[#This Row],[Config Use Row]]),INDEX(Table_Question_Sets[Config Keys Nested Rollup],Table_Question_Sets[[#This Row],[Config Use Row]]),"")</f>
        <v/>
      </c>
      <c r="CM98" s="26" t="str">
        <f ca="1">IF(ISNUMBER(Table_Question_Sets[[#This Row],[Config Use Row]]),INDEX(Table_Question_Sets[Calculation Rollup],Table_Question_Sets[[#This Row],[Config Use Row]]),"")</f>
        <v/>
      </c>
    </row>
    <row r="99" spans="2:91" s="22" customFormat="1" ht="29.25" thickBot="1">
      <c r="B99" s="49" t="s">
        <v>103</v>
      </c>
      <c r="C99" s="49" t="s">
        <v>60</v>
      </c>
      <c r="D99" s="49" t="str">
        <f ca="1">IF(Table_Question_Sets[[#This Row],[Header]]="Yes","",
IF(INDIRECT(SUBSTITUTE(ADDRESS(1,COLUMN(),4),"1","")&amp;ROW()-1)="",
INDIRECT(SUBSTITUTE(ADDRESS(1,COLUMN(Table_Question_Sets[[#This Row],[Property]]),4),"1","")&amp;ROW()-1),
INDIRECT(SUBSTITUTE(ADDRESS(1,COLUMN(),4),"1","")&amp;ROW()-1)))</f>
        <v/>
      </c>
      <c r="E99"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99" s="49" t="str">
        <f>IF(Table_Question_Sets[[#This Row],[Header]]="Yes","",IF(Table_Question_Sets[[#This Row],[Property]]&lt;&gt;"",SUBSTITUTE(Table_Question_Sets[[#This Row],[Property]]," ",""),""))</f>
        <v/>
      </c>
      <c r="G99" s="48"/>
      <c r="H99" s="49"/>
      <c r="I99" s="49"/>
      <c r="J99" s="49"/>
      <c r="K99" s="48"/>
      <c r="L99" s="49"/>
      <c r="M99" s="49"/>
      <c r="N99" s="48"/>
      <c r="O99" s="48"/>
      <c r="P99" s="48"/>
      <c r="Q99" s="48"/>
      <c r="R99" s="48"/>
      <c r="S99" s="48"/>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99" s="100"/>
      <c r="AT99"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99" s="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99" s="49"/>
      <c r="AW99" s="48"/>
      <c r="AX99" s="48"/>
      <c r="AY99" s="48"/>
      <c r="AZ99" s="49"/>
      <c r="BA99" s="49"/>
      <c r="BB99" s="49"/>
      <c r="BC99" s="49"/>
      <c r="BD99" s="49"/>
      <c r="BE99" s="49"/>
      <c r="BF99" s="49"/>
      <c r="BG99" s="49"/>
      <c r="BH99" s="49"/>
      <c r="BI99" s="49"/>
      <c r="BJ99" s="49"/>
      <c r="BK99" s="49"/>
      <c r="BL9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99" s="48" t="str">
        <f>IF(OR(Table_Question_Sets[[#This Row],[Header]]="Yes",Table_Question_Sets[[#This Row],[Text]]=""),"",IF(OR(Table_Question_Sets[[#This Row],[Text]]="true",Table_Question_Sets[[#This Row],[Text]]="false",ISNUMBER(Table_Question_Sets[[#This Row],[Text]])),Table_Question_Sets[[#This Row],[Text]],""""&amp;Table_Question_Sets[[#This Row],[Text]]&amp;""""))</f>
        <v/>
      </c>
      <c r="BN99" s="48" t="str">
        <f>IF(AND(Table_Question_Sets[[#This Row],[Header]]&lt;&gt;"Yes",Table_Question_Sets[[#This Row],[Property]]&lt;&gt;"",Table_Question_Sets[[#This Row],[Summary Label]]&lt;&gt;""),""""&amp;Table_Question_Sets[[#This Row],[Key]]&amp;""": """&amp;Table_Question_Sets[[#This Row],[Summary Label]]&amp;"""","")</f>
        <v/>
      </c>
      <c r="BO99" s="48" t="str">
        <f ca="1">IF(Table_Question_Sets[[#This Row],[Header]]="Yes","",_xlfn.NUMBERVALUE(INDIRECT(SUBSTITUTE(ADDRESS(1,COLUMN(),4),"1","")&amp;ROW()-1))+IF(Table_Question_Sets[[#This Row],[Property]]&lt;&gt;"",1,0))</f>
        <v/>
      </c>
      <c r="BP99" s="48" t="str">
        <f ca="1">IF(Table_Question_Sets[[#This Row],[Header]]="Yes","",_xlfn.NUMBERVALUE(INDIRECT(SUBSTITUTE(ADDRESS(1,COLUMN(),4),"1","")&amp;ROW()+1))+IF(Table_Question_Sets[[#This Row],[Property]]&lt;&gt;"",1,0))</f>
        <v/>
      </c>
      <c r="BQ99" s="48" t="str">
        <f t="array" aca="1" ref="BQ9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9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9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99"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99"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99" s="49" t="str">
        <f xml:space="preserve">
IF(Table_Question_Sets[[#This Row],[Row]]="Yes","]},{""className"": ""row"",""fieldGroup"": [","")&amp;
Table_Question_Sets[[#This Row],[Config Field]]</f>
        <v/>
      </c>
      <c r="BW99"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"paymentOption","type": "buttons-field","className":"col-xs-12","templateOptions":{"defaultValue":"getQuoteType()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'cancellation'","affectsPremium":"Yes","canChangeWhenApproved":"Yes"},"validators": {"validation": "Validators.compose([ValidationService.required('true', 'getQuoteType() == \'adjustment\' || getQuoteType() == \'cancellation\'')])"}},{"key":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BX99"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99" s="49" t="str">
        <f>IF(AND(Table_Question_Sets[[#This Row],[Header]]="",Table_Question_Sets[[#This Row],[Property]]&lt;&gt;"",Table_Question_Sets[[#This Row],[Field Type]]&lt;&gt;""),
""""&amp;Table_Question_Sets[[#This Row],[Key]]&amp;"""","")</f>
        <v/>
      </c>
      <c r="BZ99"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"paymentOptions":["paymentOption","paymentMethod"],</v>
      </c>
      <c r="CA99" s="49" t="str">
        <f>IF(AND(Table_Question_Sets[[#This Row],[Header]]&lt;&gt;"Yes",Table_Question_Sets[[#This Row],[Property]]&lt;&gt;"",Table_Question_Sets[[#This Row],[Workflow Role]]&lt;&gt;""),
""""&amp;Table_Question_Sets[[#This Row],[Workflow Role]]&amp;""":"""&amp;Table_Question_Sets[[#This Row],[Key]]&amp;"""","")</f>
        <v/>
      </c>
      <c r="CB99" s="49" t="str">
        <f>IF(AND(Table_Question_Sets[[#This Row],[Displayable]]="No", Table_Question_Sets[[#This Row],[Property]]&lt;&gt;""),
"",""""&amp;Table_Question_Sets[[#This Row],[Key]]&amp;"""")</f>
        <v>"paymentOptions"</v>
      </c>
      <c r="CC99" s="49" t="str">
        <f>IF(AND(Table_Question_Sets[[#This Row],[Header]]&lt;&gt;"Yes",Table_Question_Sets[[#This Row],[Property]]&lt;&gt;"",Table_Question_Sets[[#This Row],[Private]]="Yes"),
""""&amp;Table_Question_Sets[[#This Row],[Key]]&amp;"""","")</f>
        <v/>
      </c>
      <c r="CD99"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99"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"paymentOptions":{"paymentOption": { "dataType": "text", "displayable": false, "canChangeWhenApproved": true, "private": false, "resetForNewQuotes": false},"paymentMethod": { "dataType": "text", "displayable": false, "canChangeWhenApproved": true, "private": false, "resetForNewQuotes": false}}</v>
      </c>
      <c r="CF99" s="49" t="str">
        <f ca="1">IF(ISNUMBER(Table_Question_Sets[[#This Row],[Config Use Row]]),INDEX(Table_Question_Sets[Config Question Meta Data Rollup],Table_Question_Sets[[#This Row],[Config Use Row]])&amp;",","")</f>
        <v/>
      </c>
      <c r="CG99" s="49" t="str">
        <f ca="1">IF(Table_Question_Sets[[#This Row],[Header]]="Yes","",_xlfn.NUMBERVALUE(INDIRECT(SUBSTITUTE(ADDRESS(1,COLUMN(),4),"1","")&amp;ROW()+1))+IF(OR(Table_Question_Sets[[#This Row],[Value]]&lt;&gt;"",AND(Table_Question_Sets[[#This Row],[Data Type]]="Repeating",Table_Question_Sets[[#This Row],[Calculation Repeating]]&lt;&gt;"")),1,0))</f>
        <v/>
      </c>
      <c r="CH99" s="49" t="str">
        <f ca="1" xml:space="preserve">
IF(Table_Question_Sets[[#This Row],[Data Type]]="Repeating",
OFFSET(Table_Repeating_Question_Sets[[#Headers],[Property]],MATCH(Table_Question_Sets[[#This Row],[Property]],Table_Repeating_Question_Sets[Property],0),MATCH("Calculation",Table_Repeating_Question_Sets[#Headers],0)-1,1,1),
"")</f>
        <v/>
      </c>
      <c r="CI99"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99"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"paymentOptions":{"paymentOption": "Yearly","paymentMethod": "Invoice"},</v>
      </c>
      <c r="CK99" s="49" t="str">
        <f ca="1">IF(ISNUMBER(Table_Question_Sets[[#This Row],[Config Use Row]]),INDEX(Table_Question_Sets[Config Rollup],Table_Question_Sets[[#This Row],[Config Use Row]]),"")</f>
        <v/>
      </c>
      <c r="CL99" s="49" t="str">
        <f ca="1">IF(ISNUMBER(Table_Question_Sets[[#This Row],[Config Use Row]]),INDEX(Table_Question_Sets[Config Keys Nested Rollup],Table_Question_Sets[[#This Row],[Config Use Row]]),"")</f>
        <v/>
      </c>
      <c r="CM99" s="49" t="str">
        <f ca="1">IF(ISNUMBER(Table_Question_Sets[[#This Row],[Config Use Row]]),INDEX(Table_Question_Sets[Calculation Rollup],Table_Question_Sets[[#This Row],[Config Use Row]]),"")</f>
        <v/>
      </c>
    </row>
    <row r="100" spans="2:91" s="22" customFormat="1" ht="21" hidden="1" customHeight="1">
      <c r="B100"/>
      <c r="C100"/>
      <c r="D100" t="str">
        <f ca="1">IF(Table_Question_Sets[[#This Row],[Header]]="Yes","",
IF(INDIRECT(SUBSTITUTE(ADDRESS(1,COLUMN(),4),"1","")&amp;ROW()-1)="",
INDIRECT(SUBSTITUTE(ADDRESS(1,COLUMN(Table_Question_Sets[[#This Row],[Property]]),4),"1","")&amp;ROW()-1),
INDIRECT(SUBSTITUTE(ADDRESS(1,COLUMN(),4),"1","")&amp;ROW()-1)))</f>
        <v>Payment Options</v>
      </c>
      <c r="E10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00" t="str">
        <f>IF(Table_Question_Sets[[#This Row],[Header]]="Yes","",IF(Table_Question_Sets[[#This Row],[Property]]&lt;&gt;"",SUBSTITUTE(Table_Question_Sets[[#This Row],[Property]]," ",""),""))</f>
        <v/>
      </c>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0"/>
      <c r="AT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0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00"/>
      <c r="AW100"/>
      <c r="AX100"/>
      <c r="AY100"/>
      <c r="AZ100"/>
      <c r="BA100"/>
      <c r="BB100"/>
      <c r="BC100"/>
      <c r="BD100"/>
      <c r="BE100"/>
      <c r="BF100"/>
      <c r="BG100"/>
      <c r="BH100"/>
      <c r="BI100"/>
      <c r="BJ100"/>
      <c r="BK100"/>
      <c r="BL10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0" t="str">
        <f>IF(OR(Table_Question_Sets[[#This Row],[Header]]="Yes",Table_Question_Sets[[#This Row],[Text]]=""),"",IF(OR(Table_Question_Sets[[#This Row],[Text]]="true",Table_Question_Sets[[#This Row],[Text]]="false",ISNUMBER(Table_Question_Sets[[#This Row],[Text]])),Table_Question_Sets[[#This Row],[Text]],""""&amp;Table_Question_Sets[[#This Row],[Text]]&amp;""""))</f>
        <v/>
      </c>
      <c r="BN100" t="str">
        <f>IF(AND(Table_Question_Sets[[#This Row],[Header]]&lt;&gt;"Yes",Table_Question_Sets[[#This Row],[Property]]&lt;&gt;"",Table_Question_Sets[[#This Row],[Summary Label]]&lt;&gt;""),""""&amp;Table_Question_Sets[[#This Row],[Key]]&amp;""": """&amp;Table_Question_Sets[[#This Row],[Summary Label]]&amp;"""","")</f>
        <v/>
      </c>
      <c r="BO100">
        <f ca="1">IF(Table_Question_Sets[[#This Row],[Header]]="Yes","",_xlfn.NUMBERVALUE(INDIRECT(SUBSTITUTE(ADDRESS(1,COLUMN(),4),"1","")&amp;ROW()-1))+IF(Table_Question_Sets[[#This Row],[Property]]&lt;&gt;"",1,0))</f>
        <v>0</v>
      </c>
      <c r="BP100">
        <f ca="1">IF(Table_Question_Sets[[#This Row],[Header]]="Yes","",_xlfn.NUMBERVALUE(INDIRECT(SUBSTITUTE(ADDRESS(1,COLUMN(),4),"1","")&amp;ROW()+1))+IF(Table_Question_Sets[[#This Row],[Property]]&lt;&gt;"",1,0))</f>
        <v>2</v>
      </c>
      <c r="BQ100" t="str">
        <f t="array" aca="1" ref="BQ10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0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0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00" t="str">
        <f xml:space="preserve">
IF(Table_Question_Sets[[#This Row],[Row]]="Yes","]},{""className"": ""row"",""fieldGroup"": [","")&amp;
Table_Question_Sets[[#This Row],[Config Field]]</f>
        <v/>
      </c>
      <c r="BW10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'cancellation'","affectsPremium":"Yes","canChangeWhenApproved":"Yes"},"validators": {"validation": "Validators.compose([ValidationService.required('true', 'getQuoteType() == \'adjustment\' || getQuoteType() == \'cancellation\'')])"}},{"key":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BX10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0" t="str">
        <f>IF(AND(Table_Question_Sets[[#This Row],[Header]]="",Table_Question_Sets[[#This Row],[Property]]&lt;&gt;"",Table_Question_Sets[[#This Row],[Field Type]]&lt;&gt;""),
""""&amp;Table_Question_Sets[[#This Row],[Key]]&amp;"""","")</f>
        <v/>
      </c>
      <c r="BZ10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v>
      </c>
      <c r="CA100" t="str">
        <f>IF(AND(Table_Question_Sets[[#This Row],[Header]]&lt;&gt;"Yes",Table_Question_Sets[[#This Row],[Property]]&lt;&gt;"",Table_Question_Sets[[#This Row],[Workflow Role]]&lt;&gt;""),
""""&amp;Table_Question_Sets[[#This Row],[Workflow Role]]&amp;""":"""&amp;Table_Question_Sets[[#This Row],[Key]]&amp;"""","")</f>
        <v/>
      </c>
      <c r="CB100" t="str">
        <f>IF(AND(Table_Question_Sets[[#This Row],[Displayable]]="No", Table_Question_Sets[[#This Row],[Property]]&lt;&gt;""),
"",""""&amp;Table_Question_Sets[[#This Row],[Key]]&amp;"""")</f>
        <v>""</v>
      </c>
      <c r="CC100" t="str">
        <f>IF(AND(Table_Question_Sets[[#This Row],[Header]]&lt;&gt;"Yes",Table_Question_Sets[[#This Row],[Property]]&lt;&gt;"",Table_Question_Sets[[#This Row],[Private]]="Yes"),
""""&amp;Table_Question_Sets[[#This Row],[Key]]&amp;"""","")</f>
        <v/>
      </c>
      <c r="CD10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0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"paymentOption": { "dataType": "text", "displayable": false, "canChangeWhenApproved": true, "private": false, "resetForNewQuotes": false},"paymentMethod": { "dataType": "text", "displayable": false, "canChangeWhenApproved": true, "private": false, "resetForNewQuotes": false}</v>
      </c>
      <c r="CF100" t="str">
        <f ca="1">IF(ISNUMBER(Table_Question_Sets[[#This Row],[Config Use Row]]),INDEX(Table_Question_Sets[Config Question Meta Data Rollup],Table_Question_Sets[[#This Row],[Config Use Row]])&amp;",","")</f>
        <v/>
      </c>
      <c r="CG100">
        <f ca="1">IF(Table_Question_Sets[[#This Row],[Header]]="Yes","",_xlfn.NUMBERVALUE(INDIRECT(SUBSTITUTE(ADDRESS(1,COLUMN(),4),"1","")&amp;ROW()+1))+IF(OR(Table_Question_Sets[[#This Row],[Value]]&lt;&gt;"",AND(Table_Question_Sets[[#This Row],[Data Type]]="Repeating",Table_Question_Sets[[#This Row],[Calculation Repeating]]&lt;&gt;"")),1,0))</f>
        <v>1</v>
      </c>
      <c r="CH100" t="str">
        <f ca="1" xml:space="preserve">
IF(Table_Question_Sets[[#This Row],[Data Type]]="Repeating",
OFFSET(Table_Repeating_Question_Sets[[#Headers],[Property]],MATCH(Table_Question_Sets[[#This Row],[Property]],Table_Repeating_Question_Sets[Property],0),MATCH("Calculation",Table_Repeating_Question_Sets[#Headers],0)-1,1,1),
"")</f>
        <v/>
      </c>
      <c r="CI10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"Yearly","paymentMethod": "Invoice"</v>
      </c>
      <c r="CK100" t="str">
        <f ca="1">IF(ISNUMBER(Table_Question_Sets[[#This Row],[Config Use Row]]),INDEX(Table_Question_Sets[Config Rollup],Table_Question_Sets[[#This Row],[Config Use Row]]),"")</f>
        <v/>
      </c>
      <c r="CL100" t="str">
        <f ca="1">IF(ISNUMBER(Table_Question_Sets[[#This Row],[Config Use Row]]),INDEX(Table_Question_Sets[Config Keys Nested Rollup],Table_Question_Sets[[#This Row],[Config Use Row]]),"")</f>
        <v/>
      </c>
      <c r="CM100" t="str">
        <f ca="1">IF(ISNUMBER(Table_Question_Sets[[#This Row],[Config Use Row]]),INDEX(Table_Question_Sets[Calculation Rollup],Table_Question_Sets[[#This Row],[Config Use Row]]),"")</f>
        <v/>
      </c>
    </row>
    <row r="101" spans="2:91" s="22" customFormat="1" ht="21" customHeight="1">
      <c r="B101" s="11" t="s">
        <v>104</v>
      </c>
      <c r="C101" s="10"/>
      <c r="D101" s="10" t="str">
        <f ca="1">IF(Table_Question_Sets[[#This Row],[Header]]="Yes","",
IF(INDIRECT(SUBSTITUTE(ADDRESS(1,COLUMN(),4),"1","")&amp;ROW()-1)="",
INDIRECT(SUBSTITUTE(ADDRESS(1,COLUMN(Table_Question_Sets[[#This Row],[Property]]),4),"1","")&amp;ROW()-1),
INDIRECT(SUBSTITUTE(ADDRESS(1,COLUMN(),4),"1","")&amp;ROW()-1)))</f>
        <v>Payment Options</v>
      </c>
      <c r="E101"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101" s="10" t="str">
        <f>IF(Table_Question_Sets[[#This Row],[Header]]="Yes","",IF(Table_Question_Sets[[#This Row],[Property]]&lt;&gt;"",SUBSTITUTE(Table_Question_Sets[[#This Row],[Property]]," ",""),""))</f>
        <v>PaymentOption</v>
      </c>
      <c r="G101" s="202"/>
      <c r="H101" s="10" t="s">
        <v>37</v>
      </c>
      <c r="I101" s="10" t="s">
        <v>62</v>
      </c>
      <c r="J101" s="10" t="s">
        <v>103</v>
      </c>
      <c r="K101" s="62" t="s">
        <v>60</v>
      </c>
      <c r="L101" s="77"/>
      <c r="M101" s="77"/>
      <c r="N101" s="10"/>
      <c r="O101" s="62" t="s">
        <v>735</v>
      </c>
      <c r="P101" s="10"/>
      <c r="Q101" s="10"/>
      <c r="R101" s="10"/>
      <c r="S101" s="10"/>
      <c r="T101" s="224" t="s">
        <v>838</v>
      </c>
      <c r="U101" s="165"/>
      <c r="V101" s="11" t="s">
        <v>1870</v>
      </c>
      <c r="W101" s="10"/>
      <c r="X101" s="10" t="s">
        <v>103</v>
      </c>
      <c r="Y101" s="10"/>
      <c r="Z101" s="10"/>
      <c r="AA101" s="10"/>
      <c r="AB101" s="10"/>
      <c r="AC101" s="10"/>
      <c r="AD101" s="10"/>
      <c r="AE101" s="10"/>
      <c r="AF101" s="10"/>
      <c r="AG101" s="10"/>
      <c r="AH101" s="301" t="s">
        <v>1485</v>
      </c>
      <c r="AI101" s="77" t="s">
        <v>1114</v>
      </c>
      <c r="AJ101" s="77" t="s">
        <v>1110</v>
      </c>
      <c r="AK101" s="78" t="s">
        <v>1484</v>
      </c>
      <c r="AL101" s="78"/>
      <c r="AM101" s="78"/>
      <c r="AN101" s="78"/>
      <c r="AO101" s="78"/>
      <c r="AP101" s="78"/>
      <c r="AQ101" s="235" t="s">
        <v>180</v>
      </c>
      <c r="AR10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Yearly</v>
      </c>
      <c r="AS101" s="166"/>
      <c r="AT101"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01"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01" s="10"/>
      <c r="AW101" s="10"/>
      <c r="AX101" s="10"/>
      <c r="AY101" s="10"/>
      <c r="AZ101" s="10" t="s">
        <v>60</v>
      </c>
      <c r="BA101" s="10"/>
      <c r="BB101" s="10"/>
      <c r="BC101" s="10"/>
      <c r="BD101" s="10"/>
      <c r="BE101" s="11" t="s">
        <v>60</v>
      </c>
      <c r="BF101" s="11"/>
      <c r="BG101" s="10"/>
      <c r="BH101" s="10"/>
      <c r="BI101" s="27" t="s">
        <v>70</v>
      </c>
      <c r="BJ101" s="27"/>
      <c r="BK101" s="27"/>
      <c r="BL101"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Yearly</v>
      </c>
      <c r="BM101" s="10" t="str">
        <f>IF(OR(Table_Question_Sets[[#This Row],[Header]]="Yes",Table_Question_Sets[[#This Row],[Text]]=""),"",IF(OR(Table_Question_Sets[[#This Row],[Text]]="true",Table_Question_Sets[[#This Row],[Text]]="false",ISNUMBER(Table_Question_Sets[[#This Row],[Text]])),Table_Question_Sets[[#This Row],[Text]],""""&amp;Table_Question_Sets[[#This Row],[Text]]&amp;""""))</f>
        <v>"Yearly"</v>
      </c>
      <c r="BN101" s="10" t="str">
        <f>IF(AND(Table_Question_Sets[[#This Row],[Header]]&lt;&gt;"Yes",Table_Question_Sets[[#This Row],[Property]]&lt;&gt;"",Table_Question_Sets[[#This Row],[Summary Label]]&lt;&gt;""),""""&amp;Table_Question_Sets[[#This Row],[Key]]&amp;""": """&amp;Table_Question_Sets[[#This Row],[Summary Label]]&amp;"""","")</f>
        <v/>
      </c>
      <c r="BO101" s="25">
        <f ca="1">IF(Table_Question_Sets[[#This Row],[Header]]="Yes","",_xlfn.NUMBERVALUE(INDIRECT(SUBSTITUTE(ADDRESS(1,COLUMN(),4),"1","")&amp;ROW()-1))+IF(Table_Question_Sets[[#This Row],[Property]]&lt;&gt;"",1,0))</f>
        <v>1</v>
      </c>
      <c r="BP101" s="25">
        <f ca="1">IF(Table_Question_Sets[[#This Row],[Header]]="Yes","",_xlfn.NUMBERVALUE(INDIRECT(SUBSTITUTE(ADDRESS(1,COLUMN(),4),"1","")&amp;ROW()+1))+IF(Table_Question_Sets[[#This Row],[Property]]&lt;&gt;"",1,0))</f>
        <v>2</v>
      </c>
      <c r="BQ101" s="10" t="str">
        <f t="array" aca="1" ref="BQ10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{"value":"Yearly","key":"Yearly","hideCondition":"false"},{"value":"Monthly","key":"Monthly","hideCondition":"false"},{"value":"Fortnightly","key":"Fortnightly","hideCondition":"true"},{"value":"Weekly","key":"Weekly","hideCondition":"true"}</v>
      </c>
      <c r="BR101"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'getQuoteType() == \'adjustment\' || getQuoteType() == \'cancellation\'')])"}</v>
      </c>
      <c r="BS101"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1" s="1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
      </c>
      <c r="BU101" s="1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"paymentOption","type": "buttons-field","className":"col-xs-12","templateOptions":{"defaultValue":"getQuoteType()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'cancellation'","affectsPremium":"Yes","canChangeWhenApproved":"Yes"},"validators": {"validation": "Validators.compose([ValidationService.required('true', 'getQuoteType() == \'adjustment\' || getQuoteType() == \'cancellation\'')])"}}</v>
      </c>
      <c r="BV101" s="10" t="str">
        <f ca="1" xml:space="preserve">
IF(Table_Question_Sets[[#This Row],[Row]]="Yes","]},{""className"": ""row"",""fieldGroup"": [","")&amp;
Table_Question_Sets[[#This Row],[Config Field]]</f>
        <v>{"key": "paymentOption","type": "buttons-field","className":"col-xs-12","templateOptions":{"defaultValue":"getQuoteType()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'cancellation'","affectsPremium":"Yes","canChangeWhenApproved":"Yes"},"validators": {"validation": "Validators.compose([ValidationService.required('true', 'getQuoteType() == \'adjustment\' || getQuoteType() == \'cancellation\'')])"}}</v>
      </c>
      <c r="BW101"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'cancellation'","affectsPremium":"Yes","canChangeWhenApproved":"Yes"},"validators": {"validation": "Validators.compose([ValidationService.required('true', 'getQuoteType() == \'adjustment\' || getQuoteType() == \'cancellation\'')])"}},{"key":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BX101"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1" s="10" t="str">
        <f>IF(AND(Table_Question_Sets[[#This Row],[Header]]="",Table_Question_Sets[[#This Row],[Property]]&lt;&gt;"",Table_Question_Sets[[#This Row],[Field Type]]&lt;&gt;""),
""""&amp;Table_Question_Sets[[#This Row],[Key]]&amp;"""","")</f>
        <v>"paymentOption"</v>
      </c>
      <c r="BZ101"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v>
      </c>
      <c r="CA101" s="10" t="str">
        <f>IF(AND(Table_Question_Sets[[#This Row],[Header]]&lt;&gt;"Yes",Table_Question_Sets[[#This Row],[Property]]&lt;&gt;"",Table_Question_Sets[[#This Row],[Workflow Role]]&lt;&gt;""),
""""&amp;Table_Question_Sets[[#This Row],[Workflow Role]]&amp;""":"""&amp;Table_Question_Sets[[#This Row],[Key]]&amp;"""","")</f>
        <v/>
      </c>
      <c r="CB101" s="10" t="str">
        <f>IF(AND(Table_Question_Sets[[#This Row],[Displayable]]="No", Table_Question_Sets[[#This Row],[Property]]&lt;&gt;""),
"",""""&amp;Table_Question_Sets[[#This Row],[Key]]&amp;"""")</f>
        <v/>
      </c>
      <c r="CC101" s="10" t="str">
        <f>IF(AND(Table_Question_Sets[[#This Row],[Header]]&lt;&gt;"Yes",Table_Question_Sets[[#This Row],[Property]]&lt;&gt;"",Table_Question_Sets[[#This Row],[Private]]="Yes"),
""""&amp;Table_Question_Sets[[#This Row],[Key]]&amp;"""","")</f>
        <v/>
      </c>
      <c r="CD101"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"paymentOption": { "dataType": "text", "displayable": false, "canChangeWhenApproved": true, "private": false, "resetForNewQuotes": false}</v>
      </c>
      <c r="CE101"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"paymentOption": { "dataType": "text", "displayable": false, "canChangeWhenApproved": true, "private": false, "resetForNewQuotes": false},"paymentMethod": { "dataType": "text", "displayable": false, "canChangeWhenApproved": true, "private": false, "resetForNewQuotes": false}</v>
      </c>
      <c r="CF101" s="10" t="str">
        <f ca="1">IF(ISNUMBER(Table_Question_Sets[[#This Row],[Config Use Row]]),INDEX(Table_Question_Sets[Config Question Meta Data Rollup],Table_Question_Sets[[#This Row],[Config Use Row]])&amp;",","")</f>
        <v/>
      </c>
      <c r="CG101" s="10">
        <f ca="1">IF(Table_Question_Sets[[#This Row],[Header]]="Yes","",_xlfn.NUMBERVALUE(INDIRECT(SUBSTITUTE(ADDRESS(1,COLUMN(),4),"1","")&amp;ROW()+1))+IF(OR(Table_Question_Sets[[#This Row],[Value]]&lt;&gt;"",AND(Table_Question_Sets[[#This Row],[Data Type]]="Repeating",Table_Question_Sets[[#This Row],[Calculation Repeating]]&lt;&gt;"")),1,0))</f>
        <v>1</v>
      </c>
      <c r="CH101" s="10" t="str">
        <f ca="1" xml:space="preserve">
IF(Table_Question_Sets[[#This Row],[Data Type]]="Repeating",
OFFSET(Table_Repeating_Question_Sets[[#Headers],[Property]],MATCH(Table_Question_Sets[[#This Row],[Property]],Table_Repeating_Question_Sets[Property],0),MATCH("Calculation",Table_Repeating_Question_Sets[#Headers],0)-1,1,1),
"")</f>
        <v/>
      </c>
      <c r="CI101" s="1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"paymentOption": "Yearly"</v>
      </c>
      <c r="CJ101"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"Yearly","paymentMethod": "Invoice"</v>
      </c>
      <c r="CK101" s="10" t="str">
        <f ca="1">IF(ISNUMBER(Table_Question_Sets[[#This Row],[Config Use Row]]),INDEX(Table_Question_Sets[Config Rollup],Table_Question_Sets[[#This Row],[Config Use Row]]),"")</f>
        <v/>
      </c>
      <c r="CL101" s="10" t="str">
        <f ca="1">IF(ISNUMBER(Table_Question_Sets[[#This Row],[Config Use Row]]),INDEX(Table_Question_Sets[Config Keys Nested Rollup],Table_Question_Sets[[#This Row],[Config Use Row]]),"")</f>
        <v/>
      </c>
      <c r="CM101" s="10" t="str">
        <f ca="1">IF(ISNUMBER(Table_Question_Sets[[#This Row],[Config Use Row]]),INDEX(Table_Question_Sets[Calculation Rollup],Table_Question_Sets[[#This Row],[Config Use Row]]),"")</f>
        <v/>
      </c>
    </row>
    <row r="102" spans="2:91" s="22" customFormat="1" ht="21" customHeight="1">
      <c r="B102" t="s">
        <v>106</v>
      </c>
      <c r="C102" s="10"/>
      <c r="D102" s="26" t="str">
        <f ca="1">IF(Table_Question_Sets[[#This Row],[Header]]="Yes","",
IF(INDIRECT(SUBSTITUTE(ADDRESS(1,COLUMN(),4),"1","")&amp;ROW()-1)="",
INDIRECT(SUBSTITUTE(ADDRESS(1,COLUMN(Table_Question_Sets[[#This Row],[Property]]),4),"1","")&amp;ROW()-1),
INDIRECT(SUBSTITUTE(ADDRESS(1,COLUMN(),4),"1","")&amp;ROW()-1)))</f>
        <v>Payment Options</v>
      </c>
      <c r="E10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102" s="26" t="str">
        <f>IF(Table_Question_Sets[[#This Row],[Header]]="Yes","",IF(Table_Question_Sets[[#This Row],[Property]]&lt;&gt;"",SUBSTITUTE(Table_Question_Sets[[#This Row],[Property]]," ",""),""))</f>
        <v>PaymentMethod</v>
      </c>
      <c r="G102" s="94" t="s">
        <v>1106</v>
      </c>
      <c r="H102" s="27" t="s">
        <v>37</v>
      </c>
      <c r="I102" s="28" t="s">
        <v>37</v>
      </c>
      <c r="J102" s="10"/>
      <c r="K102" s="59"/>
      <c r="L102" s="77"/>
      <c r="M102" s="77"/>
      <c r="N102" s="60"/>
      <c r="O102" s="60" t="s">
        <v>1009</v>
      </c>
      <c r="P102" s="60"/>
      <c r="Q102" s="60"/>
      <c r="R102" s="60"/>
      <c r="S102"/>
      <c r="T102" s="27" t="s">
        <v>1459</v>
      </c>
      <c r="U102" s="10"/>
      <c r="V102" s="27"/>
      <c r="W102" s="27"/>
      <c r="X102" s="10"/>
      <c r="Y102" s="10"/>
      <c r="Z102" s="10"/>
      <c r="AA102" s="10"/>
      <c r="AB102" s="10"/>
      <c r="AC102" s="10"/>
      <c r="AD102" s="27"/>
      <c r="AE102" s="27"/>
      <c r="AF102" s="10"/>
      <c r="AG102" s="10"/>
      <c r="AH102" s="223"/>
      <c r="AI102" s="223" t="s">
        <v>1462</v>
      </c>
      <c r="AJ102" s="223"/>
      <c r="AK102" s="223"/>
      <c r="AL102" s="223"/>
      <c r="AM102" s="223"/>
      <c r="AN102" s="223"/>
      <c r="AO102" s="223"/>
      <c r="AP102" s="223"/>
      <c r="AQ102" s="235" t="s">
        <v>1398</v>
      </c>
      <c r="AR102"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Invoice</v>
      </c>
      <c r="AS102"/>
      <c r="AT10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0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02" s="27"/>
      <c r="AW102" s="25"/>
      <c r="AX102" s="25"/>
      <c r="AY102" s="25"/>
      <c r="AZ102" s="10"/>
      <c r="BA102" s="10"/>
      <c r="BB102" s="10"/>
      <c r="BC102" t="s">
        <v>1129</v>
      </c>
      <c r="BD102" s="10"/>
      <c r="BE102" s="11" t="s">
        <v>60</v>
      </c>
      <c r="BF102" s="11"/>
      <c r="BG102" s="10"/>
      <c r="BH102" s="10"/>
      <c r="BI102" s="27" t="s">
        <v>70</v>
      </c>
      <c r="BJ102" s="27"/>
      <c r="BK102" s="27"/>
      <c r="BL10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Invoice</v>
      </c>
      <c r="BM102" s="50" t="str">
        <f>IF(OR(Table_Question_Sets[[#This Row],[Header]]="Yes",Table_Question_Sets[[#This Row],[Text]]=""),"",IF(OR(Table_Question_Sets[[#This Row],[Text]]="true",Table_Question_Sets[[#This Row],[Text]]="false",ISNUMBER(Table_Question_Sets[[#This Row],[Text]])),Table_Question_Sets[[#This Row],[Text]],""""&amp;Table_Question_Sets[[#This Row],[Text]]&amp;""""))</f>
        <v>"Invoice"</v>
      </c>
      <c r="BN102" s="29" t="str">
        <f>IF(AND(Table_Question_Sets[[#This Row],[Header]]&lt;&gt;"Yes",Table_Question_Sets[[#This Row],[Property]]&lt;&gt;"",Table_Question_Sets[[#This Row],[Summary Label]]&lt;&gt;""),""""&amp;Table_Question_Sets[[#This Row],[Key]]&amp;""": """&amp;Table_Question_Sets[[#This Row],[Summary Label]]&amp;"""","")</f>
        <v/>
      </c>
      <c r="BO102" s="29">
        <f ca="1">IF(Table_Question_Sets[[#This Row],[Header]]="Yes","",_xlfn.NUMBERVALUE(INDIRECT(SUBSTITUTE(ADDRESS(1,COLUMN(),4),"1","")&amp;ROW()-1))+IF(Table_Question_Sets[[#This Row],[Property]]&lt;&gt;"",1,0))</f>
        <v>2</v>
      </c>
      <c r="BP102" s="29">
        <f ca="1">IF(Table_Question_Sets[[#This Row],[Header]]="Yes","",_xlfn.NUMBERVALUE(INDIRECT(SUBSTITUTE(ADDRESS(1,COLUMN(),4),"1","")&amp;ROW()+1))+IF(Table_Question_Sets[[#This Row],[Property]]&lt;&gt;"",1,0))</f>
        <v>1</v>
      </c>
      <c r="BQ102" s="29" t="str">
        <f t="array" aca="1" ref="BQ10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0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"templateOptions":{"calculatedValue":"paymentOption == 'Monthly' ? 'Premium Funding' : (paymentMethodSelect == 'Invoice' ? 'Invoice' : (creditCardSelect == null || creditCardSelect =='' ? 'VISA' : creditCardSelect)) ","assumedValue":"VISA","label":"Payment Method calculated","disabledCondition": "true","canChangeWhenApproved":"Yes"}</v>
      </c>
      <c r="BU10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BV102" s="26" t="str">
        <f ca="1" xml:space="preserve">
IF(Table_Question_Sets[[#This Row],[Row]]="Yes","]},{""className"": ""row"",""fieldGroup"": [","")&amp;
Table_Question_Sets[[#This Row],[Config Field]]</f>
        <v>{"key":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BW10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BX10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2" s="137" t="str">
        <f>IF(AND(Table_Question_Sets[[#This Row],[Header]]="",Table_Question_Sets[[#This Row],[Property]]&lt;&gt;"",Table_Question_Sets[[#This Row],[Field Type]]&lt;&gt;""),
""""&amp;Table_Question_Sets[[#This Row],[Key]]&amp;"""","")</f>
        <v>"paymentMethod"</v>
      </c>
      <c r="BZ10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v>
      </c>
      <c r="CA102" s="137" t="str">
        <f>IF(AND(Table_Question_Sets[[#This Row],[Header]]&lt;&gt;"Yes",Table_Question_Sets[[#This Row],[Property]]&lt;&gt;"",Table_Question_Sets[[#This Row],[Workflow Role]]&lt;&gt;""),
""""&amp;Table_Question_Sets[[#This Row],[Workflow Role]]&amp;""":"""&amp;Table_Question_Sets[[#This Row],[Key]]&amp;"""","")</f>
        <v>"paymentMethod":"paymentMethod"</v>
      </c>
      <c r="CB102" s="10" t="str">
        <f>IF(AND(Table_Question_Sets[[#This Row],[Displayable]]="No", Table_Question_Sets[[#This Row],[Property]]&lt;&gt;""),
"",""""&amp;Table_Question_Sets[[#This Row],[Key]]&amp;"""")</f>
        <v/>
      </c>
      <c r="CC102" s="137" t="str">
        <f>IF(AND(Table_Question_Sets[[#This Row],[Header]]&lt;&gt;"Yes",Table_Question_Sets[[#This Row],[Property]]&lt;&gt;"",Table_Question_Sets[[#This Row],[Private]]="Yes"),
""""&amp;Table_Question_Sets[[#This Row],[Key]]&amp;"""","")</f>
        <v/>
      </c>
      <c r="CD102"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"paymentMethod": { "dataType": "text", "displayable": false, "canChangeWhenApproved": true, "private": false, "resetForNewQuotes": false}</v>
      </c>
      <c r="CE102"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"paymentMethod": { "dataType": "text", "displayable": false, "canChangeWhenApproved": true, "private": false, "resetForNewQuotes": false}</v>
      </c>
      <c r="CF102" s="10" t="str">
        <f ca="1">IF(ISNUMBER(Table_Question_Sets[[#This Row],[Config Use Row]]),INDEX(Table_Question_Sets[Config Question Meta Data Rollup],Table_Question_Sets[[#This Row],[Config Use Row]])&amp;",","")</f>
        <v/>
      </c>
      <c r="CG102" s="137">
        <f ca="1">IF(Table_Question_Sets[[#This Row],[Header]]="Yes","",_xlfn.NUMBERVALUE(INDIRECT(SUBSTITUTE(ADDRESS(1,COLUMN(),4),"1","")&amp;ROW()+1))+IF(OR(Table_Question_Sets[[#This Row],[Value]]&lt;&gt;"",AND(Table_Question_Sets[[#This Row],[Data Type]]="Repeating",Table_Question_Sets[[#This Row],[Calculation Repeating]]&lt;&gt;"")),1,0))</f>
        <v>1</v>
      </c>
      <c r="CH10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"paymentMethod": "Invoice"</v>
      </c>
      <c r="CJ10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"Invoice"</v>
      </c>
      <c r="CK102" s="137" t="str">
        <f ca="1">IF(ISNUMBER(Table_Question_Sets[[#This Row],[Config Use Row]]),INDEX(Table_Question_Sets[Config Rollup],Table_Question_Sets[[#This Row],[Config Use Row]]),"")</f>
        <v/>
      </c>
      <c r="CL102" s="137" t="str">
        <f ca="1">IF(ISNUMBER(Table_Question_Sets[[#This Row],[Config Use Row]]),INDEX(Table_Question_Sets[Config Keys Nested Rollup],Table_Question_Sets[[#This Row],[Config Use Row]]),"")</f>
        <v/>
      </c>
      <c r="CM102" s="137" t="str">
        <f ca="1">IF(ISNUMBER(Table_Question_Sets[[#This Row],[Config Use Row]]),INDEX(Table_Question_Sets[Calculation Rollup],Table_Question_Sets[[#This Row],[Config Use Row]]),"")</f>
        <v/>
      </c>
    </row>
    <row r="103" spans="2:91" s="22" customFormat="1" ht="29.25" thickBot="1">
      <c r="B103" s="49" t="s">
        <v>1611</v>
      </c>
      <c r="C103" s="49" t="s">
        <v>60</v>
      </c>
      <c r="D103" s="49" t="str">
        <f ca="1">IF(Table_Question_Sets[[#This Row],[Header]]="Yes","",
IF(INDIRECT(SUBSTITUTE(ADDRESS(1,COLUMN(),4),"1","")&amp;ROW()-1)="",
INDIRECT(SUBSTITUTE(ADDRESS(1,COLUMN(Table_Question_Sets[[#This Row],[Property]]),4),"1","")&amp;ROW()-1),
INDIRECT(SUBSTITUTE(ADDRESS(1,COLUMN(),4),"1","")&amp;ROW()-1)))</f>
        <v/>
      </c>
      <c r="E103"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refundMethods</v>
      </c>
      <c r="F103" s="49" t="str">
        <f>IF(Table_Question_Sets[[#This Row],[Header]]="Yes","",IF(Table_Question_Sets[[#This Row],[Property]]&lt;&gt;"",SUBSTITUTE(Table_Question_Sets[[#This Row],[Property]]," ",""),""))</f>
        <v/>
      </c>
      <c r="G103" s="48"/>
      <c r="H103" s="49"/>
      <c r="I103" s="49"/>
      <c r="J103" s="49"/>
      <c r="K103" s="48"/>
      <c r="L103" s="49"/>
      <c r="M103" s="49"/>
      <c r="N103" s="48"/>
      <c r="O103" s="48"/>
      <c r="P103" s="48"/>
      <c r="Q103" s="48"/>
      <c r="R103" s="48"/>
      <c r="S103" s="4"/>
      <c r="T103" s="49"/>
      <c r="U103" s="49"/>
      <c r="V103" s="49"/>
      <c r="W103" s="49"/>
      <c r="X103" s="49"/>
      <c r="Y103" s="49"/>
      <c r="Z103" s="49"/>
      <c r="AA103" s="49"/>
      <c r="AB103" s="49"/>
      <c r="AC103" s="49"/>
      <c r="AD103" s="49"/>
      <c r="AE103" s="49"/>
      <c r="AF103" s="49"/>
      <c r="AG103" s="49"/>
      <c r="AH103" s="237"/>
      <c r="AI103" s="319"/>
      <c r="AJ103" s="319"/>
      <c r="AK103" s="319"/>
      <c r="AL103" s="319"/>
      <c r="AM103" s="319"/>
      <c r="AN103" s="319"/>
      <c r="AO103" s="319"/>
      <c r="AP103" s="319"/>
      <c r="AQ103" s="49"/>
      <c r="AR103"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3" s="4"/>
      <c r="AT103"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03"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03" s="49"/>
      <c r="AW103" s="48"/>
      <c r="AX103" s="48"/>
      <c r="AY103" s="48"/>
      <c r="AZ103" s="49"/>
      <c r="BA103" s="49"/>
      <c r="BB103" s="49"/>
      <c r="BC103" s="49"/>
      <c r="BD103" s="49"/>
      <c r="BE103" s="49"/>
      <c r="BF103" s="49"/>
      <c r="BG103" s="49"/>
      <c r="BH103" s="49"/>
      <c r="BI103" s="49"/>
      <c r="BJ103" s="49"/>
      <c r="BK103" s="49"/>
      <c r="BL10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3" s="48" t="str">
        <f>IF(OR(Table_Question_Sets[[#This Row],[Header]]="Yes",Table_Question_Sets[[#This Row],[Text]]=""),"",IF(OR(Table_Question_Sets[[#This Row],[Text]]="true",Table_Question_Sets[[#This Row],[Text]]="false",ISNUMBER(Table_Question_Sets[[#This Row],[Text]])),Table_Question_Sets[[#This Row],[Text]],""""&amp;Table_Question_Sets[[#This Row],[Text]]&amp;""""))</f>
        <v/>
      </c>
      <c r="BN103" s="48" t="str">
        <f>IF(AND(Table_Question_Sets[[#This Row],[Header]]&lt;&gt;"Yes",Table_Question_Sets[[#This Row],[Property]]&lt;&gt;"",Table_Question_Sets[[#This Row],[Summary Label]]&lt;&gt;""),""""&amp;Table_Question_Sets[[#This Row],[Key]]&amp;""": """&amp;Table_Question_Sets[[#This Row],[Summary Label]]&amp;"""","")</f>
        <v/>
      </c>
      <c r="BO103" s="48" t="str">
        <f ca="1">IF(Table_Question_Sets[[#This Row],[Header]]="Yes","",_xlfn.NUMBERVALUE(INDIRECT(SUBSTITUTE(ADDRESS(1,COLUMN(),4),"1","")&amp;ROW()-1))+IF(Table_Question_Sets[[#This Row],[Property]]&lt;&gt;"",1,0))</f>
        <v/>
      </c>
      <c r="BP103" s="48" t="str">
        <f ca="1">IF(Table_Question_Sets[[#This Row],[Header]]="Yes","",_xlfn.NUMBERVALUE(INDIRECT(SUBSTITUTE(ADDRESS(1,COLUMN(),4),"1","")&amp;ROW()+1))+IF(Table_Question_Sets[[#This Row],[Property]]&lt;&gt;"",1,0))</f>
        <v/>
      </c>
      <c r="BQ103" s="48" t="str">
        <f t="array" aca="1" ref="BQ10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3"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03"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3"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0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03" s="49" t="str">
        <f xml:space="preserve">
IF(Table_Question_Sets[[#This Row],[Row]]="Yes","]},{""className"": ""row"",""fieldGroup"": [","")&amp;
Table_Question_Sets[[#This Row],[Config Field]]</f>
        <v/>
      </c>
      <c r="BW103"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"refundMethods":[{"className": "row","fieldGroup":[{"key": "refundMethodSelect","type": "radio-field","className":"col-xs-12","templateOptions":{"options":[{"value":"Direct transfer into my bank account","key":"Direct Transfer"},{"value":"By cheque in the mail","key":"Cheque"}],"label":"How would you like to receive your refund?","canChangeWhenApproved":"Yes"},"validators": {"validation": "Validators.compose([ValidationService.required('true', '')])"}},{"key": "electronicRefundHeading","type": "content-field","className":"col-xs-12","templateOptions":{"content":{"heading3":"Bank account details"},"hideCondition":"refundMethodSelect != 'Direct Transfer'","canChangeWhenApproved":"Yes"},"validators": {"validation": "Validators.compose([])"}},{"key":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03"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3" s="49" t="str">
        <f>IF(AND(Table_Question_Sets[[#This Row],[Header]]="",Table_Question_Sets[[#This Row],[Property]]&lt;&gt;"",Table_Question_Sets[[#This Row],[Field Type]]&lt;&gt;""),
""""&amp;Table_Question_Sets[[#This Row],[Key]]&amp;"""","")</f>
        <v/>
      </c>
      <c r="BZ103"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"refundMethods":["refundMethodSelect","electronicRefundHeading","electronicRefundAccountName","electronicRefundBSB","electronicRefundAccountNumber","chequeRefundName","chequeRefundHeading","chequeRefundAddress","chequeRefundTown","chequeRefundState","chequeRefundPostcode"],</v>
      </c>
      <c r="CA103" s="49" t="str">
        <f>IF(AND(Table_Question_Sets[[#This Row],[Header]]&lt;&gt;"Yes",Table_Question_Sets[[#This Row],[Property]]&lt;&gt;"",Table_Question_Sets[[#This Row],[Workflow Role]]&lt;&gt;""),
""""&amp;Table_Question_Sets[[#This Row],[Workflow Role]]&amp;""":"""&amp;Table_Question_Sets[[#This Row],[Key]]&amp;"""","")</f>
        <v/>
      </c>
      <c r="CB103" s="49" t="str">
        <f>IF(AND(Table_Question_Sets[[#This Row],[Displayable]]="No", Table_Question_Sets[[#This Row],[Property]]&lt;&gt;""),
"",""""&amp;Table_Question_Sets[[#This Row],[Key]]&amp;"""")</f>
        <v>"refundMethods"</v>
      </c>
      <c r="CC103" s="49" t="str">
        <f>IF(AND(Table_Question_Sets[[#This Row],[Header]]&lt;&gt;"Yes",Table_Question_Sets[[#This Row],[Property]]&lt;&gt;"",Table_Question_Sets[[#This Row],[Private]]="Yes"),
""""&amp;Table_Question_Sets[[#This Row],[Key]]&amp;"""","")</f>
        <v/>
      </c>
      <c r="CD103"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03"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"refundMethods":{"refundMethodSelect": { "dataType": "text", "displayable": false, "canChangeWhenApproved": true, "private": false, "resetForNewQuotes": false},"electronicRefundHeading": { "dataType": "none", "displayable": false, "canChangeWhenApproved": true, "private": false, "resetForNewQuotes": false},"electronicRefundAccountName": { "dataType": "text", "displayable": false, "canChangeWhenApproved": true, "private": false, "resetForNewQuotes": false},"electronicRefundBSB":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03" s="49" t="str">
        <f ca="1">IF(ISNUMBER(Table_Question_Sets[[#This Row],[Config Use Row]]),INDEX(Table_Question_Sets[Config Question Meta Data Rollup],Table_Question_Sets[[#This Row],[Config Use Row]])&amp;",","")</f>
        <v/>
      </c>
      <c r="CG103" s="49" t="str">
        <f ca="1">IF(Table_Question_Sets[[#This Row],[Header]]="Yes","",_xlfn.NUMBERVALUE(INDIRECT(SUBSTITUTE(ADDRESS(1,COLUMN(),4),"1","")&amp;ROW()+1))+IF(OR(Table_Question_Sets[[#This Row],[Value]]&lt;&gt;"",AND(Table_Question_Sets[[#This Row],[Data Type]]="Repeating",Table_Question_Sets[[#This Row],[Calculation Repeating]]&lt;&gt;"")),1,0))</f>
        <v/>
      </c>
      <c r="CH103" s="49" t="str">
        <f ca="1" xml:space="preserve">
IF(Table_Question_Sets[[#This Row],[Data Type]]="Repeating",
OFFSET(Table_Repeating_Question_Sets[[#Headers],[Property]],MATCH(Table_Question_Sets[[#This Row],[Property]],Table_Repeating_Question_Sets[Property],0),MATCH("Calculation",Table_Repeating_Question_Sets[#Headers],0)-1,1,1),
"")</f>
        <v/>
      </c>
      <c r="CI103"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3"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"refundMethods":{},</v>
      </c>
      <c r="CK103" s="49" t="str">
        <f ca="1">IF(ISNUMBER(Table_Question_Sets[[#This Row],[Config Use Row]]),INDEX(Table_Question_Sets[Config Rollup],Table_Question_Sets[[#This Row],[Config Use Row]]),"")</f>
        <v/>
      </c>
      <c r="CL103" s="49" t="str">
        <f ca="1">IF(ISNUMBER(Table_Question_Sets[[#This Row],[Config Use Row]]),INDEX(Table_Question_Sets[Config Keys Nested Rollup],Table_Question_Sets[[#This Row],[Config Use Row]]),"")</f>
        <v/>
      </c>
      <c r="CM103" s="49" t="str">
        <f ca="1">IF(ISNUMBER(Table_Question_Sets[[#This Row],[Config Use Row]]),INDEX(Table_Question_Sets[Calculation Rollup],Table_Question_Sets[[#This Row],[Config Use Row]]),"")</f>
        <v/>
      </c>
    </row>
    <row r="104" spans="2:91" s="22" customFormat="1" ht="21" hidden="1" customHeight="1">
      <c r="B104" s="27"/>
      <c r="C104" s="10"/>
      <c r="D104" s="26" t="str">
        <f ca="1">IF(Table_Question_Sets[[#This Row],[Header]]="Yes","",
IF(INDIRECT(SUBSTITUTE(ADDRESS(1,COLUMN(),4),"1","")&amp;ROW()-1)="",
INDIRECT(SUBSTITUTE(ADDRESS(1,COLUMN(Table_Question_Sets[[#This Row],[Property]]),4),"1","")&amp;ROW()-1),
INDIRECT(SUBSTITUTE(ADDRESS(1,COLUMN(),4),"1","")&amp;ROW()-1)))</f>
        <v>Refund Methods</v>
      </c>
      <c r="E10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04" s="26" t="str">
        <f>IF(Table_Question_Sets[[#This Row],[Header]]="Yes","",IF(Table_Question_Sets[[#This Row],[Property]]&lt;&gt;"",SUBSTITUTE(Table_Question_Sets[[#This Row],[Property]]," ",""),""))</f>
        <v/>
      </c>
      <c r="G104" s="94"/>
      <c r="H104" s="27"/>
      <c r="I104" s="27"/>
      <c r="J104" s="10"/>
      <c r="K104" s="59"/>
      <c r="L104" s="77"/>
      <c r="M104" s="77"/>
      <c r="N104" s="60"/>
      <c r="O104" s="60"/>
      <c r="P104" s="60"/>
      <c r="Q104" s="60"/>
      <c r="R104" s="60"/>
      <c r="S104"/>
      <c r="T104" s="27"/>
      <c r="U104" s="10"/>
      <c r="V104" s="27"/>
      <c r="W104" s="27"/>
      <c r="X104" s="10"/>
      <c r="Y104" s="10"/>
      <c r="Z104" s="10"/>
      <c r="AA104" s="10"/>
      <c r="AB104" s="331"/>
      <c r="AC104" s="10"/>
      <c r="AD104" s="27"/>
      <c r="AE104" s="27"/>
      <c r="AF104" s="10"/>
      <c r="AG104" s="10"/>
      <c r="AH104" s="199"/>
      <c r="AI104" s="223"/>
      <c r="AJ104" s="223"/>
      <c r="AK104" s="223"/>
      <c r="AL104" s="223"/>
      <c r="AM104" s="223"/>
      <c r="AN104" s="223"/>
      <c r="AO104" s="223"/>
      <c r="AP104" s="223"/>
      <c r="AQ104" s="235"/>
      <c r="AR104"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4"/>
      <c r="AT10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0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04" s="27"/>
      <c r="AW104" s="25"/>
      <c r="AX104" s="25"/>
      <c r="AY104" s="25"/>
      <c r="AZ104" s="10"/>
      <c r="BA104" s="10"/>
      <c r="BB104" s="10"/>
      <c r="BC104" s="10"/>
      <c r="BD104" s="10"/>
      <c r="BE104" s="11"/>
      <c r="BF104" s="11"/>
      <c r="BG104" s="10"/>
      <c r="BH104" s="10"/>
      <c r="BI104" s="27"/>
      <c r="BJ104" s="27"/>
      <c r="BK104" s="27"/>
      <c r="BL10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4" s="50" t="str">
        <f>IF(OR(Table_Question_Sets[[#This Row],[Header]]="Yes",Table_Question_Sets[[#This Row],[Text]]=""),"",IF(OR(Table_Question_Sets[[#This Row],[Text]]="true",Table_Question_Sets[[#This Row],[Text]]="false",ISNUMBER(Table_Question_Sets[[#This Row],[Text]])),Table_Question_Sets[[#This Row],[Text]],""""&amp;Table_Question_Sets[[#This Row],[Text]]&amp;""""))</f>
        <v/>
      </c>
      <c r="BN104" s="29" t="str">
        <f>IF(AND(Table_Question_Sets[[#This Row],[Header]]&lt;&gt;"Yes",Table_Question_Sets[[#This Row],[Property]]&lt;&gt;"",Table_Question_Sets[[#This Row],[Summary Label]]&lt;&gt;""),""""&amp;Table_Question_Sets[[#This Row],[Key]]&amp;""": """&amp;Table_Question_Sets[[#This Row],[Summary Label]]&amp;"""","")</f>
        <v/>
      </c>
      <c r="BO104" s="29">
        <f ca="1">IF(Table_Question_Sets[[#This Row],[Header]]="Yes","",_xlfn.NUMBERVALUE(INDIRECT(SUBSTITUTE(ADDRESS(1,COLUMN(),4),"1","")&amp;ROW()-1))+IF(Table_Question_Sets[[#This Row],[Property]]&lt;&gt;"",1,0))</f>
        <v>0</v>
      </c>
      <c r="BP104" s="29">
        <f ca="1">IF(Table_Question_Sets[[#This Row],[Header]]="Yes","",_xlfn.NUMBERVALUE(INDIRECT(SUBSTITUTE(ADDRESS(1,COLUMN(),4),"1","")&amp;ROW()+1))+IF(Table_Question_Sets[[#This Row],[Property]]&lt;&gt;"",1,0))</f>
        <v>11</v>
      </c>
      <c r="BQ104" s="29" t="str">
        <f t="array" aca="1" ref="BQ10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0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4" s="13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04"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04" s="26" t="str">
        <f xml:space="preserve">
IF(Table_Question_Sets[[#This Row],[Row]]="Yes","]},{""className"": ""row"",""fieldGroup"": [","")&amp;
Table_Question_Sets[[#This Row],[Config Field]]</f>
        <v/>
      </c>
      <c r="BW10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"refundMethodSelect","type": "radio-field","className":"col-xs-12","templateOptions":{"options":[{"value":"Direct transfer into my bank account","key":"Direct Transfer"},{"value":"By cheque in the mail","key":"Cheque"}],"label":"How would you like to receive your refund?","canChangeWhenApproved":"Yes"},"validators": {"validation": "Validators.compose([ValidationService.required('true', '')])"}},{"key": "electronicRefundHeading","type": "content-field","className":"col-xs-12","templateOptions":{"content":{"heading3":"Bank account details"},"hideCondition":"refundMethodSelect != 'Direct Transfer'","canChangeWhenApproved":"Yes"},"validators": {"validation": "Validators.compose([])"}},{"key":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0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4" s="137" t="str">
        <f>IF(AND(Table_Question_Sets[[#This Row],[Header]]="",Table_Question_Sets[[#This Row],[Property]]&lt;&gt;"",Table_Question_Sets[[#This Row],[Field Type]]&lt;&gt;""),
""""&amp;Table_Question_Sets[[#This Row],[Key]]&amp;"""","")</f>
        <v/>
      </c>
      <c r="BZ10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"refundMethodSelect","electronicRefundHeading","electronicRefundAccountName","electronicRefundBSB","electronicRefundAccountNumber","chequeRefundName","chequeRefundHeading","chequeRefundAddress","chequeRefundTown","chequeRefundState","chequeRefundPostcode"</v>
      </c>
      <c r="CA104" s="137" t="str">
        <f>IF(AND(Table_Question_Sets[[#This Row],[Header]]&lt;&gt;"Yes",Table_Question_Sets[[#This Row],[Property]]&lt;&gt;"",Table_Question_Sets[[#This Row],[Workflow Role]]&lt;&gt;""),
""""&amp;Table_Question_Sets[[#This Row],[Workflow Role]]&amp;""":"""&amp;Table_Question_Sets[[#This Row],[Key]]&amp;"""","")</f>
        <v/>
      </c>
      <c r="CB104" s="137" t="str">
        <f>IF(AND(Table_Question_Sets[[#This Row],[Displayable]]="No", Table_Question_Sets[[#This Row],[Property]]&lt;&gt;""),
"",""""&amp;Table_Question_Sets[[#This Row],[Key]]&amp;"""")</f>
        <v>""</v>
      </c>
      <c r="CC104" s="137" t="str">
        <f>IF(AND(Table_Question_Sets[[#This Row],[Header]]&lt;&gt;"Yes",Table_Question_Sets[[#This Row],[Property]]&lt;&gt;"",Table_Question_Sets[[#This Row],[Private]]="Yes"),
""""&amp;Table_Question_Sets[[#This Row],[Key]]&amp;"""","")</f>
        <v/>
      </c>
      <c r="CD104"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04"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"refundMethodSelect": { "dataType": "text", "displayable": false, "canChangeWhenApproved": true, "private": false, "resetForNewQuotes": false},"electronicRefundHeading": { "dataType": "none", "displayable": false, "canChangeWhenApproved": true, "private": false, "resetForNewQuotes": false},"electronicRefundAccountName": { "dataType": "text", "displayable": false, "canChangeWhenApproved": true, "private": false, "resetForNewQuotes": false},"electronicRefundBSB":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04" s="137" t="str">
        <f ca="1">IF(ISNUMBER(Table_Question_Sets[[#This Row],[Config Use Row]]),INDEX(Table_Question_Sets[Config Question Meta Data Rollup],Table_Question_Sets[[#This Row],[Config Use Row]])&amp;",","")</f>
        <v/>
      </c>
      <c r="CG104" s="137">
        <f ca="1">IF(Table_Question_Sets[[#This Row],[Header]]="Yes","",_xlfn.NUMBERVALUE(INDIRECT(SUBSTITUTE(ADDRESS(1,COLUMN(),4),"1","")&amp;ROW()+1))+IF(OR(Table_Question_Sets[[#This Row],[Value]]&lt;&gt;"",AND(Table_Question_Sets[[#This Row],[Data Type]]="Repeating",Table_Question_Sets[[#This Row],[Calculation Repeating]]&lt;&gt;"")),1,0))</f>
        <v>0</v>
      </c>
      <c r="CH10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04" s="137" t="str">
        <f ca="1">IF(ISNUMBER(Table_Question_Sets[[#This Row],[Config Use Row]]),INDEX(Table_Question_Sets[Config Rollup],Table_Question_Sets[[#This Row],[Config Use Row]]),"")</f>
        <v/>
      </c>
      <c r="CL104" s="137" t="str">
        <f ca="1">IF(ISNUMBER(Table_Question_Sets[[#This Row],[Config Use Row]]),INDEX(Table_Question_Sets[Config Keys Nested Rollup],Table_Question_Sets[[#This Row],[Config Use Row]]),"")</f>
        <v/>
      </c>
      <c r="CM104" s="137" t="str">
        <f ca="1">IF(ISNUMBER(Table_Question_Sets[[#This Row],[Config Use Row]]),INDEX(Table_Question_Sets[Calculation Rollup],Table_Question_Sets[[#This Row],[Config Use Row]]),"")</f>
        <v/>
      </c>
    </row>
    <row r="105" spans="2:91" s="22" customFormat="1" ht="21" customHeight="1">
      <c r="B105" t="s">
        <v>1620</v>
      </c>
      <c r="C105" s="10"/>
      <c r="D105" s="26" t="str">
        <f ca="1">IF(Table_Question_Sets[[#This Row],[Header]]="Yes","",
IF(INDIRECT(SUBSTITUTE(ADDRESS(1,COLUMN(),4),"1","")&amp;ROW()-1)="",
INDIRECT(SUBSTITUTE(ADDRESS(1,COLUMN(Table_Question_Sets[[#This Row],[Property]]),4),"1","")&amp;ROW()-1),
INDIRECT(SUBSTITUTE(ADDRESS(1,COLUMN(),4),"1","")&amp;ROW()-1)))</f>
        <v>Refund Methods</v>
      </c>
      <c r="E10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refundMethodSelect</v>
      </c>
      <c r="F105" s="26" t="str">
        <f>IF(Table_Question_Sets[[#This Row],[Header]]="Yes","",IF(Table_Question_Sets[[#This Row],[Property]]&lt;&gt;"",SUBSTITUTE(Table_Question_Sets[[#This Row],[Property]]," ",""),""))</f>
        <v>RefundMethodSelect</v>
      </c>
      <c r="G105" s="94"/>
      <c r="H105" s="27" t="s">
        <v>37</v>
      </c>
      <c r="I105" s="27" t="s">
        <v>82</v>
      </c>
      <c r="J105" s="10" t="s">
        <v>1611</v>
      </c>
      <c r="K105" s="59" t="s">
        <v>60</v>
      </c>
      <c r="L105" s="77"/>
      <c r="M105" s="77"/>
      <c r="N105" s="60"/>
      <c r="O105" s="60" t="s">
        <v>735</v>
      </c>
      <c r="P105" s="60"/>
      <c r="Q105" s="60"/>
      <c r="R105" s="60"/>
      <c r="S105"/>
      <c r="T105" s="27" t="s">
        <v>1621</v>
      </c>
      <c r="U105" s="27"/>
      <c r="V105" s="27"/>
      <c r="W105" s="27"/>
      <c r="X105" s="10"/>
      <c r="Y105" s="10"/>
      <c r="Z105" s="10"/>
      <c r="AA105" s="10"/>
      <c r="AB105" s="331"/>
      <c r="AC105" s="10"/>
      <c r="AD105" s="27"/>
      <c r="AE105" s="27"/>
      <c r="AF105" s="10"/>
      <c r="AG105" s="10"/>
      <c r="AH105" s="199"/>
      <c r="AI105" s="223"/>
      <c r="AJ105" s="223"/>
      <c r="AK105" s="223"/>
      <c r="AL105" s="223"/>
      <c r="AM105" s="223"/>
      <c r="AN105" s="223"/>
      <c r="AO105" s="223"/>
      <c r="AP105" s="223"/>
      <c r="AQ105" s="235"/>
      <c r="AR105"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5"/>
      <c r="AT10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0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05" s="27"/>
      <c r="AW105" s="25"/>
      <c r="AX105" s="25"/>
      <c r="AY105" s="25"/>
      <c r="AZ105" s="10"/>
      <c r="BA105" s="10"/>
      <c r="BB105" s="10"/>
      <c r="BC105" s="10"/>
      <c r="BD105" s="10"/>
      <c r="BE105" s="11" t="s">
        <v>60</v>
      </c>
      <c r="BF105" s="11"/>
      <c r="BG105" s="10"/>
      <c r="BH105" s="10"/>
      <c r="BI105" s="27" t="s">
        <v>70</v>
      </c>
      <c r="BJ105" s="27"/>
      <c r="BK105" s="27"/>
      <c r="BL10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5" s="50" t="str">
        <f>IF(OR(Table_Question_Sets[[#This Row],[Header]]="Yes",Table_Question_Sets[[#This Row],[Text]]=""),"",IF(OR(Table_Question_Sets[[#This Row],[Text]]="true",Table_Question_Sets[[#This Row],[Text]]="false",ISNUMBER(Table_Question_Sets[[#This Row],[Text]])),Table_Question_Sets[[#This Row],[Text]],""""&amp;Table_Question_Sets[[#This Row],[Text]]&amp;""""))</f>
        <v/>
      </c>
      <c r="BN105" s="29" t="str">
        <f>IF(AND(Table_Question_Sets[[#This Row],[Header]]&lt;&gt;"Yes",Table_Question_Sets[[#This Row],[Property]]&lt;&gt;"",Table_Question_Sets[[#This Row],[Summary Label]]&lt;&gt;""),""""&amp;Table_Question_Sets[[#This Row],[Key]]&amp;""": """&amp;Table_Question_Sets[[#This Row],[Summary Label]]&amp;"""","")</f>
        <v/>
      </c>
      <c r="BO105" s="29">
        <f ca="1">IF(Table_Question_Sets[[#This Row],[Header]]="Yes","",_xlfn.NUMBERVALUE(INDIRECT(SUBSTITUTE(ADDRESS(1,COLUMN(),4),"1","")&amp;ROW()-1))+IF(Table_Question_Sets[[#This Row],[Property]]&lt;&gt;"",1,0))</f>
        <v>1</v>
      </c>
      <c r="BP105" s="29">
        <f ca="1">IF(Table_Question_Sets[[#This Row],[Header]]="Yes","",_xlfn.NUMBERVALUE(INDIRECT(SUBSTITUTE(ADDRESS(1,COLUMN(),4),"1","")&amp;ROW()+1))+IF(Table_Question_Sets[[#This Row],[Property]]&lt;&gt;"",1,0))</f>
        <v>11</v>
      </c>
      <c r="BQ105" s="29" t="str">
        <f t="array" aca="1" ref="BQ10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{"value":"Direct transfer into my bank account","key":"Direct Transfer"},{"value":"By cheque in the mail","key":"Cheque"}</v>
      </c>
      <c r="BR10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0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"templateOptions":{"options":[{"value":"Direct transfer into my bank account","key":"Direct Transfer"},{"value":"By cheque in the mail","key":"Cheque"}],"label":"How would you like to receive your refund?","canChangeWhenApproved":"Yes"}</v>
      </c>
      <c r="BU10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"refundMethodSelect","type": "radio-field","className":"col-xs-12","templateOptions":{"options":[{"value":"Direct transfer into my bank account","key":"Direct Transfer"},{"value":"By cheque in the mail","key":"Cheque"}],"label":"How would you like to receive your refund?","canChangeWhenApproved":"Yes"},"validators": {"validation": "Validators.compose([ValidationService.required('true', '')])"}}</v>
      </c>
      <c r="BV105" s="26" t="str">
        <f ca="1" xml:space="preserve">
IF(Table_Question_Sets[[#This Row],[Row]]="Yes","]},{""className"": ""row"",""fieldGroup"": [","")&amp;
Table_Question_Sets[[#This Row],[Config Field]]</f>
        <v>{"key": "refundMethodSelect","type": "radio-field","className":"col-xs-12","templateOptions":{"options":[{"value":"Direct transfer into my bank account","key":"Direct Transfer"},{"value":"By cheque in the mail","key":"Cheque"}],"label":"How would you like to receive your refund?","canChangeWhenApproved":"Yes"},"validators": {"validation": "Validators.compose([ValidationService.required('true', '')])"}}</v>
      </c>
      <c r="BW10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"refundMethodSelect","type": "radio-field","className":"col-xs-12","templateOptions":{"options":[{"value":"Direct transfer into my bank account","key":"Direct Transfer"},{"value":"By cheque in the mail","key":"Cheque"}],"label":"How would you like to receive your refund?","canChangeWhenApproved":"Yes"},"validators": {"validation": "Validators.compose([ValidationService.required('true', '')])"}},{"key": "electronicRefundHeading","type": "content-field","className":"col-xs-12","templateOptions":{"content":{"heading3":"Bank account details"},"hideCondition":"refundMethodSelect != 'Direct Transfer'","canChangeWhenApproved":"Yes"},"validators": {"validation": "Validators.compose([])"}},{"key":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0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5" s="137" t="str">
        <f>IF(AND(Table_Question_Sets[[#This Row],[Header]]="",Table_Question_Sets[[#This Row],[Property]]&lt;&gt;"",Table_Question_Sets[[#This Row],[Field Type]]&lt;&gt;""),
""""&amp;Table_Question_Sets[[#This Row],[Key]]&amp;"""","")</f>
        <v>"refundMethodSelect"</v>
      </c>
      <c r="BZ10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"refundMethodSelect","electronicRefundHeading","electronicRefundAccountName","electronicRefundBSB","electronicRefundAccountNumber","chequeRefundName","chequeRefundHeading","chequeRefundAddress","chequeRefundTown","chequeRefundState","chequeRefundPostcode"</v>
      </c>
      <c r="CA105" s="137" t="str">
        <f>IF(AND(Table_Question_Sets[[#This Row],[Header]]&lt;&gt;"Yes",Table_Question_Sets[[#This Row],[Property]]&lt;&gt;"",Table_Question_Sets[[#This Row],[Workflow Role]]&lt;&gt;""),
""""&amp;Table_Question_Sets[[#This Row],[Workflow Role]]&amp;""":"""&amp;Table_Question_Sets[[#This Row],[Key]]&amp;"""","")</f>
        <v/>
      </c>
      <c r="CB105" s="137" t="str">
        <f>IF(AND(Table_Question_Sets[[#This Row],[Displayable]]="No", Table_Question_Sets[[#This Row],[Property]]&lt;&gt;""),
"",""""&amp;Table_Question_Sets[[#This Row],[Key]]&amp;"""")</f>
        <v/>
      </c>
      <c r="CC105" s="137" t="str">
        <f>IF(AND(Table_Question_Sets[[#This Row],[Header]]&lt;&gt;"Yes",Table_Question_Sets[[#This Row],[Property]]&lt;&gt;"",Table_Question_Sets[[#This Row],[Private]]="Yes"),
""""&amp;Table_Question_Sets[[#This Row],[Key]]&amp;"""","")</f>
        <v/>
      </c>
      <c r="CD105"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"refundMethodSelect": { "dataType": "text", "displayable": false, "canChangeWhenApproved": true, "private": false, "resetForNewQuotes": false}</v>
      </c>
      <c r="CE105"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"refundMethodSelect": { "dataType": "text", "displayable": false, "canChangeWhenApproved": true, "private": false, "resetForNewQuotes": false},"electronicRefundHeading": { "dataType": "none", "displayable": false, "canChangeWhenApproved": true, "private": false, "resetForNewQuotes": false},"electronicRefundAccountName": { "dataType": "text", "displayable": false, "canChangeWhenApproved": true, "private": false, "resetForNewQuotes": false},"electronicRefundBSB":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05" s="137" t="str">
        <f ca="1">IF(ISNUMBER(Table_Question_Sets[[#This Row],[Config Use Row]]),INDEX(Table_Question_Sets[Config Question Meta Data Rollup],Table_Question_Sets[[#This Row],[Config Use Row]])&amp;",","")</f>
        <v/>
      </c>
      <c r="CG105" s="137">
        <f ca="1">IF(Table_Question_Sets[[#This Row],[Header]]="Yes","",_xlfn.NUMBERVALUE(INDIRECT(SUBSTITUTE(ADDRESS(1,COLUMN(),4),"1","")&amp;ROW()+1))+IF(OR(Table_Question_Sets[[#This Row],[Value]]&lt;&gt;"",AND(Table_Question_Sets[[#This Row],[Data Type]]="Repeating",Table_Question_Sets[[#This Row],[Calculation Repeating]]&lt;&gt;"")),1,0))</f>
        <v>0</v>
      </c>
      <c r="CH10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05" s="137" t="str">
        <f ca="1">IF(ISNUMBER(Table_Question_Sets[[#This Row],[Config Use Row]]),INDEX(Table_Question_Sets[Config Rollup],Table_Question_Sets[[#This Row],[Config Use Row]]),"")</f>
        <v/>
      </c>
      <c r="CL105" s="137" t="str">
        <f ca="1">IF(ISNUMBER(Table_Question_Sets[[#This Row],[Config Use Row]]),INDEX(Table_Question_Sets[Config Keys Nested Rollup],Table_Question_Sets[[#This Row],[Config Use Row]]),"")</f>
        <v/>
      </c>
      <c r="CM105" s="137" t="str">
        <f ca="1">IF(ISNUMBER(Table_Question_Sets[[#This Row],[Config Use Row]]),INDEX(Table_Question_Sets[Calculation Rollup],Table_Question_Sets[[#This Row],[Config Use Row]]),"")</f>
        <v/>
      </c>
    </row>
    <row r="106" spans="2:91" s="22" customFormat="1" ht="21" customHeight="1">
      <c r="B106" s="27" t="s">
        <v>1623</v>
      </c>
      <c r="C106" s="10"/>
      <c r="D106" s="26" t="str">
        <f ca="1">IF(Table_Question_Sets[[#This Row],[Header]]="Yes","",
IF(INDIRECT(SUBSTITUTE(ADDRESS(1,COLUMN(),4),"1","")&amp;ROW()-1)="",
INDIRECT(SUBSTITUTE(ADDRESS(1,COLUMN(Table_Question_Sets[[#This Row],[Property]]),4),"1","")&amp;ROW()-1),
INDIRECT(SUBSTITUTE(ADDRESS(1,COLUMN(),4),"1","")&amp;ROW()-1)))</f>
        <v>Refund Methods</v>
      </c>
      <c r="E10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electronicRefundHeading</v>
      </c>
      <c r="F106" s="26" t="str">
        <f>IF(Table_Question_Sets[[#This Row],[Header]]="Yes","",IF(Table_Question_Sets[[#This Row],[Property]]&lt;&gt;"",SUBSTITUTE(Table_Question_Sets[[#This Row],[Property]]," ",""),""))</f>
        <v>ElectronicRefundHeading</v>
      </c>
      <c r="G106" s="94"/>
      <c r="H106" s="27" t="s">
        <v>629</v>
      </c>
      <c r="I106" s="27" t="s">
        <v>629</v>
      </c>
      <c r="J106" s="10"/>
      <c r="K106" s="59"/>
      <c r="L106" s="77"/>
      <c r="M106" s="77"/>
      <c r="N106" s="60"/>
      <c r="O106" s="60" t="s">
        <v>735</v>
      </c>
      <c r="P106" s="60"/>
      <c r="Q106" s="60"/>
      <c r="R106" s="60"/>
      <c r="S106"/>
      <c r="T106" s="27"/>
      <c r="U106" s="10"/>
      <c r="V106" s="333" t="s">
        <v>1636</v>
      </c>
      <c r="W106" s="27"/>
      <c r="X106" s="10"/>
      <c r="Y106" s="10" t="s">
        <v>1290</v>
      </c>
      <c r="Z106" s="10"/>
      <c r="AA106" s="10"/>
      <c r="AB106" s="331"/>
      <c r="AC106" s="10"/>
      <c r="AD106" s="27"/>
      <c r="AE106" s="27"/>
      <c r="AF106" s="10"/>
      <c r="AG106" s="10"/>
      <c r="AH106" s="199"/>
      <c r="AI106" s="223"/>
      <c r="AJ106" s="223"/>
      <c r="AK106" s="223"/>
      <c r="AL106" s="223"/>
      <c r="AM106" s="223"/>
      <c r="AN106" s="223"/>
      <c r="AO106" s="223"/>
      <c r="AP106" s="223"/>
      <c r="AQ106" s="235"/>
      <c r="AR106"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6"/>
      <c r="AT10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0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06" s="27"/>
      <c r="AW106" s="25"/>
      <c r="AX106" s="25"/>
      <c r="AY106" s="25"/>
      <c r="AZ106" s="10"/>
      <c r="BA106" s="10"/>
      <c r="BB106" s="10"/>
      <c r="BC106" s="10"/>
      <c r="BD106" s="10"/>
      <c r="BE106" s="11" t="s">
        <v>60</v>
      </c>
      <c r="BF106" s="11"/>
      <c r="BG106" s="10"/>
      <c r="BH106" s="10"/>
      <c r="BI106" s="27" t="s">
        <v>70</v>
      </c>
      <c r="BJ106" s="27"/>
      <c r="BK106" s="27"/>
      <c r="BL10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6" s="50" t="str">
        <f>IF(OR(Table_Question_Sets[[#This Row],[Header]]="Yes",Table_Question_Sets[[#This Row],[Text]]=""),"",IF(OR(Table_Question_Sets[[#This Row],[Text]]="true",Table_Question_Sets[[#This Row],[Text]]="false",ISNUMBER(Table_Question_Sets[[#This Row],[Text]])),Table_Question_Sets[[#This Row],[Text]],""""&amp;Table_Question_Sets[[#This Row],[Text]]&amp;""""))</f>
        <v/>
      </c>
      <c r="BN106" s="29" t="str">
        <f>IF(AND(Table_Question_Sets[[#This Row],[Header]]&lt;&gt;"Yes",Table_Question_Sets[[#This Row],[Property]]&lt;&gt;"",Table_Question_Sets[[#This Row],[Summary Label]]&lt;&gt;""),""""&amp;Table_Question_Sets[[#This Row],[Key]]&amp;""": """&amp;Table_Question_Sets[[#This Row],[Summary Label]]&amp;"""","")</f>
        <v/>
      </c>
      <c r="BO106" s="29">
        <f ca="1">IF(Table_Question_Sets[[#This Row],[Header]]="Yes","",_xlfn.NUMBERVALUE(INDIRECT(SUBSTITUTE(ADDRESS(1,COLUMN(),4),"1","")&amp;ROW()-1))+IF(Table_Question_Sets[[#This Row],[Property]]&lt;&gt;"",1,0))</f>
        <v>2</v>
      </c>
      <c r="BP106" s="29">
        <f ca="1">IF(Table_Question_Sets[[#This Row],[Header]]="Yes","",_xlfn.NUMBERVALUE(INDIRECT(SUBSTITUTE(ADDRESS(1,COLUMN(),4),"1","")&amp;ROW()+1))+IF(Table_Question_Sets[[#This Row],[Property]]&lt;&gt;"",1,0))</f>
        <v>10</v>
      </c>
      <c r="BQ106" s="29" t="str">
        <f t="array" aca="1" ref="BQ10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0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"templateOptions":{"content":{"heading3":"Bank account details"},"hideCondition":"refundMethodSelect != 'Direct Transfer'","canChangeWhenApproved":"Yes"}</v>
      </c>
      <c r="BU10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"electronicRefundHeading","type": "content-field","className":"col-xs-12","templateOptions":{"content":{"heading3":"Bank account details"},"hideCondition":"refundMethodSelect != 'Direct Transfer'","canChangeWhenApproved":"Yes"},"validators": {"validation": "Validators.compose([])"}}</v>
      </c>
      <c r="BV106" s="26" t="str">
        <f ca="1" xml:space="preserve">
IF(Table_Question_Sets[[#This Row],[Row]]="Yes","]},{""className"": ""row"",""fieldGroup"": [","")&amp;
Table_Question_Sets[[#This Row],[Config Field]]</f>
        <v>{"key": "electronicRefundHeading","type": "content-field","className":"col-xs-12","templateOptions":{"content":{"heading3":"Bank account details"},"hideCondition":"refundMethodSelect != 'Direct Transfer'","canChangeWhenApproved":"Yes"},"validators": {"validation": "Validators.compose([])"}}</v>
      </c>
      <c r="BW10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"electronicRefundHeading","type": "content-field","className":"col-xs-12","templateOptions":{"content":{"heading3":"Bank account details"},"hideCondition":"refundMethodSelect != 'Direct Transfer'","canChangeWhenApproved":"Yes"},"validators": {"validation": "Validators.compose([])"}},{"key":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0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6" s="137" t="str">
        <f>IF(AND(Table_Question_Sets[[#This Row],[Header]]="",Table_Question_Sets[[#This Row],[Property]]&lt;&gt;"",Table_Question_Sets[[#This Row],[Field Type]]&lt;&gt;""),
""""&amp;Table_Question_Sets[[#This Row],[Key]]&amp;"""","")</f>
        <v>"electronicRefundHeading"</v>
      </c>
      <c r="BZ10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"electronicRefundHeading","electronicRefundAccountName","electronicRefundBSB","electronicRefundAccountNumber","chequeRefundName","chequeRefundHeading","chequeRefundAddress","chequeRefundTown","chequeRefundState","chequeRefundPostcode"</v>
      </c>
      <c r="CA106" s="137" t="str">
        <f>IF(AND(Table_Question_Sets[[#This Row],[Header]]&lt;&gt;"Yes",Table_Question_Sets[[#This Row],[Property]]&lt;&gt;"",Table_Question_Sets[[#This Row],[Workflow Role]]&lt;&gt;""),
""""&amp;Table_Question_Sets[[#This Row],[Workflow Role]]&amp;""":"""&amp;Table_Question_Sets[[#This Row],[Key]]&amp;"""","")</f>
        <v/>
      </c>
      <c r="CB106" s="137" t="str">
        <f>IF(AND(Table_Question_Sets[[#This Row],[Displayable]]="No", Table_Question_Sets[[#This Row],[Property]]&lt;&gt;""),
"",""""&amp;Table_Question_Sets[[#This Row],[Key]]&amp;"""")</f>
        <v/>
      </c>
      <c r="CC106" s="137" t="str">
        <f>IF(AND(Table_Question_Sets[[#This Row],[Header]]&lt;&gt;"Yes",Table_Question_Sets[[#This Row],[Property]]&lt;&gt;"",Table_Question_Sets[[#This Row],[Private]]="Yes"),
""""&amp;Table_Question_Sets[[#This Row],[Key]]&amp;"""","")</f>
        <v/>
      </c>
      <c r="CD106"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"electronicRefundHeading": { "dataType": "none", "displayable": false, "canChangeWhenApproved": true, "private": false, "resetForNewQuotes": false}</v>
      </c>
      <c r="CE106"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"electronicRefundHeading": { "dataType": "none", "displayable": false, "canChangeWhenApproved": true, "private": false, "resetForNewQuotes": false},"electronicRefundAccountName": { "dataType": "text", "displayable": false, "canChangeWhenApproved": true, "private": false, "resetForNewQuotes": false},"electronicRefundBSB":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06" s="137" t="str">
        <f ca="1">IF(ISNUMBER(Table_Question_Sets[[#This Row],[Config Use Row]]),INDEX(Table_Question_Sets[Config Question Meta Data Rollup],Table_Question_Sets[[#This Row],[Config Use Row]])&amp;",","")</f>
        <v/>
      </c>
      <c r="CG106" s="137">
        <f ca="1">IF(Table_Question_Sets[[#This Row],[Header]]="Yes","",_xlfn.NUMBERVALUE(INDIRECT(SUBSTITUTE(ADDRESS(1,COLUMN(),4),"1","")&amp;ROW()+1))+IF(OR(Table_Question_Sets[[#This Row],[Value]]&lt;&gt;"",AND(Table_Question_Sets[[#This Row],[Data Type]]="Repeating",Table_Question_Sets[[#This Row],[Calculation Repeating]]&lt;&gt;"")),1,0))</f>
        <v>0</v>
      </c>
      <c r="CH10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06" s="137" t="str">
        <f ca="1">IF(ISNUMBER(Table_Question_Sets[[#This Row],[Config Use Row]]),INDEX(Table_Question_Sets[Config Rollup],Table_Question_Sets[[#This Row],[Config Use Row]]),"")</f>
        <v/>
      </c>
      <c r="CL106" s="137" t="str">
        <f ca="1">IF(ISNUMBER(Table_Question_Sets[[#This Row],[Config Use Row]]),INDEX(Table_Question_Sets[Config Keys Nested Rollup],Table_Question_Sets[[#This Row],[Config Use Row]]),"")</f>
        <v/>
      </c>
      <c r="CM106" s="137" t="str">
        <f ca="1">IF(ISNUMBER(Table_Question_Sets[[#This Row],[Config Use Row]]),INDEX(Table_Question_Sets[Calculation Rollup],Table_Question_Sets[[#This Row],[Config Use Row]]),"")</f>
        <v/>
      </c>
    </row>
    <row r="107" spans="2:91" s="22" customFormat="1" ht="21" customHeight="1">
      <c r="B107" s="27" t="s">
        <v>1624</v>
      </c>
      <c r="C107" s="10"/>
      <c r="D107" s="26" t="str">
        <f ca="1">IF(Table_Question_Sets[[#This Row],[Header]]="Yes","",
IF(INDIRECT(SUBSTITUTE(ADDRESS(1,COLUMN(),4),"1","")&amp;ROW()-1)="",
INDIRECT(SUBSTITUTE(ADDRESS(1,COLUMN(Table_Question_Sets[[#This Row],[Property]]),4),"1","")&amp;ROW()-1),
INDIRECT(SUBSTITUTE(ADDRESS(1,COLUMN(),4),"1","")&amp;ROW()-1)))</f>
        <v>Refund Methods</v>
      </c>
      <c r="E10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electronicRefundAccountName</v>
      </c>
      <c r="F107" s="26" t="str">
        <f>IF(Table_Question_Sets[[#This Row],[Header]]="Yes","",IF(Table_Question_Sets[[#This Row],[Property]]&lt;&gt;"",SUBSTITUTE(Table_Question_Sets[[#This Row],[Property]]," ",""),""))</f>
        <v>ElectronicRefundAccountName</v>
      </c>
      <c r="G107" s="94"/>
      <c r="H107" s="28" t="s">
        <v>37</v>
      </c>
      <c r="I107" s="28" t="s">
        <v>37</v>
      </c>
      <c r="J107" s="10"/>
      <c r="K107" s="135" t="s">
        <v>60</v>
      </c>
      <c r="L107" s="77"/>
      <c r="M107" s="77"/>
      <c r="N107" s="60"/>
      <c r="O107" s="62" t="s">
        <v>735</v>
      </c>
      <c r="P107" s="62" t="s">
        <v>735</v>
      </c>
      <c r="Q107" s="62" t="s">
        <v>747</v>
      </c>
      <c r="R107" s="60"/>
      <c r="S107"/>
      <c r="T107" s="28" t="s">
        <v>1407</v>
      </c>
      <c r="U107" s="10"/>
      <c r="V107" s="333" t="s">
        <v>1636</v>
      </c>
      <c r="W107" s="27"/>
      <c r="X107" s="10"/>
      <c r="Y107" s="10"/>
      <c r="Z107" s="10"/>
      <c r="AA107" s="10"/>
      <c r="AB107" s="331"/>
      <c r="AC107" s="10"/>
      <c r="AD107" s="27"/>
      <c r="AE107" s="27"/>
      <c r="AF107" s="10"/>
      <c r="AG107" s="10"/>
      <c r="AH107" s="199"/>
      <c r="AI107" s="223"/>
      <c r="AJ107" s="223"/>
      <c r="AK107" s="223"/>
      <c r="AL107" s="223"/>
      <c r="AM107" s="223"/>
      <c r="AN107" s="223"/>
      <c r="AO107" s="223"/>
      <c r="AP107" s="223"/>
      <c r="AQ107" s="235"/>
      <c r="AR107"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7"/>
      <c r="AT10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0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07" s="27"/>
      <c r="AW107" s="25"/>
      <c r="AX107" s="25"/>
      <c r="AY107" s="25"/>
      <c r="AZ107" s="10"/>
      <c r="BA107" s="10"/>
      <c r="BB107" s="10"/>
      <c r="BC107" s="10"/>
      <c r="BD107" s="11"/>
      <c r="BE107" s="11" t="s">
        <v>60</v>
      </c>
      <c r="BF107" s="11"/>
      <c r="BG107" s="10"/>
      <c r="BH107" s="10"/>
      <c r="BI107" s="27" t="s">
        <v>70</v>
      </c>
      <c r="BJ107" s="27"/>
      <c r="BK107" s="27"/>
      <c r="BL10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7" s="50" t="str">
        <f>IF(OR(Table_Question_Sets[[#This Row],[Header]]="Yes",Table_Question_Sets[[#This Row],[Text]]=""),"",IF(OR(Table_Question_Sets[[#This Row],[Text]]="true",Table_Question_Sets[[#This Row],[Text]]="false",ISNUMBER(Table_Question_Sets[[#This Row],[Text]])),Table_Question_Sets[[#This Row],[Text]],""""&amp;Table_Question_Sets[[#This Row],[Text]]&amp;""""))</f>
        <v/>
      </c>
      <c r="BN107" s="29" t="str">
        <f>IF(AND(Table_Question_Sets[[#This Row],[Header]]&lt;&gt;"Yes",Table_Question_Sets[[#This Row],[Property]]&lt;&gt;"",Table_Question_Sets[[#This Row],[Summary Label]]&lt;&gt;""),""""&amp;Table_Question_Sets[[#This Row],[Key]]&amp;""": """&amp;Table_Question_Sets[[#This Row],[Summary Label]]&amp;"""","")</f>
        <v/>
      </c>
      <c r="BO107" s="29">
        <f ca="1">IF(Table_Question_Sets[[#This Row],[Header]]="Yes","",_xlfn.NUMBERVALUE(INDIRECT(SUBSTITUTE(ADDRESS(1,COLUMN(),4),"1","")&amp;ROW()-1))+IF(Table_Question_Sets[[#This Row],[Property]]&lt;&gt;"",1,0))</f>
        <v>3</v>
      </c>
      <c r="BP107" s="29">
        <f ca="1">IF(Table_Question_Sets[[#This Row],[Header]]="Yes","",_xlfn.NUMBERVALUE(INDIRECT(SUBSTITUTE(ADDRESS(1,COLUMN(),4),"1","")&amp;ROW()+1))+IF(Table_Question_Sets[[#This Row],[Property]]&lt;&gt;"",1,0))</f>
        <v>9</v>
      </c>
      <c r="BQ107" s="29" t="str">
        <f t="array" aca="1" ref="BQ10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\'Direct Transfer\'')])"}</v>
      </c>
      <c r="BS10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"templateOptions":{"label":"Account name","hideCondition":"refundMethodSelect != 'Direct Transfer'","canChangeWhenApproved":"Yes"}</v>
      </c>
      <c r="BU10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v>
      </c>
      <c r="BV107" s="26" t="str">
        <f ca="1" xml:space="preserve">
IF(Table_Question_Sets[[#This Row],[Row]]="Yes","]},{""className"": ""row"",""fieldGroup"": [","")&amp;
Table_Question_Sets[[#This Row],[Config Field]]</f>
        <v>{"key":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v>
      </c>
      <c r="BW10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0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7" s="137" t="str">
        <f>IF(AND(Table_Question_Sets[[#This Row],[Header]]="",Table_Question_Sets[[#This Row],[Property]]&lt;&gt;"",Table_Question_Sets[[#This Row],[Field Type]]&lt;&gt;""),
""""&amp;Table_Question_Sets[[#This Row],[Key]]&amp;"""","")</f>
        <v>"electronicRefundAccountName"</v>
      </c>
      <c r="BZ10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"electronicRefundAccountName","electronicRefundBSB","electronicRefundAccountNumber","chequeRefundName","chequeRefundHeading","chequeRefundAddress","chequeRefundTown","chequeRefundState","chequeRefundPostcode"</v>
      </c>
      <c r="CA107" s="137" t="str">
        <f>IF(AND(Table_Question_Sets[[#This Row],[Header]]&lt;&gt;"Yes",Table_Question_Sets[[#This Row],[Property]]&lt;&gt;"",Table_Question_Sets[[#This Row],[Workflow Role]]&lt;&gt;""),
""""&amp;Table_Question_Sets[[#This Row],[Workflow Role]]&amp;""":"""&amp;Table_Question_Sets[[#This Row],[Key]]&amp;"""","")</f>
        <v/>
      </c>
      <c r="CB107" s="137" t="str">
        <f>IF(AND(Table_Question_Sets[[#This Row],[Displayable]]="No", Table_Question_Sets[[#This Row],[Property]]&lt;&gt;""),
"",""""&amp;Table_Question_Sets[[#This Row],[Key]]&amp;"""")</f>
        <v/>
      </c>
      <c r="CC107" s="137" t="str">
        <f>IF(AND(Table_Question_Sets[[#This Row],[Header]]&lt;&gt;"Yes",Table_Question_Sets[[#This Row],[Property]]&lt;&gt;"",Table_Question_Sets[[#This Row],[Private]]="Yes"),
""""&amp;Table_Question_Sets[[#This Row],[Key]]&amp;"""","")</f>
        <v/>
      </c>
      <c r="CD107"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"electronicRefundAccountName": { "dataType": "text", "displayable": false, "canChangeWhenApproved": true, "private": false, "resetForNewQuotes": false}</v>
      </c>
      <c r="CE107"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"electronicRefundAccountName": { "dataType": "text", "displayable": false, "canChangeWhenApproved": true, "private": false, "resetForNewQuotes": false},"electronicRefundBSB":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07" s="137" t="str">
        <f ca="1">IF(ISNUMBER(Table_Question_Sets[[#This Row],[Config Use Row]]),INDEX(Table_Question_Sets[Config Question Meta Data Rollup],Table_Question_Sets[[#This Row],[Config Use Row]])&amp;",","")</f>
        <v/>
      </c>
      <c r="CG107" s="137">
        <f ca="1">IF(Table_Question_Sets[[#This Row],[Header]]="Yes","",_xlfn.NUMBERVALUE(INDIRECT(SUBSTITUTE(ADDRESS(1,COLUMN(),4),"1","")&amp;ROW()+1))+IF(OR(Table_Question_Sets[[#This Row],[Value]]&lt;&gt;"",AND(Table_Question_Sets[[#This Row],[Data Type]]="Repeating",Table_Question_Sets[[#This Row],[Calculation Repeating]]&lt;&gt;"")),1,0))</f>
        <v>0</v>
      </c>
      <c r="CH107"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07" s="137" t="str">
        <f ca="1">IF(ISNUMBER(Table_Question_Sets[[#This Row],[Config Use Row]]),INDEX(Table_Question_Sets[Config Rollup],Table_Question_Sets[[#This Row],[Config Use Row]]),"")</f>
        <v/>
      </c>
      <c r="CL107" s="137" t="str">
        <f ca="1">IF(ISNUMBER(Table_Question_Sets[[#This Row],[Config Use Row]]),INDEX(Table_Question_Sets[Config Keys Nested Rollup],Table_Question_Sets[[#This Row],[Config Use Row]]),"")</f>
        <v/>
      </c>
      <c r="CM107" s="137" t="str">
        <f ca="1">IF(ISNUMBER(Table_Question_Sets[[#This Row],[Config Use Row]]),INDEX(Table_Question_Sets[Calculation Rollup],Table_Question_Sets[[#This Row],[Config Use Row]]),"")</f>
        <v/>
      </c>
    </row>
    <row r="108" spans="2:91" s="22" customFormat="1" ht="21" customHeight="1">
      <c r="B108" s="27" t="s">
        <v>1625</v>
      </c>
      <c r="C108" s="10"/>
      <c r="D108" s="26" t="str">
        <f ca="1">IF(Table_Question_Sets[[#This Row],[Header]]="Yes","",
IF(INDIRECT(SUBSTITUTE(ADDRESS(1,COLUMN(),4),"1","")&amp;ROW()-1)="",
INDIRECT(SUBSTITUTE(ADDRESS(1,COLUMN(Table_Question_Sets[[#This Row],[Property]]),4),"1","")&amp;ROW()-1),
INDIRECT(SUBSTITUTE(ADDRESS(1,COLUMN(),4),"1","")&amp;ROW()-1)))</f>
        <v>Refund Methods</v>
      </c>
      <c r="E10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electronicRefundBSB</v>
      </c>
      <c r="F108" s="26" t="str">
        <f>IF(Table_Question_Sets[[#This Row],[Header]]="Yes","",IF(Table_Question_Sets[[#This Row],[Property]]&lt;&gt;"",SUBSTITUTE(Table_Question_Sets[[#This Row],[Property]]," ",""),""))</f>
        <v>ElectronicRefundBSB</v>
      </c>
      <c r="G108" s="94"/>
      <c r="H108" s="28" t="s">
        <v>37</v>
      </c>
      <c r="I108" s="28" t="s">
        <v>37</v>
      </c>
      <c r="J108" s="10"/>
      <c r="K108" s="135" t="s">
        <v>60</v>
      </c>
      <c r="L108" s="77"/>
      <c r="M108" s="77"/>
      <c r="N108" s="60"/>
      <c r="O108" s="62" t="s">
        <v>747</v>
      </c>
      <c r="P108" s="62" t="s">
        <v>1068</v>
      </c>
      <c r="Q108" s="62" t="s">
        <v>819</v>
      </c>
      <c r="R108" s="60"/>
      <c r="S108"/>
      <c r="T108" s="28" t="s">
        <v>1275</v>
      </c>
      <c r="U108" s="10"/>
      <c r="V108" s="333" t="s">
        <v>1636</v>
      </c>
      <c r="W108" s="27"/>
      <c r="X108" s="10"/>
      <c r="Y108" s="10"/>
      <c r="Z108" s="10"/>
      <c r="AA108" s="10"/>
      <c r="AB108" s="331"/>
      <c r="AC108" s="10"/>
      <c r="AD108" s="27"/>
      <c r="AE108" s="27"/>
      <c r="AF108" s="10"/>
      <c r="AG108" s="10"/>
      <c r="AH108" s="199"/>
      <c r="AI108" s="223"/>
      <c r="AJ108" s="223"/>
      <c r="AK108" s="223"/>
      <c r="AL108" s="223"/>
      <c r="AM108" s="223"/>
      <c r="AN108" s="223"/>
      <c r="AO108" s="223"/>
      <c r="AP108" s="223"/>
      <c r="AQ108" s="235"/>
      <c r="AR108"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8"/>
      <c r="AT10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0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08" s="27"/>
      <c r="AW108" s="25"/>
      <c r="AX108" s="25"/>
      <c r="AY108" s="25"/>
      <c r="AZ108" s="10"/>
      <c r="BA108" s="10"/>
      <c r="BB108" s="10"/>
      <c r="BC108" s="10"/>
      <c r="BD108" s="11"/>
      <c r="BE108" s="11" t="s">
        <v>60</v>
      </c>
      <c r="BF108" s="11"/>
      <c r="BG108" s="10"/>
      <c r="BH108" s="10"/>
      <c r="BI108" s="27" t="s">
        <v>70</v>
      </c>
      <c r="BJ108" s="27"/>
      <c r="BK108" s="27"/>
      <c r="BL10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8" s="50" t="str">
        <f>IF(OR(Table_Question_Sets[[#This Row],[Header]]="Yes",Table_Question_Sets[[#This Row],[Text]]=""),"",IF(OR(Table_Question_Sets[[#This Row],[Text]]="true",Table_Question_Sets[[#This Row],[Text]]="false",ISNUMBER(Table_Question_Sets[[#This Row],[Text]])),Table_Question_Sets[[#This Row],[Text]],""""&amp;Table_Question_Sets[[#This Row],[Text]]&amp;""""))</f>
        <v/>
      </c>
      <c r="BN108" s="29" t="str">
        <f>IF(AND(Table_Question_Sets[[#This Row],[Header]]&lt;&gt;"Yes",Table_Question_Sets[[#This Row],[Property]]&lt;&gt;"",Table_Question_Sets[[#This Row],[Summary Label]]&lt;&gt;""),""""&amp;Table_Question_Sets[[#This Row],[Key]]&amp;""": """&amp;Table_Question_Sets[[#This Row],[Summary Label]]&amp;"""","")</f>
        <v/>
      </c>
      <c r="BO108" s="29">
        <f ca="1">IF(Table_Question_Sets[[#This Row],[Header]]="Yes","",_xlfn.NUMBERVALUE(INDIRECT(SUBSTITUTE(ADDRESS(1,COLUMN(),4),"1","")&amp;ROW()-1))+IF(Table_Question_Sets[[#This Row],[Property]]&lt;&gt;"",1,0))</f>
        <v>4</v>
      </c>
      <c r="BP108" s="29">
        <f ca="1">IF(Table_Question_Sets[[#This Row],[Header]]="Yes","",_xlfn.NUMBERVALUE(INDIRECT(SUBSTITUTE(ADDRESS(1,COLUMN(),4),"1","")&amp;ROW()+1))+IF(Table_Question_Sets[[#This Row],[Property]]&lt;&gt;"",1,0))</f>
        <v>8</v>
      </c>
      <c r="BQ108" s="29" t="str">
        <f t="array" aca="1" ref="BQ10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\'Direct Transfer\'')])"}</v>
      </c>
      <c r="BS10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"templateOptions":{"label":"BSB","hideCondition":"refundMethodSelect != 'Direct Transfer'","canChangeWhenApproved":"Yes"}</v>
      </c>
      <c r="BU10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"electronicRefundBSB","type": "input-field","className":"col-xs-6 col-sm-4 col-md-3","templateOptions":{"label":"BSB","hideCondition":"refundMethodSelect != 'Direct Transfer'","canChangeWhenApproved":"Yes"},"validators": {"validation": "Validators.compose([ValidationService.required('true', 'refundMethodSelect != \'Direct Transfer\'')])"}}</v>
      </c>
      <c r="BV108" s="26" t="str">
        <f ca="1" xml:space="preserve">
IF(Table_Question_Sets[[#This Row],[Row]]="Yes","]},{""className"": ""row"",""fieldGroup"": [","")&amp;
Table_Question_Sets[[#This Row],[Config Field]]</f>
        <v>{"key": "electronicRefundBSB","type": "input-field","className":"col-xs-6 col-sm-4 col-md-3","templateOptions":{"label":"BSB","hideCondition":"refundMethodSelect != 'Direct Transfer'","canChangeWhenApproved":"Yes"},"validators": {"validation": "Validators.compose([ValidationService.required('true', 'refundMethodSelect != \'Direct Transfer\'')])"}}</v>
      </c>
      <c r="BW10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0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8" s="137" t="str">
        <f>IF(AND(Table_Question_Sets[[#This Row],[Header]]="",Table_Question_Sets[[#This Row],[Property]]&lt;&gt;"",Table_Question_Sets[[#This Row],[Field Type]]&lt;&gt;""),
""""&amp;Table_Question_Sets[[#This Row],[Key]]&amp;"""","")</f>
        <v>"electronicRefundBSB"</v>
      </c>
      <c r="BZ10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"electronicRefundBSB","electronicRefundAccountNumber","chequeRefundName","chequeRefundHeading","chequeRefundAddress","chequeRefundTown","chequeRefundState","chequeRefundPostcode"</v>
      </c>
      <c r="CA108" s="137" t="str">
        <f>IF(AND(Table_Question_Sets[[#This Row],[Header]]&lt;&gt;"Yes",Table_Question_Sets[[#This Row],[Property]]&lt;&gt;"",Table_Question_Sets[[#This Row],[Workflow Role]]&lt;&gt;""),
""""&amp;Table_Question_Sets[[#This Row],[Workflow Role]]&amp;""":"""&amp;Table_Question_Sets[[#This Row],[Key]]&amp;"""","")</f>
        <v/>
      </c>
      <c r="CB108" s="137" t="str">
        <f>IF(AND(Table_Question_Sets[[#This Row],[Displayable]]="No", Table_Question_Sets[[#This Row],[Property]]&lt;&gt;""),
"",""""&amp;Table_Question_Sets[[#This Row],[Key]]&amp;"""")</f>
        <v/>
      </c>
      <c r="CC108" s="137" t="str">
        <f>IF(AND(Table_Question_Sets[[#This Row],[Header]]&lt;&gt;"Yes",Table_Question_Sets[[#This Row],[Property]]&lt;&gt;"",Table_Question_Sets[[#This Row],[Private]]="Yes"),
""""&amp;Table_Question_Sets[[#This Row],[Key]]&amp;"""","")</f>
        <v/>
      </c>
      <c r="CD108"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"electronicRefundBSB": { "dataType": "text", "displayable": false, "canChangeWhenApproved": true, "private": false, "resetForNewQuotes": false}</v>
      </c>
      <c r="CE108"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08" s="137" t="str">
        <f ca="1">IF(ISNUMBER(Table_Question_Sets[[#This Row],[Config Use Row]]),INDEX(Table_Question_Sets[Config Question Meta Data Rollup],Table_Question_Sets[[#This Row],[Config Use Row]])&amp;",","")</f>
        <v/>
      </c>
      <c r="CG108" s="137">
        <f ca="1">IF(Table_Question_Sets[[#This Row],[Header]]="Yes","",_xlfn.NUMBERVALUE(INDIRECT(SUBSTITUTE(ADDRESS(1,COLUMN(),4),"1","")&amp;ROW()+1))+IF(OR(Table_Question_Sets[[#This Row],[Value]]&lt;&gt;"",AND(Table_Question_Sets[[#This Row],[Data Type]]="Repeating",Table_Question_Sets[[#This Row],[Calculation Repeating]]&lt;&gt;"")),1,0))</f>
        <v>0</v>
      </c>
      <c r="CH108"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08" s="137" t="str">
        <f ca="1">IF(ISNUMBER(Table_Question_Sets[[#This Row],[Config Use Row]]),INDEX(Table_Question_Sets[Config Rollup],Table_Question_Sets[[#This Row],[Config Use Row]]),"")</f>
        <v/>
      </c>
      <c r="CL108" s="137" t="str">
        <f ca="1">IF(ISNUMBER(Table_Question_Sets[[#This Row],[Config Use Row]]),INDEX(Table_Question_Sets[Config Keys Nested Rollup],Table_Question_Sets[[#This Row],[Config Use Row]]),"")</f>
        <v/>
      </c>
      <c r="CM108" s="137" t="str">
        <f ca="1">IF(ISNUMBER(Table_Question_Sets[[#This Row],[Config Use Row]]),INDEX(Table_Question_Sets[Calculation Rollup],Table_Question_Sets[[#This Row],[Config Use Row]]),"")</f>
        <v/>
      </c>
    </row>
    <row r="109" spans="2:91" s="22" customFormat="1" ht="21" customHeight="1">
      <c r="B109" s="27" t="s">
        <v>1626</v>
      </c>
      <c r="C109" s="10"/>
      <c r="D109" s="26" t="str">
        <f ca="1">IF(Table_Question_Sets[[#This Row],[Header]]="Yes","",
IF(INDIRECT(SUBSTITUTE(ADDRESS(1,COLUMN(),4),"1","")&amp;ROW()-1)="",
INDIRECT(SUBSTITUTE(ADDRESS(1,COLUMN(Table_Question_Sets[[#This Row],[Property]]),4),"1","")&amp;ROW()-1),
INDIRECT(SUBSTITUTE(ADDRESS(1,COLUMN(),4),"1","")&amp;ROW()-1)))</f>
        <v>Refund Methods</v>
      </c>
      <c r="E10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electronicRefundAccountNumber</v>
      </c>
      <c r="F109" s="26" t="str">
        <f>IF(Table_Question_Sets[[#This Row],[Header]]="Yes","",IF(Table_Question_Sets[[#This Row],[Property]]&lt;&gt;"",SUBSTITUTE(Table_Question_Sets[[#This Row],[Property]]," ",""),""))</f>
        <v>ElectronicRefundAccountNumber</v>
      </c>
      <c r="G109" s="94"/>
      <c r="H109" s="28" t="s">
        <v>66</v>
      </c>
      <c r="I109" s="28" t="s">
        <v>37</v>
      </c>
      <c r="J109" s="10"/>
      <c r="K109" s="135" t="s">
        <v>60</v>
      </c>
      <c r="L109" s="77"/>
      <c r="M109" s="77"/>
      <c r="N109" s="60"/>
      <c r="O109" s="62" t="s">
        <v>735</v>
      </c>
      <c r="P109" s="62" t="s">
        <v>1276</v>
      </c>
      <c r="Q109" s="62" t="s">
        <v>989</v>
      </c>
      <c r="R109" s="60"/>
      <c r="S109"/>
      <c r="T109" s="28" t="s">
        <v>1408</v>
      </c>
      <c r="U109" s="10"/>
      <c r="V109" s="333" t="s">
        <v>1636</v>
      </c>
      <c r="W109" s="27"/>
      <c r="X109" s="10"/>
      <c r="Y109" s="10"/>
      <c r="Z109" s="10"/>
      <c r="AA109" s="10"/>
      <c r="AB109" s="331"/>
      <c r="AC109" s="10"/>
      <c r="AD109" s="27"/>
      <c r="AE109" s="27"/>
      <c r="AF109" s="10"/>
      <c r="AG109" s="10"/>
      <c r="AH109" s="199"/>
      <c r="AI109" s="223"/>
      <c r="AJ109" s="223"/>
      <c r="AK109" s="223"/>
      <c r="AL109" s="223"/>
      <c r="AM109" s="223"/>
      <c r="AN109" s="223"/>
      <c r="AO109" s="223"/>
      <c r="AP109" s="223"/>
      <c r="AQ109" s="235"/>
      <c r="AR10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09"/>
      <c r="AT10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0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09" s="27"/>
      <c r="AW109" s="25"/>
      <c r="AX109" s="25"/>
      <c r="AY109" s="25"/>
      <c r="AZ109" s="10"/>
      <c r="BA109" s="10"/>
      <c r="BB109" s="10"/>
      <c r="BC109" s="10"/>
      <c r="BD109" s="11"/>
      <c r="BE109" s="11" t="s">
        <v>60</v>
      </c>
      <c r="BF109" s="11"/>
      <c r="BG109" s="10"/>
      <c r="BH109" s="10"/>
      <c r="BI109" s="27" t="s">
        <v>70</v>
      </c>
      <c r="BJ109" s="27"/>
      <c r="BK109" s="27"/>
      <c r="BL10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09" s="50" t="str">
        <f>IF(OR(Table_Question_Sets[[#This Row],[Header]]="Yes",Table_Question_Sets[[#This Row],[Text]]=""),"",IF(OR(Table_Question_Sets[[#This Row],[Text]]="true",Table_Question_Sets[[#This Row],[Text]]="false",ISNUMBER(Table_Question_Sets[[#This Row],[Text]])),Table_Question_Sets[[#This Row],[Text]],""""&amp;Table_Question_Sets[[#This Row],[Text]]&amp;""""))</f>
        <v/>
      </c>
      <c r="BN109" s="29" t="str">
        <f>IF(AND(Table_Question_Sets[[#This Row],[Header]]&lt;&gt;"Yes",Table_Question_Sets[[#This Row],[Property]]&lt;&gt;"",Table_Question_Sets[[#This Row],[Summary Label]]&lt;&gt;""),""""&amp;Table_Question_Sets[[#This Row],[Key]]&amp;""": """&amp;Table_Question_Sets[[#This Row],[Summary Label]]&amp;"""","")</f>
        <v/>
      </c>
      <c r="BO109" s="29">
        <f ca="1">IF(Table_Question_Sets[[#This Row],[Header]]="Yes","",_xlfn.NUMBERVALUE(INDIRECT(SUBSTITUTE(ADDRESS(1,COLUMN(),4),"1","")&amp;ROW()-1))+IF(Table_Question_Sets[[#This Row],[Property]]&lt;&gt;"",1,0))</f>
        <v>5</v>
      </c>
      <c r="BP109" s="29">
        <f ca="1">IF(Table_Question_Sets[[#This Row],[Header]]="Yes","",_xlfn.NUMBERVALUE(INDIRECT(SUBSTITUTE(ADDRESS(1,COLUMN(),4),"1","")&amp;ROW()+1))+IF(Table_Question_Sets[[#This Row],[Property]]&lt;&gt;"",1,0))</f>
        <v>7</v>
      </c>
      <c r="BQ109" s="29" t="str">
        <f t="array" aca="1" ref="BQ10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0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\'Direct Transfer\''), ValidationService.isNumber()])"}</v>
      </c>
      <c r="BS10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0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"templateOptions":{"label":"Account number","hideCondition":"refundMethodSelect != 'Direct Transfer'","canChangeWhenApproved":"Yes"}</v>
      </c>
      <c r="BU10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v>
      </c>
      <c r="BV109" s="26" t="str">
        <f ca="1" xml:space="preserve">
IF(Table_Question_Sets[[#This Row],[Row]]="Yes","]},{""className"": ""row"",""fieldGroup"": [","")&amp;
Table_Question_Sets[[#This Row],[Config Field]]</f>
        <v>{"key":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v>
      </c>
      <c r="BW10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0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09" s="137" t="str">
        <f>IF(AND(Table_Question_Sets[[#This Row],[Header]]="",Table_Question_Sets[[#This Row],[Property]]&lt;&gt;"",Table_Question_Sets[[#This Row],[Field Type]]&lt;&gt;""),
""""&amp;Table_Question_Sets[[#This Row],[Key]]&amp;"""","")</f>
        <v>"electronicRefundAccountNumber"</v>
      </c>
      <c r="BZ10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"electronicRefundAccountNumber","chequeRefundName","chequeRefundHeading","chequeRefundAddress","chequeRefundTown","chequeRefundState","chequeRefundPostcode"</v>
      </c>
      <c r="CA109" s="137" t="str">
        <f>IF(AND(Table_Question_Sets[[#This Row],[Header]]&lt;&gt;"Yes",Table_Question_Sets[[#This Row],[Property]]&lt;&gt;"",Table_Question_Sets[[#This Row],[Workflow Role]]&lt;&gt;""),
""""&amp;Table_Question_Sets[[#This Row],[Workflow Role]]&amp;""":"""&amp;Table_Question_Sets[[#This Row],[Key]]&amp;"""","")</f>
        <v/>
      </c>
      <c r="CB109" s="137" t="str">
        <f>IF(AND(Table_Question_Sets[[#This Row],[Displayable]]="No", Table_Question_Sets[[#This Row],[Property]]&lt;&gt;""),
"",""""&amp;Table_Question_Sets[[#This Row],[Key]]&amp;"""")</f>
        <v/>
      </c>
      <c r="CC109" s="137" t="str">
        <f>IF(AND(Table_Question_Sets[[#This Row],[Header]]&lt;&gt;"Yes",Table_Question_Sets[[#This Row],[Property]]&lt;&gt;"",Table_Question_Sets[[#This Row],[Private]]="Yes"),
""""&amp;Table_Question_Sets[[#This Row],[Key]]&amp;"""","")</f>
        <v/>
      </c>
      <c r="CD109"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"electronicRefundAccountNumber": { "dataType": "number", "displayable": false, "canChangeWhenApproved": true, "private": false, "resetForNewQuotes": false}</v>
      </c>
      <c r="CE109"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09" s="137" t="str">
        <f ca="1">IF(ISNUMBER(Table_Question_Sets[[#This Row],[Config Use Row]]),INDEX(Table_Question_Sets[Config Question Meta Data Rollup],Table_Question_Sets[[#This Row],[Config Use Row]])&amp;",","")</f>
        <v/>
      </c>
      <c r="CG109" s="137">
        <f ca="1">IF(Table_Question_Sets[[#This Row],[Header]]="Yes","",_xlfn.NUMBERVALUE(INDIRECT(SUBSTITUTE(ADDRESS(1,COLUMN(),4),"1","")&amp;ROW()+1))+IF(OR(Table_Question_Sets[[#This Row],[Value]]&lt;&gt;"",AND(Table_Question_Sets[[#This Row],[Data Type]]="Repeating",Table_Question_Sets[[#This Row],[Calculation Repeating]]&lt;&gt;"")),1,0))</f>
        <v>0</v>
      </c>
      <c r="CH109" s="137" t="str">
        <f ca="1" xml:space="preserve">
IF(Table_Question_Sets[[#This Row],[Data Type]]="Repeating",
OFFSET(Table_Repeating_Question_Sets[[#Headers],[Property]],MATCH(Table_Question_Sets[[#This Row],[Property]],Table_Repeating_Question_Sets[Property],0),MATCH("Calculation",Table_Repeating_Question_Sets[#Headers],0)-1,1,1),
"")</f>
        <v/>
      </c>
      <c r="CI10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0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09" s="137" t="str">
        <f ca="1">IF(ISNUMBER(Table_Question_Sets[[#This Row],[Config Use Row]]),INDEX(Table_Question_Sets[Config Rollup],Table_Question_Sets[[#This Row],[Config Use Row]]),"")</f>
        <v/>
      </c>
      <c r="CL109" s="137" t="str">
        <f ca="1">IF(ISNUMBER(Table_Question_Sets[[#This Row],[Config Use Row]]),INDEX(Table_Question_Sets[Config Keys Nested Rollup],Table_Question_Sets[[#This Row],[Config Use Row]]),"")</f>
        <v/>
      </c>
      <c r="CM109" s="137" t="str">
        <f ca="1">IF(ISNUMBER(Table_Question_Sets[[#This Row],[Config Use Row]]),INDEX(Table_Question_Sets[Calculation Rollup],Table_Question_Sets[[#This Row],[Config Use Row]]),"")</f>
        <v/>
      </c>
    </row>
    <row r="110" spans="2:91" s="22" customFormat="1" ht="21" customHeight="1">
      <c r="B110" s="27" t="s">
        <v>1627</v>
      </c>
      <c r="C110" s="10"/>
      <c r="D110" s="26" t="str">
        <f ca="1">IF(Table_Question_Sets[[#This Row],[Header]]="Yes","",
IF(INDIRECT(SUBSTITUTE(ADDRESS(1,COLUMN(),4),"1","")&amp;ROW()-1)="",
INDIRECT(SUBSTITUTE(ADDRESS(1,COLUMN(Table_Question_Sets[[#This Row],[Property]]),4),"1","")&amp;ROW()-1),
INDIRECT(SUBSTITUTE(ADDRESS(1,COLUMN(),4),"1","")&amp;ROW()-1)))</f>
        <v>Refund Methods</v>
      </c>
      <c r="E11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chequeRefundName</v>
      </c>
      <c r="F110" s="26" t="str">
        <f>IF(Table_Question_Sets[[#This Row],[Header]]="Yes","",IF(Table_Question_Sets[[#This Row],[Property]]&lt;&gt;"",SUBSTITUTE(Table_Question_Sets[[#This Row],[Property]]," ",""),""))</f>
        <v>ChequeRefundName</v>
      </c>
      <c r="G110" s="94"/>
      <c r="H110" s="27" t="s">
        <v>37</v>
      </c>
      <c r="I110" s="27" t="s">
        <v>37</v>
      </c>
      <c r="J110" s="10"/>
      <c r="K110" s="62" t="s">
        <v>60</v>
      </c>
      <c r="L110" s="77"/>
      <c r="M110" s="77"/>
      <c r="N110" s="60"/>
      <c r="O110" s="60" t="s">
        <v>735</v>
      </c>
      <c r="P110" s="60"/>
      <c r="Q110" s="60"/>
      <c r="R110" s="60"/>
      <c r="S110"/>
      <c r="T110" s="27"/>
      <c r="U110" s="10"/>
      <c r="V110" s="333" t="s">
        <v>1638</v>
      </c>
      <c r="W110" s="27"/>
      <c r="X110" s="10"/>
      <c r="Y110" s="10" t="s">
        <v>1637</v>
      </c>
      <c r="Z110" s="10"/>
      <c r="AA110" s="10" t="s">
        <v>1640</v>
      </c>
      <c r="AB110" s="331"/>
      <c r="AC110" s="10"/>
      <c r="AD110" s="27"/>
      <c r="AE110" s="27"/>
      <c r="AF110" s="10"/>
      <c r="AG110" s="10"/>
      <c r="AH110" s="199"/>
      <c r="AI110" s="223"/>
      <c r="AJ110" s="223"/>
      <c r="AK110" s="223"/>
      <c r="AL110" s="223"/>
      <c r="AM110" s="223"/>
      <c r="AN110" s="223"/>
      <c r="AO110" s="223"/>
      <c r="AP110" s="223"/>
      <c r="AQ110" s="235"/>
      <c r="AR110"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0"/>
      <c r="AT11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1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10" s="27"/>
      <c r="AW110" s="25"/>
      <c r="AX110" s="25"/>
      <c r="AY110" s="25"/>
      <c r="AZ110" s="10"/>
      <c r="BA110" s="10"/>
      <c r="BB110" s="10"/>
      <c r="BC110" s="10"/>
      <c r="BD110" s="10"/>
      <c r="BE110" s="11" t="s">
        <v>60</v>
      </c>
      <c r="BF110" s="11"/>
      <c r="BG110" s="10"/>
      <c r="BH110" s="10"/>
      <c r="BI110" s="27" t="s">
        <v>70</v>
      </c>
      <c r="BJ110" s="27"/>
      <c r="BK110" s="27"/>
      <c r="BL11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0" s="50" t="str">
        <f>IF(OR(Table_Question_Sets[[#This Row],[Header]]="Yes",Table_Question_Sets[[#This Row],[Text]]=""),"",IF(OR(Table_Question_Sets[[#This Row],[Text]]="true",Table_Question_Sets[[#This Row],[Text]]="false",ISNUMBER(Table_Question_Sets[[#This Row],[Text]])),Table_Question_Sets[[#This Row],[Text]],""""&amp;Table_Question_Sets[[#This Row],[Text]]&amp;""""))</f>
        <v/>
      </c>
      <c r="BN110" s="29" t="str">
        <f>IF(AND(Table_Question_Sets[[#This Row],[Header]]&lt;&gt;"Yes",Table_Question_Sets[[#This Row],[Property]]&lt;&gt;"",Table_Question_Sets[[#This Row],[Summary Label]]&lt;&gt;""),""""&amp;Table_Question_Sets[[#This Row],[Key]]&amp;""": """&amp;Table_Question_Sets[[#This Row],[Summary Label]]&amp;"""","")</f>
        <v/>
      </c>
      <c r="BO110" s="29">
        <f ca="1">IF(Table_Question_Sets[[#This Row],[Header]]="Yes","",_xlfn.NUMBERVALUE(INDIRECT(SUBSTITUTE(ADDRESS(1,COLUMN(),4),"1","")&amp;ROW()-1))+IF(Table_Question_Sets[[#This Row],[Property]]&lt;&gt;"",1,0))</f>
        <v>6</v>
      </c>
      <c r="BP110" s="29">
        <f ca="1">IF(Table_Question_Sets[[#This Row],[Header]]="Yes","",_xlfn.NUMBERVALUE(INDIRECT(SUBSTITUTE(ADDRESS(1,COLUMN(),4),"1","")&amp;ROW()+1))+IF(Table_Question_Sets[[#This Row],[Property]]&lt;&gt;"",1,0))</f>
        <v>6</v>
      </c>
      <c r="BQ110" s="29" t="str">
        <f t="array" aca="1" ref="BQ11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\'Cheque\'')])"}</v>
      </c>
      <c r="BS11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"templateOptions":{"content":{"heading3":"Cheque details","paragraph":"Who should we make the cheque out to?"},"hideCondition":"refundMethodSelect != 'Cheque'","canChangeWhenApproved":"Yes"}</v>
      </c>
      <c r="BU11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v>
      </c>
      <c r="BV110" s="26" t="str">
        <f ca="1" xml:space="preserve">
IF(Table_Question_Sets[[#This Row],[Row]]="Yes","]},{""className"": ""row"",""fieldGroup"": [","")&amp;
Table_Question_Sets[[#This Row],[Config Field]]</f>
        <v>{"key":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v>
      </c>
      <c r="BW11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1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0" s="137" t="str">
        <f>IF(AND(Table_Question_Sets[[#This Row],[Header]]="",Table_Question_Sets[[#This Row],[Property]]&lt;&gt;"",Table_Question_Sets[[#This Row],[Field Type]]&lt;&gt;""),
""""&amp;Table_Question_Sets[[#This Row],[Key]]&amp;"""","")</f>
        <v>"chequeRefundName"</v>
      </c>
      <c r="BZ11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"chequeRefundName","chequeRefundHeading","chequeRefundAddress","chequeRefundTown","chequeRefundState","chequeRefundPostcode"</v>
      </c>
      <c r="CA110" s="137" t="str">
        <f>IF(AND(Table_Question_Sets[[#This Row],[Header]]&lt;&gt;"Yes",Table_Question_Sets[[#This Row],[Property]]&lt;&gt;"",Table_Question_Sets[[#This Row],[Workflow Role]]&lt;&gt;""),
""""&amp;Table_Question_Sets[[#This Row],[Workflow Role]]&amp;""":"""&amp;Table_Question_Sets[[#This Row],[Key]]&amp;"""","")</f>
        <v/>
      </c>
      <c r="CB110" s="137" t="str">
        <f>IF(AND(Table_Question_Sets[[#This Row],[Displayable]]="No", Table_Question_Sets[[#This Row],[Property]]&lt;&gt;""),
"",""""&amp;Table_Question_Sets[[#This Row],[Key]]&amp;"""")</f>
        <v/>
      </c>
      <c r="CC110" s="137" t="str">
        <f>IF(AND(Table_Question_Sets[[#This Row],[Header]]&lt;&gt;"Yes",Table_Question_Sets[[#This Row],[Property]]&lt;&gt;"",Table_Question_Sets[[#This Row],[Private]]="Yes"),
""""&amp;Table_Question_Sets[[#This Row],[Key]]&amp;"""","")</f>
        <v/>
      </c>
      <c r="CD110"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"chequeRefundName": { "dataType": "text", "displayable": false, "canChangeWhenApproved": true, "private": false, "resetForNewQuotes": false}</v>
      </c>
      <c r="CE110"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10" s="137" t="str">
        <f ca="1">IF(ISNUMBER(Table_Question_Sets[[#This Row],[Config Use Row]]),INDEX(Table_Question_Sets[Config Question Meta Data Rollup],Table_Question_Sets[[#This Row],[Config Use Row]])&amp;",","")</f>
        <v/>
      </c>
      <c r="CG110" s="137">
        <f ca="1">IF(Table_Question_Sets[[#This Row],[Header]]="Yes","",_xlfn.NUMBERVALUE(INDIRECT(SUBSTITUTE(ADDRESS(1,COLUMN(),4),"1","")&amp;ROW()+1))+IF(OR(Table_Question_Sets[[#This Row],[Value]]&lt;&gt;"",AND(Table_Question_Sets[[#This Row],[Data Type]]="Repeating",Table_Question_Sets[[#This Row],[Calculation Repeating]]&lt;&gt;"")),1,0))</f>
        <v>0</v>
      </c>
      <c r="CH110"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0" s="137" t="str">
        <f ca="1">IF(ISNUMBER(Table_Question_Sets[[#This Row],[Config Use Row]]),INDEX(Table_Question_Sets[Config Rollup],Table_Question_Sets[[#This Row],[Config Use Row]]),"")</f>
        <v/>
      </c>
      <c r="CL110" s="137" t="str">
        <f ca="1">IF(ISNUMBER(Table_Question_Sets[[#This Row],[Config Use Row]]),INDEX(Table_Question_Sets[Config Keys Nested Rollup],Table_Question_Sets[[#This Row],[Config Use Row]]),"")</f>
        <v/>
      </c>
      <c r="CM110" s="137" t="str">
        <f ca="1">IF(ISNUMBER(Table_Question_Sets[[#This Row],[Config Use Row]]),INDEX(Table_Question_Sets[Calculation Rollup],Table_Question_Sets[[#This Row],[Config Use Row]]),"")</f>
        <v/>
      </c>
    </row>
    <row r="111" spans="2:91" s="22" customFormat="1" ht="21" customHeight="1">
      <c r="B111" s="27" t="s">
        <v>1628</v>
      </c>
      <c r="C111" s="10"/>
      <c r="D111" s="26" t="str">
        <f ca="1">IF(Table_Question_Sets[[#This Row],[Header]]="Yes","",
IF(INDIRECT(SUBSTITUTE(ADDRESS(1,COLUMN(),4),"1","")&amp;ROW()-1)="",
INDIRECT(SUBSTITUTE(ADDRESS(1,COLUMN(Table_Question_Sets[[#This Row],[Property]]),4),"1","")&amp;ROW()-1),
INDIRECT(SUBSTITUTE(ADDRESS(1,COLUMN(),4),"1","")&amp;ROW()-1)))</f>
        <v>Refund Methods</v>
      </c>
      <c r="E11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chequeRefundHeading</v>
      </c>
      <c r="F111" s="26" t="str">
        <f>IF(Table_Question_Sets[[#This Row],[Header]]="Yes","",IF(Table_Question_Sets[[#This Row],[Property]]&lt;&gt;"",SUBSTITUTE(Table_Question_Sets[[#This Row],[Property]]," ",""),""))</f>
        <v>ChequeRefundHeading</v>
      </c>
      <c r="G111" s="94"/>
      <c r="H111" s="27" t="s">
        <v>629</v>
      </c>
      <c r="I111" s="27" t="s">
        <v>629</v>
      </c>
      <c r="J111" s="10"/>
      <c r="K111" s="59"/>
      <c r="L111" s="77"/>
      <c r="M111" s="77"/>
      <c r="N111" s="60"/>
      <c r="O111" s="60" t="s">
        <v>735</v>
      </c>
      <c r="P111" s="60"/>
      <c r="Q111" s="60"/>
      <c r="R111" s="60"/>
      <c r="S111"/>
      <c r="T111" s="27"/>
      <c r="U111" s="10"/>
      <c r="V111" s="337" t="s">
        <v>1638</v>
      </c>
      <c r="W111" s="27"/>
      <c r="X111" s="10"/>
      <c r="Y111" s="10"/>
      <c r="Z111" s="10" t="s">
        <v>1639</v>
      </c>
      <c r="AA111" s="10" t="s">
        <v>1641</v>
      </c>
      <c r="AB111" s="331"/>
      <c r="AC111" s="10"/>
      <c r="AD111" s="27"/>
      <c r="AE111" s="27"/>
      <c r="AF111" s="10"/>
      <c r="AG111" s="10"/>
      <c r="AH111" s="199"/>
      <c r="AI111" s="223"/>
      <c r="AJ111" s="223"/>
      <c r="AK111" s="223"/>
      <c r="AL111" s="223"/>
      <c r="AM111" s="223"/>
      <c r="AN111" s="223"/>
      <c r="AO111" s="223"/>
      <c r="AP111" s="223"/>
      <c r="AQ111" s="235"/>
      <c r="AR111"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1"/>
      <c r="AT11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1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11" s="27"/>
      <c r="AW111" s="25"/>
      <c r="AX111" s="25"/>
      <c r="AY111" s="25"/>
      <c r="AZ111" s="10"/>
      <c r="BA111" s="10"/>
      <c r="BB111" s="10"/>
      <c r="BC111" s="10"/>
      <c r="BD111" s="10"/>
      <c r="BE111" s="11" t="s">
        <v>60</v>
      </c>
      <c r="BF111" s="11"/>
      <c r="BG111" s="10"/>
      <c r="BH111" s="10"/>
      <c r="BI111" s="27" t="s">
        <v>70</v>
      </c>
      <c r="BJ111" s="27"/>
      <c r="BK111" s="27"/>
      <c r="BL11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1" s="50" t="str">
        <f>IF(OR(Table_Question_Sets[[#This Row],[Header]]="Yes",Table_Question_Sets[[#This Row],[Text]]=""),"",IF(OR(Table_Question_Sets[[#This Row],[Text]]="true",Table_Question_Sets[[#This Row],[Text]]="false",ISNUMBER(Table_Question_Sets[[#This Row],[Text]])),Table_Question_Sets[[#This Row],[Text]],""""&amp;Table_Question_Sets[[#This Row],[Text]]&amp;""""))</f>
        <v/>
      </c>
      <c r="BN111" s="29" t="str">
        <f>IF(AND(Table_Question_Sets[[#This Row],[Header]]&lt;&gt;"Yes",Table_Question_Sets[[#This Row],[Property]]&lt;&gt;"",Table_Question_Sets[[#This Row],[Summary Label]]&lt;&gt;""),""""&amp;Table_Question_Sets[[#This Row],[Key]]&amp;""": """&amp;Table_Question_Sets[[#This Row],[Summary Label]]&amp;"""","")</f>
        <v/>
      </c>
      <c r="BO111" s="29">
        <f ca="1">IF(Table_Question_Sets[[#This Row],[Header]]="Yes","",_xlfn.NUMBERVALUE(INDIRECT(SUBSTITUTE(ADDRESS(1,COLUMN(),4),"1","")&amp;ROW()-1))+IF(Table_Question_Sets[[#This Row],[Property]]&lt;&gt;"",1,0))</f>
        <v>7</v>
      </c>
      <c r="BP111" s="29">
        <f ca="1">IF(Table_Question_Sets[[#This Row],[Header]]="Yes","",_xlfn.NUMBERVALUE(INDIRECT(SUBSTITUTE(ADDRESS(1,COLUMN(),4),"1","")&amp;ROW()+1))+IF(Table_Question_Sets[[#This Row],[Property]]&lt;&gt;"",1,0))</f>
        <v>5</v>
      </c>
      <c r="BQ111" s="29" t="str">
        <f t="array" aca="1" ref="BQ11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1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"templateOptions":{"content":{"heading4":"Postal address","paragraph":"Where should we send the cheque?"},"hideCondition":"refundMethodSelect != 'Cheque'","canChangeWhenApproved":"Yes"}</v>
      </c>
      <c r="BU11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"chequeRefundHeading","type": "content-field","className":"col-xs-12","templateOptions":{"content":{"heading4":"Postal address","paragraph":"Where should we send the cheque?"},"hideCondition":"refundMethodSelect != 'Cheque'","canChangeWhenApproved":"Yes"},"validators": {"validation": "Validators.compose([])"}}</v>
      </c>
      <c r="BV111" s="26" t="str">
        <f ca="1" xml:space="preserve">
IF(Table_Question_Sets[[#This Row],[Row]]="Yes","]},{""className"": ""row"",""fieldGroup"": [","")&amp;
Table_Question_Sets[[#This Row],[Config Field]]</f>
        <v>{"key": "chequeRefundHeading","type": "content-field","className":"col-xs-12","templateOptions":{"content":{"heading4":"Postal address","paragraph":"Where should we send the cheque?"},"hideCondition":"refundMethodSelect != 'Cheque'","canChangeWhenApproved":"Yes"},"validators": {"validation": "Validators.compose([])"}}</v>
      </c>
      <c r="BW11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1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1" s="137" t="str">
        <f>IF(AND(Table_Question_Sets[[#This Row],[Header]]="",Table_Question_Sets[[#This Row],[Property]]&lt;&gt;"",Table_Question_Sets[[#This Row],[Field Type]]&lt;&gt;""),
""""&amp;Table_Question_Sets[[#This Row],[Key]]&amp;"""","")</f>
        <v>"chequeRefundHeading"</v>
      </c>
      <c r="BZ11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"chequeRefundHeading","chequeRefundAddress","chequeRefundTown","chequeRefundState","chequeRefundPostcode"</v>
      </c>
      <c r="CA111" s="137" t="str">
        <f>IF(AND(Table_Question_Sets[[#This Row],[Header]]&lt;&gt;"Yes",Table_Question_Sets[[#This Row],[Property]]&lt;&gt;"",Table_Question_Sets[[#This Row],[Workflow Role]]&lt;&gt;""),
""""&amp;Table_Question_Sets[[#This Row],[Workflow Role]]&amp;""":"""&amp;Table_Question_Sets[[#This Row],[Key]]&amp;"""","")</f>
        <v/>
      </c>
      <c r="CB111" s="137" t="str">
        <f>IF(AND(Table_Question_Sets[[#This Row],[Displayable]]="No", Table_Question_Sets[[#This Row],[Property]]&lt;&gt;""),
"",""""&amp;Table_Question_Sets[[#This Row],[Key]]&amp;"""")</f>
        <v/>
      </c>
      <c r="CC111" s="137" t="str">
        <f>IF(AND(Table_Question_Sets[[#This Row],[Header]]&lt;&gt;"Yes",Table_Question_Sets[[#This Row],[Property]]&lt;&gt;"",Table_Question_Sets[[#This Row],[Private]]="Yes"),
""""&amp;Table_Question_Sets[[#This Row],[Key]]&amp;"""","")</f>
        <v/>
      </c>
      <c r="CD111"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"chequeRefundHeading": { "dataType": "none", "displayable": false, "canChangeWhenApproved": true, "private": false, "resetForNewQuotes": false}</v>
      </c>
      <c r="CE111"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11" s="137" t="str">
        <f ca="1">IF(ISNUMBER(Table_Question_Sets[[#This Row],[Config Use Row]]),INDEX(Table_Question_Sets[Config Question Meta Data Rollup],Table_Question_Sets[[#This Row],[Config Use Row]])&amp;",","")</f>
        <v/>
      </c>
      <c r="CG111" s="137">
        <f ca="1">IF(Table_Question_Sets[[#This Row],[Header]]="Yes","",_xlfn.NUMBERVALUE(INDIRECT(SUBSTITUTE(ADDRESS(1,COLUMN(),4),"1","")&amp;ROW()+1))+IF(OR(Table_Question_Sets[[#This Row],[Value]]&lt;&gt;"",AND(Table_Question_Sets[[#This Row],[Data Type]]="Repeating",Table_Question_Sets[[#This Row],[Calculation Repeating]]&lt;&gt;"")),1,0))</f>
        <v>0</v>
      </c>
      <c r="CH111"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1" s="137" t="str">
        <f ca="1">IF(ISNUMBER(Table_Question_Sets[[#This Row],[Config Use Row]]),INDEX(Table_Question_Sets[Config Rollup],Table_Question_Sets[[#This Row],[Config Use Row]]),"")</f>
        <v/>
      </c>
      <c r="CL111" s="137" t="str">
        <f ca="1">IF(ISNUMBER(Table_Question_Sets[[#This Row],[Config Use Row]]),INDEX(Table_Question_Sets[Config Keys Nested Rollup],Table_Question_Sets[[#This Row],[Config Use Row]]),"")</f>
        <v/>
      </c>
      <c r="CM111" s="137" t="str">
        <f ca="1">IF(ISNUMBER(Table_Question_Sets[[#This Row],[Config Use Row]]),INDEX(Table_Question_Sets[Calculation Rollup],Table_Question_Sets[[#This Row],[Config Use Row]]),"")</f>
        <v/>
      </c>
    </row>
    <row r="112" spans="2:91" s="22" customFormat="1" ht="21" customHeight="1">
      <c r="B112" s="27" t="s">
        <v>1629</v>
      </c>
      <c r="C112" s="10"/>
      <c r="D112" s="26" t="str">
        <f ca="1">IF(Table_Question_Sets[[#This Row],[Header]]="Yes","",
IF(INDIRECT(SUBSTITUTE(ADDRESS(1,COLUMN(),4),"1","")&amp;ROW()-1)="",
INDIRECT(SUBSTITUTE(ADDRESS(1,COLUMN(Table_Question_Sets[[#This Row],[Property]]),4),"1","")&amp;ROW()-1),
INDIRECT(SUBSTITUTE(ADDRESS(1,COLUMN(),4),"1","")&amp;ROW()-1)))</f>
        <v>Refund Methods</v>
      </c>
      <c r="E11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chequeRefundAddress</v>
      </c>
      <c r="F112" s="26" t="str">
        <f>IF(Table_Question_Sets[[#This Row],[Header]]="Yes","",IF(Table_Question_Sets[[#This Row],[Property]]&lt;&gt;"",SUBSTITUTE(Table_Question_Sets[[#This Row],[Property]]," ",""),""))</f>
        <v>ChequeRefundAddress</v>
      </c>
      <c r="G112" s="94"/>
      <c r="H112" s="10" t="s">
        <v>37</v>
      </c>
      <c r="I112" s="10" t="s">
        <v>37</v>
      </c>
      <c r="J112" s="10"/>
      <c r="K112" s="62" t="s">
        <v>60</v>
      </c>
      <c r="L112" s="77"/>
      <c r="M112" s="77"/>
      <c r="N112" s="60"/>
      <c r="O112" s="25">
        <v>12</v>
      </c>
      <c r="P112" s="25">
        <v>12</v>
      </c>
      <c r="Q112" s="25">
        <v>5</v>
      </c>
      <c r="R112" s="52"/>
      <c r="S112" s="52"/>
      <c r="T112" s="28" t="s">
        <v>801</v>
      </c>
      <c r="U112" s="10"/>
      <c r="V112" s="333" t="s">
        <v>1638</v>
      </c>
      <c r="W112" s="27"/>
      <c r="X112" s="10"/>
      <c r="Y112" s="10"/>
      <c r="Z112" s="10"/>
      <c r="AA112" s="10"/>
      <c r="AB112" s="331"/>
      <c r="AC112" s="10"/>
      <c r="AD112" s="27"/>
      <c r="AE112" s="27"/>
      <c r="AF112" s="10"/>
      <c r="AG112" s="10"/>
      <c r="AH112" s="199"/>
      <c r="AI112" s="223"/>
      <c r="AJ112" s="223"/>
      <c r="AK112" s="223"/>
      <c r="AL112" s="223"/>
      <c r="AM112" s="223"/>
      <c r="AN112" s="223"/>
      <c r="AO112" s="223"/>
      <c r="AP112" s="223"/>
      <c r="AQ112" s="235"/>
      <c r="AR112"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2"/>
      <c r="AT11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1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12" s="27"/>
      <c r="AW112" s="25"/>
      <c r="AX112" s="25"/>
      <c r="AY112" s="25"/>
      <c r="AZ112" s="10"/>
      <c r="BA112" s="10"/>
      <c r="BB112" s="10"/>
      <c r="BC112" s="10"/>
      <c r="BD112" s="10"/>
      <c r="BE112" s="11" t="s">
        <v>60</v>
      </c>
      <c r="BF112" s="11"/>
      <c r="BG112" s="10"/>
      <c r="BH112" s="10"/>
      <c r="BI112" s="27" t="s">
        <v>70</v>
      </c>
      <c r="BJ112" s="27"/>
      <c r="BK112" s="27"/>
      <c r="BL11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2" s="50" t="str">
        <f>IF(OR(Table_Question_Sets[[#This Row],[Header]]="Yes",Table_Question_Sets[[#This Row],[Text]]=""),"",IF(OR(Table_Question_Sets[[#This Row],[Text]]="true",Table_Question_Sets[[#This Row],[Text]]="false",ISNUMBER(Table_Question_Sets[[#This Row],[Text]])),Table_Question_Sets[[#This Row],[Text]],""""&amp;Table_Question_Sets[[#This Row],[Text]]&amp;""""))</f>
        <v/>
      </c>
      <c r="BN112" s="29" t="str">
        <f>IF(AND(Table_Question_Sets[[#This Row],[Header]]&lt;&gt;"Yes",Table_Question_Sets[[#This Row],[Property]]&lt;&gt;"",Table_Question_Sets[[#This Row],[Summary Label]]&lt;&gt;""),""""&amp;Table_Question_Sets[[#This Row],[Key]]&amp;""": """&amp;Table_Question_Sets[[#This Row],[Summary Label]]&amp;"""","")</f>
        <v/>
      </c>
      <c r="BO112" s="29">
        <f ca="1">IF(Table_Question_Sets[[#This Row],[Header]]="Yes","",_xlfn.NUMBERVALUE(INDIRECT(SUBSTITUTE(ADDRESS(1,COLUMN(),4),"1","")&amp;ROW()-1))+IF(Table_Question_Sets[[#This Row],[Property]]&lt;&gt;"",1,0))</f>
        <v>8</v>
      </c>
      <c r="BP112" s="29">
        <f ca="1">IF(Table_Question_Sets[[#This Row],[Header]]="Yes","",_xlfn.NUMBERVALUE(INDIRECT(SUBSTITUTE(ADDRESS(1,COLUMN(),4),"1","")&amp;ROW()+1))+IF(Table_Question_Sets[[#This Row],[Property]]&lt;&gt;"",1,0))</f>
        <v>4</v>
      </c>
      <c r="BQ112" s="29" t="str">
        <f t="array" aca="1" ref="BQ11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\'Cheque\'')])"}</v>
      </c>
      <c r="BS11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"templateOptions":{"label":"Street address","hideCondition":"refundMethodSelect != 'Cheque'","canChangeWhenApproved":"Yes"}</v>
      </c>
      <c r="BU11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"chequeRefundAddress","type": "input-field","className":"col-xs-12 col-sm-12 col-md-5","templateOptions":{"label":"Street address","hideCondition":"refundMethodSelect != 'Cheque'","canChangeWhenApproved":"Yes"},"validators": {"validation": "Validators.compose([ValidationService.required('true', 'refundMethodSelect != \'Cheque\'')])"}}</v>
      </c>
      <c r="BV112" s="26" t="str">
        <f ca="1" xml:space="preserve">
IF(Table_Question_Sets[[#This Row],[Row]]="Yes","]},{""className"": ""row"",""fieldGroup"": [","")&amp;
Table_Question_Sets[[#This Row],[Config Field]]</f>
        <v>{"key": "chequeRefundAddress","type": "input-field","className":"col-xs-12 col-sm-12 col-md-5","templateOptions":{"label":"Street address","hideCondition":"refundMethodSelect != 'Cheque'","canChangeWhenApproved":"Yes"},"validators": {"validation": "Validators.compose([ValidationService.required('true', 'refundMethodSelect != \'Cheque\'')])"}}</v>
      </c>
      <c r="BW11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1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2" s="137" t="str">
        <f>IF(AND(Table_Question_Sets[[#This Row],[Header]]="",Table_Question_Sets[[#This Row],[Property]]&lt;&gt;"",Table_Question_Sets[[#This Row],[Field Type]]&lt;&gt;""),
""""&amp;Table_Question_Sets[[#This Row],[Key]]&amp;"""","")</f>
        <v>"chequeRefundAddress"</v>
      </c>
      <c r="BZ11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"chequeRefundAddress","chequeRefundTown","chequeRefundState","chequeRefundPostcode"</v>
      </c>
      <c r="CA112" s="137" t="str">
        <f>IF(AND(Table_Question_Sets[[#This Row],[Header]]&lt;&gt;"Yes",Table_Question_Sets[[#This Row],[Property]]&lt;&gt;"",Table_Question_Sets[[#This Row],[Workflow Role]]&lt;&gt;""),
""""&amp;Table_Question_Sets[[#This Row],[Workflow Role]]&amp;""":"""&amp;Table_Question_Sets[[#This Row],[Key]]&amp;"""","")</f>
        <v/>
      </c>
      <c r="CB112" s="137" t="str">
        <f>IF(AND(Table_Question_Sets[[#This Row],[Displayable]]="No", Table_Question_Sets[[#This Row],[Property]]&lt;&gt;""),
"",""""&amp;Table_Question_Sets[[#This Row],[Key]]&amp;"""")</f>
        <v/>
      </c>
      <c r="CC112" s="137" t="str">
        <f>IF(AND(Table_Question_Sets[[#This Row],[Header]]&lt;&gt;"Yes",Table_Question_Sets[[#This Row],[Property]]&lt;&gt;"",Table_Question_Sets[[#This Row],[Private]]="Yes"),
""""&amp;Table_Question_Sets[[#This Row],[Key]]&amp;"""","")</f>
        <v/>
      </c>
      <c r="CD112"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"chequeRefundAddress": { "dataType": "text", "displayable": false, "canChangeWhenApproved": true, "private": false, "resetForNewQuotes": false}</v>
      </c>
      <c r="CE112"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12" s="137" t="str">
        <f ca="1">IF(ISNUMBER(Table_Question_Sets[[#This Row],[Config Use Row]]),INDEX(Table_Question_Sets[Config Question Meta Data Rollup],Table_Question_Sets[[#This Row],[Config Use Row]])&amp;",","")</f>
        <v/>
      </c>
      <c r="CG112" s="137">
        <f ca="1">IF(Table_Question_Sets[[#This Row],[Header]]="Yes","",_xlfn.NUMBERVALUE(INDIRECT(SUBSTITUTE(ADDRESS(1,COLUMN(),4),"1","")&amp;ROW()+1))+IF(OR(Table_Question_Sets[[#This Row],[Value]]&lt;&gt;"",AND(Table_Question_Sets[[#This Row],[Data Type]]="Repeating",Table_Question_Sets[[#This Row],[Calculation Repeating]]&lt;&gt;"")),1,0))</f>
        <v>0</v>
      </c>
      <c r="CH11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2" s="137" t="str">
        <f ca="1">IF(ISNUMBER(Table_Question_Sets[[#This Row],[Config Use Row]]),INDEX(Table_Question_Sets[Config Rollup],Table_Question_Sets[[#This Row],[Config Use Row]]),"")</f>
        <v/>
      </c>
      <c r="CL112" s="137" t="str">
        <f ca="1">IF(ISNUMBER(Table_Question_Sets[[#This Row],[Config Use Row]]),INDEX(Table_Question_Sets[Config Keys Nested Rollup],Table_Question_Sets[[#This Row],[Config Use Row]]),"")</f>
        <v/>
      </c>
      <c r="CM112" s="137" t="str">
        <f ca="1">IF(ISNUMBER(Table_Question_Sets[[#This Row],[Config Use Row]]),INDEX(Table_Question_Sets[Calculation Rollup],Table_Question_Sets[[#This Row],[Config Use Row]]),"")</f>
        <v/>
      </c>
    </row>
    <row r="113" spans="2:91" s="22" customFormat="1" ht="21" customHeight="1">
      <c r="B113" s="11" t="s">
        <v>1630</v>
      </c>
      <c r="C113" s="10"/>
      <c r="D113" s="26" t="str">
        <f ca="1">IF(Table_Question_Sets[[#This Row],[Header]]="Yes","",
IF(INDIRECT(SUBSTITUTE(ADDRESS(1,COLUMN(),4),"1","")&amp;ROW()-1)="",
INDIRECT(SUBSTITUTE(ADDRESS(1,COLUMN(Table_Question_Sets[[#This Row],[Property]]),4),"1","")&amp;ROW()-1),
INDIRECT(SUBSTITUTE(ADDRESS(1,COLUMN(),4),"1","")&amp;ROW()-1)))</f>
        <v>Refund Methods</v>
      </c>
      <c r="E11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chequeRefundTown</v>
      </c>
      <c r="F113" s="26" t="str">
        <f>IF(Table_Question_Sets[[#This Row],[Header]]="Yes","",IF(Table_Question_Sets[[#This Row],[Property]]&lt;&gt;"",SUBSTITUTE(Table_Question_Sets[[#This Row],[Property]]," ",""),""))</f>
        <v>ChequeRefundTown</v>
      </c>
      <c r="G113" s="94"/>
      <c r="H113" s="10" t="s">
        <v>37</v>
      </c>
      <c r="I113" s="10" t="s">
        <v>37</v>
      </c>
      <c r="J113" s="10"/>
      <c r="K113" s="62" t="s">
        <v>60</v>
      </c>
      <c r="L113" s="77"/>
      <c r="M113" s="77"/>
      <c r="N113" s="60"/>
      <c r="O113" s="25">
        <v>12</v>
      </c>
      <c r="P113" s="25">
        <v>6</v>
      </c>
      <c r="Q113" s="25">
        <v>3</v>
      </c>
      <c r="R113" s="52"/>
      <c r="S113" s="52"/>
      <c r="T113" s="11" t="s">
        <v>802</v>
      </c>
      <c r="U113" s="10"/>
      <c r="V113" s="333" t="s">
        <v>1638</v>
      </c>
      <c r="W113" s="27"/>
      <c r="X113" s="10"/>
      <c r="Y113" s="10"/>
      <c r="Z113" s="10"/>
      <c r="AA113" s="10"/>
      <c r="AB113" s="331"/>
      <c r="AC113" s="10"/>
      <c r="AD113" s="27"/>
      <c r="AE113" s="27"/>
      <c r="AF113" s="10"/>
      <c r="AG113" s="10"/>
      <c r="AH113" s="199"/>
      <c r="AI113" s="223"/>
      <c r="AJ113" s="223"/>
      <c r="AK113" s="223"/>
      <c r="AL113" s="223"/>
      <c r="AM113" s="223"/>
      <c r="AN113" s="223"/>
      <c r="AO113" s="223"/>
      <c r="AP113" s="223"/>
      <c r="AQ113" s="235"/>
      <c r="AR113"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3"/>
      <c r="AT11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1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13" s="27"/>
      <c r="AW113" s="25"/>
      <c r="AX113" s="25"/>
      <c r="AY113" s="25"/>
      <c r="AZ113" s="10"/>
      <c r="BA113" s="10"/>
      <c r="BB113" s="10"/>
      <c r="BC113" s="10"/>
      <c r="BD113" s="10"/>
      <c r="BE113" s="11" t="s">
        <v>60</v>
      </c>
      <c r="BF113" s="11"/>
      <c r="BG113" s="10"/>
      <c r="BH113" s="10"/>
      <c r="BI113" s="27" t="s">
        <v>70</v>
      </c>
      <c r="BJ113" s="27"/>
      <c r="BK113" s="27"/>
      <c r="BL11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3" s="50" t="str">
        <f>IF(OR(Table_Question_Sets[[#This Row],[Header]]="Yes",Table_Question_Sets[[#This Row],[Text]]=""),"",IF(OR(Table_Question_Sets[[#This Row],[Text]]="true",Table_Question_Sets[[#This Row],[Text]]="false",ISNUMBER(Table_Question_Sets[[#This Row],[Text]])),Table_Question_Sets[[#This Row],[Text]],""""&amp;Table_Question_Sets[[#This Row],[Text]]&amp;""""))</f>
        <v/>
      </c>
      <c r="BN113" s="29" t="str">
        <f>IF(AND(Table_Question_Sets[[#This Row],[Header]]&lt;&gt;"Yes",Table_Question_Sets[[#This Row],[Property]]&lt;&gt;"",Table_Question_Sets[[#This Row],[Summary Label]]&lt;&gt;""),""""&amp;Table_Question_Sets[[#This Row],[Key]]&amp;""": """&amp;Table_Question_Sets[[#This Row],[Summary Label]]&amp;"""","")</f>
        <v/>
      </c>
      <c r="BO113" s="29">
        <f ca="1">IF(Table_Question_Sets[[#This Row],[Header]]="Yes","",_xlfn.NUMBERVALUE(INDIRECT(SUBSTITUTE(ADDRESS(1,COLUMN(),4),"1","")&amp;ROW()-1))+IF(Table_Question_Sets[[#This Row],[Property]]&lt;&gt;"",1,0))</f>
        <v>9</v>
      </c>
      <c r="BP113" s="29">
        <f ca="1">IF(Table_Question_Sets[[#This Row],[Header]]="Yes","",_xlfn.NUMBERVALUE(INDIRECT(SUBSTITUTE(ADDRESS(1,COLUMN(),4),"1","")&amp;ROW()+1))+IF(Table_Question_Sets[[#This Row],[Property]]&lt;&gt;"",1,0))</f>
        <v>3</v>
      </c>
      <c r="BQ113" s="29" t="str">
        <f t="array" aca="1" ref="BQ11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\'Cheque\'')])"}</v>
      </c>
      <c r="BS11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"templateOptions":{"label":"Suburb","hideCondition":"refundMethodSelect != 'Cheque'","canChangeWhenApproved":"Yes"}</v>
      </c>
      <c r="BU11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"chequeRefundTown","type": "input-field","className":"col-xs-12 col-sm-6 col-md-3","templateOptions":{"label":"Suburb","hideCondition":"refundMethodSelect != 'Cheque'","canChangeWhenApproved":"Yes"},"validators": {"validation": "Validators.compose([ValidationService.required('true', 'refundMethodSelect != \'Cheque\'')])"}}</v>
      </c>
      <c r="BV113" s="26" t="str">
        <f ca="1" xml:space="preserve">
IF(Table_Question_Sets[[#This Row],[Row]]="Yes","]},{""className"": ""row"",""fieldGroup"": [","")&amp;
Table_Question_Sets[[#This Row],[Config Field]]</f>
        <v>{"key": "chequeRefundTown","type": "input-field","className":"col-xs-12 col-sm-6 col-md-3","templateOptions":{"label":"Suburb","hideCondition":"refundMethodSelect != 'Cheque'","canChangeWhenApproved":"Yes"},"validators": {"validation": "Validators.compose([ValidationService.required('true', 'refundMethodSelect != \'Cheque\'')])"}}</v>
      </c>
      <c r="BW11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1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3" s="137" t="str">
        <f>IF(AND(Table_Question_Sets[[#This Row],[Header]]="",Table_Question_Sets[[#This Row],[Property]]&lt;&gt;"",Table_Question_Sets[[#This Row],[Field Type]]&lt;&gt;""),
""""&amp;Table_Question_Sets[[#This Row],[Key]]&amp;"""","")</f>
        <v>"chequeRefundTown"</v>
      </c>
      <c r="BZ11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"chequeRefundTown","chequeRefundState","chequeRefundPostcode"</v>
      </c>
      <c r="CA113" s="137" t="str">
        <f>IF(AND(Table_Question_Sets[[#This Row],[Header]]&lt;&gt;"Yes",Table_Question_Sets[[#This Row],[Property]]&lt;&gt;"",Table_Question_Sets[[#This Row],[Workflow Role]]&lt;&gt;""),
""""&amp;Table_Question_Sets[[#This Row],[Workflow Role]]&amp;""":"""&amp;Table_Question_Sets[[#This Row],[Key]]&amp;"""","")</f>
        <v/>
      </c>
      <c r="CB113" s="137" t="str">
        <f>IF(AND(Table_Question_Sets[[#This Row],[Displayable]]="No", Table_Question_Sets[[#This Row],[Property]]&lt;&gt;""),
"",""""&amp;Table_Question_Sets[[#This Row],[Key]]&amp;"""")</f>
        <v/>
      </c>
      <c r="CC113" s="137" t="str">
        <f>IF(AND(Table_Question_Sets[[#This Row],[Header]]&lt;&gt;"Yes",Table_Question_Sets[[#This Row],[Property]]&lt;&gt;"",Table_Question_Sets[[#This Row],[Private]]="Yes"),
""""&amp;Table_Question_Sets[[#This Row],[Key]]&amp;"""","")</f>
        <v/>
      </c>
      <c r="CD113"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"chequeRefundTown": { "dataType": "text", "displayable": false, "canChangeWhenApproved": true, "private": false, "resetForNewQuotes": false}</v>
      </c>
      <c r="CE113"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CF113" s="137" t="str">
        <f ca="1">IF(ISNUMBER(Table_Question_Sets[[#This Row],[Config Use Row]]),INDEX(Table_Question_Sets[Config Question Meta Data Rollup],Table_Question_Sets[[#This Row],[Config Use Row]])&amp;",","")</f>
        <v/>
      </c>
      <c r="CG113" s="137">
        <f ca="1">IF(Table_Question_Sets[[#This Row],[Header]]="Yes","",_xlfn.NUMBERVALUE(INDIRECT(SUBSTITUTE(ADDRESS(1,COLUMN(),4),"1","")&amp;ROW()+1))+IF(OR(Table_Question_Sets[[#This Row],[Value]]&lt;&gt;"",AND(Table_Question_Sets[[#This Row],[Data Type]]="Repeating",Table_Question_Sets[[#This Row],[Calculation Repeating]]&lt;&gt;"")),1,0))</f>
        <v>0</v>
      </c>
      <c r="CH113"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3" s="137" t="str">
        <f ca="1">IF(ISNUMBER(Table_Question_Sets[[#This Row],[Config Use Row]]),INDEX(Table_Question_Sets[Config Rollup],Table_Question_Sets[[#This Row],[Config Use Row]]),"")</f>
        <v/>
      </c>
      <c r="CL113" s="137" t="str">
        <f ca="1">IF(ISNUMBER(Table_Question_Sets[[#This Row],[Config Use Row]]),INDEX(Table_Question_Sets[Config Keys Nested Rollup],Table_Question_Sets[[#This Row],[Config Use Row]]),"")</f>
        <v/>
      </c>
      <c r="CM113" s="137" t="str">
        <f ca="1">IF(ISNUMBER(Table_Question_Sets[[#This Row],[Config Use Row]]),INDEX(Table_Question_Sets[Calculation Rollup],Table_Question_Sets[[#This Row],[Config Use Row]]),"")</f>
        <v/>
      </c>
    </row>
    <row r="114" spans="2:91" s="22" customFormat="1" ht="21" customHeight="1">
      <c r="B114" s="332" t="s">
        <v>1631</v>
      </c>
      <c r="C114" s="10"/>
      <c r="D114" s="26" t="str">
        <f ca="1">IF(Table_Question_Sets[[#This Row],[Header]]="Yes","",
IF(INDIRECT(SUBSTITUTE(ADDRESS(1,COLUMN(),4),"1","")&amp;ROW()-1)="",
INDIRECT(SUBSTITUTE(ADDRESS(1,COLUMN(Table_Question_Sets[[#This Row],[Property]]),4),"1","")&amp;ROW()-1),
INDIRECT(SUBSTITUTE(ADDRESS(1,COLUMN(),4),"1","")&amp;ROW()-1)))</f>
        <v>Refund Methods</v>
      </c>
      <c r="E11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chequeRefundState</v>
      </c>
      <c r="F114" s="26" t="str">
        <f>IF(Table_Question_Sets[[#This Row],[Header]]="Yes","",IF(Table_Question_Sets[[#This Row],[Property]]&lt;&gt;"",SUBSTITUTE(Table_Question_Sets[[#This Row],[Property]]," ",""),""))</f>
        <v>ChequeRefundState</v>
      </c>
      <c r="G114" s="94"/>
      <c r="H114" s="10" t="s">
        <v>37</v>
      </c>
      <c r="I114" s="10" t="s">
        <v>87</v>
      </c>
      <c r="J114" s="11" t="s">
        <v>65</v>
      </c>
      <c r="K114" s="62" t="s">
        <v>60</v>
      </c>
      <c r="L114" s="77"/>
      <c r="M114" s="77"/>
      <c r="N114" s="60"/>
      <c r="O114" s="25">
        <v>6</v>
      </c>
      <c r="P114" s="25">
        <v>3</v>
      </c>
      <c r="Q114" s="25">
        <v>2</v>
      </c>
      <c r="R114" s="52"/>
      <c r="S114" s="52"/>
      <c r="T114" s="11" t="s">
        <v>65</v>
      </c>
      <c r="U114" s="10"/>
      <c r="V114" s="333" t="s">
        <v>1638</v>
      </c>
      <c r="W114" s="27"/>
      <c r="X114" s="10"/>
      <c r="Y114" s="10"/>
      <c r="Z114" s="10"/>
      <c r="AA114" s="10"/>
      <c r="AB114" s="331"/>
      <c r="AC114" s="10"/>
      <c r="AD114" s="27" t="s">
        <v>87</v>
      </c>
      <c r="AE114" s="27"/>
      <c r="AF114" s="10"/>
      <c r="AG114" s="10"/>
      <c r="AH114" s="199"/>
      <c r="AI114" s="223"/>
      <c r="AJ114" s="223"/>
      <c r="AK114" s="223"/>
      <c r="AL114" s="223"/>
      <c r="AM114" s="223"/>
      <c r="AN114" s="223"/>
      <c r="AO114" s="223"/>
      <c r="AP114" s="223"/>
      <c r="AQ114" s="235"/>
      <c r="AR114"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4"/>
      <c r="AT11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1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14" s="27"/>
      <c r="AW114" s="25"/>
      <c r="AX114" s="25"/>
      <c r="AY114" s="25"/>
      <c r="AZ114" s="10"/>
      <c r="BA114" s="10"/>
      <c r="BB114" s="10"/>
      <c r="BC114" s="10"/>
      <c r="BD114" s="10"/>
      <c r="BE114" s="11" t="s">
        <v>60</v>
      </c>
      <c r="BF114" s="11"/>
      <c r="BG114" s="10"/>
      <c r="BH114" s="10"/>
      <c r="BI114" s="27" t="s">
        <v>70</v>
      </c>
      <c r="BJ114" s="27"/>
      <c r="BK114" s="27"/>
      <c r="BL11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4" s="50" t="str">
        <f>IF(OR(Table_Question_Sets[[#This Row],[Header]]="Yes",Table_Question_Sets[[#This Row],[Text]]=""),"",IF(OR(Table_Question_Sets[[#This Row],[Text]]="true",Table_Question_Sets[[#This Row],[Text]]="false",ISNUMBER(Table_Question_Sets[[#This Row],[Text]])),Table_Question_Sets[[#This Row],[Text]],""""&amp;Table_Question_Sets[[#This Row],[Text]]&amp;""""))</f>
        <v/>
      </c>
      <c r="BN114" s="29" t="str">
        <f>IF(AND(Table_Question_Sets[[#This Row],[Header]]&lt;&gt;"Yes",Table_Question_Sets[[#This Row],[Property]]&lt;&gt;"",Table_Question_Sets[[#This Row],[Summary Label]]&lt;&gt;""),""""&amp;Table_Question_Sets[[#This Row],[Key]]&amp;""": """&amp;Table_Question_Sets[[#This Row],[Summary Label]]&amp;"""","")</f>
        <v/>
      </c>
      <c r="BO114" s="29">
        <f ca="1">IF(Table_Question_Sets[[#This Row],[Header]]="Yes","",_xlfn.NUMBERVALUE(INDIRECT(SUBSTITUTE(ADDRESS(1,COLUMN(),4),"1","")&amp;ROW()-1))+IF(Table_Question_Sets[[#This Row],[Property]]&lt;&gt;"",1,0))</f>
        <v>10</v>
      </c>
      <c r="BP114" s="29">
        <f ca="1">IF(Table_Question_Sets[[#This Row],[Header]]="Yes","",_xlfn.NUMBERVALUE(INDIRECT(SUBSTITUTE(ADDRESS(1,COLUMN(),4),"1","")&amp;ROW()+1))+IF(Table_Question_Sets[[#This Row],[Property]]&lt;&gt;"",1,0))</f>
        <v>2</v>
      </c>
      <c r="BQ114" s="29" t="str">
        <f t="array" aca="1" ref="BQ11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{"value":"ACT","key":"ACT"},{"value":"NSW","key":"NSW"},{"value":"NT","key":"NT"},{"value":"QLD","key":"QLD"},{"value":"SA","key":"SA"},{"value":"TAS","key":"TAS"},{"value":"VIC","key":"VIC"},{"value":"WA","key":"WA"}</v>
      </c>
      <c r="BR11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\'Cheque\'')])"}</v>
      </c>
      <c r="BS11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ACT","key":"ACT"},{"value":"NSW","key":"NSW"},{"value":"NT","key":"NT"},{"value":"QLD","key":"QLD"},{"value":"SA","key":"SA"},{"value":"TAS","key":"TAS"},{"value":"VIC","key":"VIC"},{"value":"WA","key":"WA"}],"label":"State","placeholder":"Select","hideCondition":"refundMethodSelect != 'Cheque'","canChangeWhenApproved":"Yes"}</v>
      </c>
      <c r="BU11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v>
      </c>
      <c r="BV114" s="26" t="str">
        <f ca="1" xml:space="preserve">
IF(Table_Question_Sets[[#This Row],[Row]]="Yes","]},{""className"": ""row"",""fieldGroup"": [","")&amp;
Table_Question_Sets[[#This Row],[Config Field]]</f>
        <v>{"key":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v>
      </c>
      <c r="BW11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1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4" s="137" t="str">
        <f>IF(AND(Table_Question_Sets[[#This Row],[Header]]="",Table_Question_Sets[[#This Row],[Property]]&lt;&gt;"",Table_Question_Sets[[#This Row],[Field Type]]&lt;&gt;""),
""""&amp;Table_Question_Sets[[#This Row],[Key]]&amp;"""","")</f>
        <v>"chequeRefundState"</v>
      </c>
      <c r="BZ11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"chequeRefundState","chequeRefundPostcode"</v>
      </c>
      <c r="CA114" s="137" t="str">
        <f>IF(AND(Table_Question_Sets[[#This Row],[Header]]&lt;&gt;"Yes",Table_Question_Sets[[#This Row],[Property]]&lt;&gt;"",Table_Question_Sets[[#This Row],[Workflow Role]]&lt;&gt;""),
""""&amp;Table_Question_Sets[[#This Row],[Workflow Role]]&amp;""":"""&amp;Table_Question_Sets[[#This Row],[Key]]&amp;"""","")</f>
        <v/>
      </c>
      <c r="CB114" s="137" t="str">
        <f>IF(AND(Table_Question_Sets[[#This Row],[Displayable]]="No", Table_Question_Sets[[#This Row],[Property]]&lt;&gt;""),
"",""""&amp;Table_Question_Sets[[#This Row],[Key]]&amp;"""")</f>
        <v/>
      </c>
      <c r="CC114" s="137" t="str">
        <f>IF(AND(Table_Question_Sets[[#This Row],[Header]]&lt;&gt;"Yes",Table_Question_Sets[[#This Row],[Property]]&lt;&gt;"",Table_Question_Sets[[#This Row],[Private]]="Yes"),
""""&amp;Table_Question_Sets[[#This Row],[Key]]&amp;"""","")</f>
        <v/>
      </c>
      <c r="CD114"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"chequeRefundState": { "dataType": "text", "displayable": false, "canChangeWhenApproved": true, "private": false, "resetForNewQuotes": false}</v>
      </c>
      <c r="CE114"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"chequeRefundState": { "dataType": "text", "displayable": false, "canChangeWhenApproved": true, "private": false, "resetForNewQuotes": false},"chequeRefundPostcode": { "dataType": "postcode", "displayable": false, "canChangeWhenApproved": true, "private": false, "resetForNewQuotes": false}</v>
      </c>
      <c r="CF114" s="137" t="str">
        <f ca="1">IF(ISNUMBER(Table_Question_Sets[[#This Row],[Config Use Row]]),INDEX(Table_Question_Sets[Config Question Meta Data Rollup],Table_Question_Sets[[#This Row],[Config Use Row]])&amp;",","")</f>
        <v/>
      </c>
      <c r="CG114" s="137">
        <f ca="1">IF(Table_Question_Sets[[#This Row],[Header]]="Yes","",_xlfn.NUMBERVALUE(INDIRECT(SUBSTITUTE(ADDRESS(1,COLUMN(),4),"1","")&amp;ROW()+1))+IF(OR(Table_Question_Sets[[#This Row],[Value]]&lt;&gt;"",AND(Table_Question_Sets[[#This Row],[Data Type]]="Repeating",Table_Question_Sets[[#This Row],[Calculation Repeating]]&lt;&gt;"")),1,0))</f>
        <v>0</v>
      </c>
      <c r="CH11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4" s="137" t="str">
        <f ca="1">IF(ISNUMBER(Table_Question_Sets[[#This Row],[Config Use Row]]),INDEX(Table_Question_Sets[Config Rollup],Table_Question_Sets[[#This Row],[Config Use Row]]),"")</f>
        <v/>
      </c>
      <c r="CL114" s="137" t="str">
        <f ca="1">IF(ISNUMBER(Table_Question_Sets[[#This Row],[Config Use Row]]),INDEX(Table_Question_Sets[Config Keys Nested Rollup],Table_Question_Sets[[#This Row],[Config Use Row]]),"")</f>
        <v/>
      </c>
      <c r="CM114" s="137" t="str">
        <f ca="1">IF(ISNUMBER(Table_Question_Sets[[#This Row],[Config Use Row]]),INDEX(Table_Question_Sets[Calculation Rollup],Table_Question_Sets[[#This Row],[Config Use Row]]),"")</f>
        <v/>
      </c>
    </row>
    <row r="115" spans="2:91" s="22" customFormat="1" ht="21" customHeight="1">
      <c r="B115" s="11" t="s">
        <v>1632</v>
      </c>
      <c r="C115" s="10"/>
      <c r="D115" s="26" t="str">
        <f ca="1">IF(Table_Question_Sets[[#This Row],[Header]]="Yes","",
IF(INDIRECT(SUBSTITUTE(ADDRESS(1,COLUMN(),4),"1","")&amp;ROW()-1)="",
INDIRECT(SUBSTITUTE(ADDRESS(1,COLUMN(Table_Question_Sets[[#This Row],[Property]]),4),"1","")&amp;ROW()-1),
INDIRECT(SUBSTITUTE(ADDRESS(1,COLUMN(),4),"1","")&amp;ROW()-1)))</f>
        <v>Refund Methods</v>
      </c>
      <c r="E11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chequeRefundPostcode</v>
      </c>
      <c r="F115" s="26" t="str">
        <f>IF(Table_Question_Sets[[#This Row],[Header]]="Yes","",IF(Table_Question_Sets[[#This Row],[Property]]&lt;&gt;"",SUBSTITUTE(Table_Question_Sets[[#This Row],[Property]]," ",""),""))</f>
        <v>ChequeRefundPostcode</v>
      </c>
      <c r="G115" s="94"/>
      <c r="H115" s="10" t="s">
        <v>88</v>
      </c>
      <c r="I115" s="10" t="s">
        <v>37</v>
      </c>
      <c r="J115" s="10"/>
      <c r="K115" s="62" t="s">
        <v>60</v>
      </c>
      <c r="L115" s="77"/>
      <c r="M115" s="77"/>
      <c r="N115" s="60"/>
      <c r="O115" s="25">
        <v>6</v>
      </c>
      <c r="P115" s="25">
        <v>3</v>
      </c>
      <c r="Q115" s="25">
        <v>2</v>
      </c>
      <c r="R115" s="52"/>
      <c r="S115" s="52"/>
      <c r="T115" s="11" t="s">
        <v>88</v>
      </c>
      <c r="U115" s="10"/>
      <c r="V115" s="333" t="s">
        <v>1638</v>
      </c>
      <c r="W115" s="27"/>
      <c r="X115" s="10"/>
      <c r="Y115" s="10"/>
      <c r="Z115" s="10"/>
      <c r="AA115" s="10"/>
      <c r="AB115" s="331"/>
      <c r="AC115" s="10"/>
      <c r="AD115" s="27"/>
      <c r="AE115" s="27"/>
      <c r="AF115" s="10"/>
      <c r="AG115" s="10"/>
      <c r="AH115" s="199"/>
      <c r="AI115" s="223"/>
      <c r="AJ115" s="223"/>
      <c r="AK115" s="223"/>
      <c r="AL115" s="223"/>
      <c r="AM115" s="223"/>
      <c r="AN115" s="223"/>
      <c r="AO115" s="223"/>
      <c r="AP115" s="223"/>
      <c r="AQ115" s="235"/>
      <c r="AR115"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5"/>
      <c r="AT11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1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15" s="27"/>
      <c r="AW115" s="25"/>
      <c r="AX115" s="25"/>
      <c r="AY115" s="25"/>
      <c r="AZ115" s="10"/>
      <c r="BA115" s="10"/>
      <c r="BB115" s="10"/>
      <c r="BC115" s="10"/>
      <c r="BD115" s="10"/>
      <c r="BE115" s="11" t="s">
        <v>60</v>
      </c>
      <c r="BF115" s="11"/>
      <c r="BG115" s="10"/>
      <c r="BH115" s="10"/>
      <c r="BI115" s="27" t="s">
        <v>70</v>
      </c>
      <c r="BJ115" s="27"/>
      <c r="BK115" s="27"/>
      <c r="BL11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5" s="50" t="str">
        <f>IF(OR(Table_Question_Sets[[#This Row],[Header]]="Yes",Table_Question_Sets[[#This Row],[Text]]=""),"",IF(OR(Table_Question_Sets[[#This Row],[Text]]="true",Table_Question_Sets[[#This Row],[Text]]="false",ISNUMBER(Table_Question_Sets[[#This Row],[Text]])),Table_Question_Sets[[#This Row],[Text]],""""&amp;Table_Question_Sets[[#This Row],[Text]]&amp;""""))</f>
        <v/>
      </c>
      <c r="BN115" s="29" t="str">
        <f>IF(AND(Table_Question_Sets[[#This Row],[Header]]&lt;&gt;"Yes",Table_Question_Sets[[#This Row],[Property]]&lt;&gt;"",Table_Question_Sets[[#This Row],[Summary Label]]&lt;&gt;""),""""&amp;Table_Question_Sets[[#This Row],[Key]]&amp;""": """&amp;Table_Question_Sets[[#This Row],[Summary Label]]&amp;"""","")</f>
        <v/>
      </c>
      <c r="BO115" s="29">
        <f ca="1">IF(Table_Question_Sets[[#This Row],[Header]]="Yes","",_xlfn.NUMBERVALUE(INDIRECT(SUBSTITUTE(ADDRESS(1,COLUMN(),4),"1","")&amp;ROW()-1))+IF(Table_Question_Sets[[#This Row],[Property]]&lt;&gt;"",1,0))</f>
        <v>11</v>
      </c>
      <c r="BP115" s="29">
        <f ca="1">IF(Table_Question_Sets[[#This Row],[Header]]="Yes","",_xlfn.NUMBERVALUE(INDIRECT(SUBSTITUTE(ADDRESS(1,COLUMN(),4),"1","")&amp;ROW()+1))+IF(Table_Question_Sets[[#This Row],[Property]]&lt;&gt;"",1,0))</f>
        <v>1</v>
      </c>
      <c r="BQ115" s="29" t="str">
        <f t="array" aca="1" ref="BQ11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'refundMethodSelect != \'Cheque\''), ValidationService.isPostcode()])"}</v>
      </c>
      <c r="BS11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"templateOptions":{"label":"Postcode","hideCondition":"refundMethodSelect != 'Cheque'","canChangeWhenApproved":"Yes"}</v>
      </c>
      <c r="BU11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V115" s="26" t="str">
        <f ca="1" xml:space="preserve">
IF(Table_Question_Sets[[#This Row],[Row]]="Yes","]},{""className"": ""row"",""fieldGroup"": [","")&amp;
Table_Question_Sets[[#This Row],[Config Field]]</f>
        <v>{"key":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W11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BX11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5" s="137" t="str">
        <f>IF(AND(Table_Question_Sets[[#This Row],[Header]]="",Table_Question_Sets[[#This Row],[Property]]&lt;&gt;"",Table_Question_Sets[[#This Row],[Field Type]]&lt;&gt;""),
""""&amp;Table_Question_Sets[[#This Row],[Key]]&amp;"""","")</f>
        <v>"chequeRefundPostcode"</v>
      </c>
      <c r="BZ11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"chequeRefundPostcode"</v>
      </c>
      <c r="CA115" s="137" t="str">
        <f>IF(AND(Table_Question_Sets[[#This Row],[Header]]&lt;&gt;"Yes",Table_Question_Sets[[#This Row],[Property]]&lt;&gt;"",Table_Question_Sets[[#This Row],[Workflow Role]]&lt;&gt;""),
""""&amp;Table_Question_Sets[[#This Row],[Workflow Role]]&amp;""":"""&amp;Table_Question_Sets[[#This Row],[Key]]&amp;"""","")</f>
        <v/>
      </c>
      <c r="CB115" s="137" t="str">
        <f>IF(AND(Table_Question_Sets[[#This Row],[Displayable]]="No", Table_Question_Sets[[#This Row],[Property]]&lt;&gt;""),
"",""""&amp;Table_Question_Sets[[#This Row],[Key]]&amp;"""")</f>
        <v/>
      </c>
      <c r="CC115" s="137" t="str">
        <f>IF(AND(Table_Question_Sets[[#This Row],[Header]]&lt;&gt;"Yes",Table_Question_Sets[[#This Row],[Property]]&lt;&gt;"",Table_Question_Sets[[#This Row],[Private]]="Yes"),
""""&amp;Table_Question_Sets[[#This Row],[Key]]&amp;"""","")</f>
        <v/>
      </c>
      <c r="CD115"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"chequeRefundPostcode": { "dataType": "postcode", "displayable": false, "canChangeWhenApproved": true, "private": false, "resetForNewQuotes": false}</v>
      </c>
      <c r="CE115"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"chequeRefundPostcode": { "dataType": "postcode", "displayable": false, "canChangeWhenApproved": true, "private": false, "resetForNewQuotes": false}</v>
      </c>
      <c r="CF115" s="137" t="str">
        <f ca="1">IF(ISNUMBER(Table_Question_Sets[[#This Row],[Config Use Row]]),INDEX(Table_Question_Sets[Config Question Meta Data Rollup],Table_Question_Sets[[#This Row],[Config Use Row]])&amp;",","")</f>
        <v/>
      </c>
      <c r="CG115" s="137">
        <f ca="1">IF(Table_Question_Sets[[#This Row],[Header]]="Yes","",_xlfn.NUMBERVALUE(INDIRECT(SUBSTITUTE(ADDRESS(1,COLUMN(),4),"1","")&amp;ROW()+1))+IF(OR(Table_Question_Sets[[#This Row],[Value]]&lt;&gt;"",AND(Table_Question_Sets[[#This Row],[Data Type]]="Repeating",Table_Question_Sets[[#This Row],[Calculation Repeating]]&lt;&gt;"")),1,0))</f>
        <v>0</v>
      </c>
      <c r="CH11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5" s="137" t="str">
        <f ca="1">IF(ISNUMBER(Table_Question_Sets[[#This Row],[Config Use Row]]),INDEX(Table_Question_Sets[Config Rollup],Table_Question_Sets[[#This Row],[Config Use Row]]),"")</f>
        <v/>
      </c>
      <c r="CL115" s="137" t="str">
        <f ca="1">IF(ISNUMBER(Table_Question_Sets[[#This Row],[Config Use Row]]),INDEX(Table_Question_Sets[Config Keys Nested Rollup],Table_Question_Sets[[#This Row],[Config Use Row]]),"")</f>
        <v/>
      </c>
      <c r="CM115" s="137" t="str">
        <f ca="1">IF(ISNUMBER(Table_Question_Sets[[#This Row],[Config Use Row]]),INDEX(Table_Question_Sets[Calculation Rollup],Table_Question_Sets[[#This Row],[Config Use Row]]),"")</f>
        <v/>
      </c>
    </row>
    <row r="116" spans="2:91" s="22" customFormat="1" ht="29.25" thickBot="1">
      <c r="B116" s="49" t="s">
        <v>923</v>
      </c>
      <c r="C116" s="49" t="s">
        <v>60</v>
      </c>
      <c r="D116" s="49" t="str">
        <f ca="1">IF(Table_Question_Sets[[#This Row],[Header]]="Yes","",
IF(INDIRECT(SUBSTITUTE(ADDRESS(1,COLUMN(),4),"1","")&amp;ROW()-1)="",
INDIRECT(SUBSTITUTE(ADDRESS(1,COLUMN(Table_Question_Sets[[#This Row],[Property]]),4),"1","")&amp;ROW()-1),
INDIRECT(SUBSTITUTE(ADDRESS(1,COLUMN(),4),"1","")&amp;ROW()-1)))</f>
        <v/>
      </c>
      <c r="E116"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purchaseCompleted</v>
      </c>
      <c r="F116" s="49" t="str">
        <f>IF(Table_Question_Sets[[#This Row],[Header]]="Yes","",IF(Table_Question_Sets[[#This Row],[Property]]&lt;&gt;"",SUBSTITUTE(Table_Question_Sets[[#This Row],[Property]]," ",""),""))</f>
        <v/>
      </c>
      <c r="G116" s="48"/>
      <c r="H116" s="49"/>
      <c r="I116" s="49"/>
      <c r="J116" s="49"/>
      <c r="K116" s="48"/>
      <c r="L116" s="49"/>
      <c r="M116" s="49"/>
      <c r="N116" s="48"/>
      <c r="O116" s="48"/>
      <c r="P116" s="48"/>
      <c r="Q116" s="48"/>
      <c r="R116" s="48"/>
      <c r="S116" s="4"/>
      <c r="T116" s="49"/>
      <c r="U116" s="49"/>
      <c r="V116" s="49"/>
      <c r="W116" s="49"/>
      <c r="X116" s="49"/>
      <c r="Y116" s="49"/>
      <c r="Z116" s="49"/>
      <c r="AA116" s="49"/>
      <c r="AB116" s="49"/>
      <c r="AC116" s="49"/>
      <c r="AD116" s="49"/>
      <c r="AE116" s="49"/>
      <c r="AF116" s="49"/>
      <c r="AG116" s="49"/>
      <c r="AH116" s="237"/>
      <c r="AI116" s="319"/>
      <c r="AJ116" s="319"/>
      <c r="AK116" s="319"/>
      <c r="AL116" s="319"/>
      <c r="AM116" s="319"/>
      <c r="AN116" s="319"/>
      <c r="AO116" s="319"/>
      <c r="AP116" s="319"/>
      <c r="AQ116" s="49"/>
      <c r="AR116"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6" s="4"/>
      <c r="AT116"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16"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16" s="49"/>
      <c r="AW116" s="48"/>
      <c r="AX116" s="48"/>
      <c r="AY116" s="48"/>
      <c r="AZ116" s="49"/>
      <c r="BA116" s="49"/>
      <c r="BB116" s="49"/>
      <c r="BC116" s="49"/>
      <c r="BD116" s="49"/>
      <c r="BE116" s="49"/>
      <c r="BF116" s="49"/>
      <c r="BG116" s="49"/>
      <c r="BH116" s="49"/>
      <c r="BI116" s="49"/>
      <c r="BJ116" s="49"/>
      <c r="BK116" s="49"/>
      <c r="BL1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6" s="48" t="str">
        <f>IF(OR(Table_Question_Sets[[#This Row],[Header]]="Yes",Table_Question_Sets[[#This Row],[Text]]=""),"",IF(OR(Table_Question_Sets[[#This Row],[Text]]="true",Table_Question_Sets[[#This Row],[Text]]="false",ISNUMBER(Table_Question_Sets[[#This Row],[Text]])),Table_Question_Sets[[#This Row],[Text]],""""&amp;Table_Question_Sets[[#This Row],[Text]]&amp;""""))</f>
        <v/>
      </c>
      <c r="BN116" s="48" t="str">
        <f>IF(AND(Table_Question_Sets[[#This Row],[Header]]&lt;&gt;"Yes",Table_Question_Sets[[#This Row],[Property]]&lt;&gt;"",Table_Question_Sets[[#This Row],[Summary Label]]&lt;&gt;""),""""&amp;Table_Question_Sets[[#This Row],[Key]]&amp;""": """&amp;Table_Question_Sets[[#This Row],[Summary Label]]&amp;"""","")</f>
        <v/>
      </c>
      <c r="BO116" s="48" t="str">
        <f ca="1">IF(Table_Question_Sets[[#This Row],[Header]]="Yes","",_xlfn.NUMBERVALUE(INDIRECT(SUBSTITUTE(ADDRESS(1,COLUMN(),4),"1","")&amp;ROW()-1))+IF(Table_Question_Sets[[#This Row],[Property]]&lt;&gt;"",1,0))</f>
        <v/>
      </c>
      <c r="BP116" s="48" t="str">
        <f ca="1">IF(Table_Question_Sets[[#This Row],[Header]]="Yes","",_xlfn.NUMBERVALUE(INDIRECT(SUBSTITUTE(ADDRESS(1,COLUMN(),4),"1","")&amp;ROW()+1))+IF(Table_Question_Sets[[#This Row],[Property]]&lt;&gt;"",1,0))</f>
        <v/>
      </c>
      <c r="BQ116" s="48" t="str">
        <f t="array" aca="1" ref="BQ11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6"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16"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6"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1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16" s="49" t="str">
        <f xml:space="preserve">
IF(Table_Question_Sets[[#This Row],[Row]]="Yes","]},{""className"": ""row"",""fieldGroup"": [","")&amp;
Table_Question_Sets[[#This Row],[Config Field]]</f>
        <v/>
      </c>
      <c r="BW116"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"purchaseCompleted":[{"className": "row","fieldGroup":[{"key": "completeMessage","type": "content-field","className":"col-xs-12","templateOptions":{"content":{"customHTML":"&lt;p&gt;Thank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us.&lt;/p&gt;"}},"validators": {"validation": "Validators.compose([])"}}]}],</v>
      </c>
      <c r="BX116"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6" s="49" t="str">
        <f>IF(AND(Table_Question_Sets[[#This Row],[Header]]="",Table_Question_Sets[[#This Row],[Property]]&lt;&gt;"",Table_Question_Sets[[#This Row],[Field Type]]&lt;&gt;""),
""""&amp;Table_Question_Sets[[#This Row],[Key]]&amp;"""","")</f>
        <v/>
      </c>
      <c r="BZ116"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"purchaseCompleted":["completeMessage"],</v>
      </c>
      <c r="CA116" s="49" t="str">
        <f>IF(AND(Table_Question_Sets[[#This Row],[Header]]&lt;&gt;"Yes",Table_Question_Sets[[#This Row],[Property]]&lt;&gt;"",Table_Question_Sets[[#This Row],[Workflow Role]]&lt;&gt;""),
""""&amp;Table_Question_Sets[[#This Row],[Workflow Role]]&amp;""":"""&amp;Table_Question_Sets[[#This Row],[Key]]&amp;"""","")</f>
        <v/>
      </c>
      <c r="CB116" s="49" t="str">
        <f>IF(AND(Table_Question_Sets[[#This Row],[Displayable]]="No", Table_Question_Sets[[#This Row],[Property]]&lt;&gt;""),
"",""""&amp;Table_Question_Sets[[#This Row],[Key]]&amp;"""")</f>
        <v>"purchaseCompleted"</v>
      </c>
      <c r="CC116" s="49" t="str">
        <f>IF(AND(Table_Question_Sets[[#This Row],[Header]]&lt;&gt;"Yes",Table_Question_Sets[[#This Row],[Property]]&lt;&gt;"",Table_Question_Sets[[#This Row],[Private]]="Yes"),
""""&amp;Table_Question_Sets[[#This Row],[Key]]&amp;"""","")</f>
        <v/>
      </c>
      <c r="CD116"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16"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"purchaseCompleted":{"completeMessage": { "dataType": "none", "displayable": false, "canChangeWhenApproved": false, "private": false, "resetForNewQuotes": false}}</v>
      </c>
      <c r="CF116" s="49" t="str">
        <f ca="1">IF(ISNUMBER(Table_Question_Sets[[#This Row],[Config Use Row]]),INDEX(Table_Question_Sets[Config Question Meta Data Rollup],Table_Question_Sets[[#This Row],[Config Use Row]])&amp;",","")</f>
        <v/>
      </c>
      <c r="CG116" s="49" t="str">
        <f ca="1">IF(Table_Question_Sets[[#This Row],[Header]]="Yes","",_xlfn.NUMBERVALUE(INDIRECT(SUBSTITUTE(ADDRESS(1,COLUMN(),4),"1","")&amp;ROW()+1))+IF(OR(Table_Question_Sets[[#This Row],[Value]]&lt;&gt;"",AND(Table_Question_Sets[[#This Row],[Data Type]]="Repeating",Table_Question_Sets[[#This Row],[Calculation Repeating]]&lt;&gt;"")),1,0))</f>
        <v/>
      </c>
      <c r="CH116" s="49" t="str">
        <f ca="1" xml:space="preserve">
IF(Table_Question_Sets[[#This Row],[Data Type]]="Repeating",
OFFSET(Table_Repeating_Question_Sets[[#Headers],[Property]],MATCH(Table_Question_Sets[[#This Row],[Property]],Table_Repeating_Question_Sets[Property],0),MATCH("Calculation",Table_Repeating_Question_Sets[#Headers],0)-1,1,1),
"")</f>
        <v/>
      </c>
      <c r="CI116"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6"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"purchaseCompleted":{},</v>
      </c>
      <c r="CK116" s="49" t="str">
        <f ca="1">IF(ISNUMBER(Table_Question_Sets[[#This Row],[Config Use Row]]),INDEX(Table_Question_Sets[Config Rollup],Table_Question_Sets[[#This Row],[Config Use Row]]),"")</f>
        <v/>
      </c>
      <c r="CL116" s="49" t="str">
        <f ca="1">IF(ISNUMBER(Table_Question_Sets[[#This Row],[Config Use Row]]),INDEX(Table_Question_Sets[Config Keys Nested Rollup],Table_Question_Sets[[#This Row],[Config Use Row]]),"")</f>
        <v/>
      </c>
      <c r="CM116" s="49" t="str">
        <f ca="1">IF(ISNUMBER(Table_Question_Sets[[#This Row],[Config Use Row]]),INDEX(Table_Question_Sets[Calculation Rollup],Table_Question_Sets[[#This Row],[Config Use Row]]),"")</f>
        <v/>
      </c>
    </row>
    <row r="117" spans="2:91" s="22" customFormat="1" ht="21" hidden="1" customHeight="1">
      <c r="B117"/>
      <c r="C117"/>
      <c r="D117" t="str">
        <f ca="1">IF(Table_Question_Sets[[#This Row],[Header]]="Yes","",
IF(INDIRECT(SUBSTITUTE(ADDRESS(1,COLUMN(),4),"1","")&amp;ROW()-1)="",
INDIRECT(SUBSTITUTE(ADDRESS(1,COLUMN(Table_Question_Sets[[#This Row],[Property]]),4),"1","")&amp;ROW()-1),
INDIRECT(SUBSTITUTE(ADDRESS(1,COLUMN(),4),"1","")&amp;ROW()-1)))</f>
        <v>Purchase Completed</v>
      </c>
      <c r="E11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17" t="str">
        <f>IF(Table_Question_Sets[[#This Row],[Header]]="Yes","",IF(Table_Question_Sets[[#This Row],[Property]]&lt;&gt;"",SUBSTITUTE(Table_Question_Sets[[#This Row],[Property]]," ",""),""))</f>
        <v/>
      </c>
      <c r="G117"/>
      <c r="H117"/>
      <c r="I117"/>
      <c r="J117"/>
      <c r="K117"/>
      <c r="L117"/>
      <c r="M117"/>
      <c r="N117"/>
      <c r="O117"/>
      <c r="P117"/>
      <c r="Q117"/>
      <c r="R117"/>
      <c r="S117"/>
      <c r="T117"/>
      <c r="U117"/>
      <c r="V117"/>
      <c r="W117"/>
      <c r="X117"/>
      <c r="Y117"/>
      <c r="Z117"/>
      <c r="AA117"/>
      <c r="AB117"/>
      <c r="AC117"/>
      <c r="AD117"/>
      <c r="AE117"/>
      <c r="AF117"/>
      <c r="AG117"/>
      <c r="AH117" s="181"/>
      <c r="AI117" s="181"/>
      <c r="AJ117" s="181"/>
      <c r="AK117" s="181"/>
      <c r="AL117" s="181"/>
      <c r="AM117" s="181"/>
      <c r="AN117" s="181"/>
      <c r="AO117" s="181"/>
      <c r="AP117" s="181"/>
      <c r="AQ117"/>
      <c r="AR117"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7"/>
      <c r="AT1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17"/>
      <c r="AW117"/>
      <c r="AX117"/>
      <c r="AY117"/>
      <c r="AZ117"/>
      <c r="BA117"/>
      <c r="BB117"/>
      <c r="BC117"/>
      <c r="BD117"/>
      <c r="BE117"/>
      <c r="BF117"/>
      <c r="BG117"/>
      <c r="BH117"/>
      <c r="BI117"/>
      <c r="BJ117"/>
      <c r="BK117"/>
      <c r="BL117"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7" t="str">
        <f>IF(OR(Table_Question_Sets[[#This Row],[Header]]="Yes",Table_Question_Sets[[#This Row],[Text]]=""),"",IF(OR(Table_Question_Sets[[#This Row],[Text]]="true",Table_Question_Sets[[#This Row],[Text]]="false",ISNUMBER(Table_Question_Sets[[#This Row],[Text]])),Table_Question_Sets[[#This Row],[Text]],""""&amp;Table_Question_Sets[[#This Row],[Text]]&amp;""""))</f>
        <v/>
      </c>
      <c r="BN117" t="str">
        <f>IF(AND(Table_Question_Sets[[#This Row],[Header]]&lt;&gt;"Yes",Table_Question_Sets[[#This Row],[Property]]&lt;&gt;"",Table_Question_Sets[[#This Row],[Summary Label]]&lt;&gt;""),""""&amp;Table_Question_Sets[[#This Row],[Key]]&amp;""": """&amp;Table_Question_Sets[[#This Row],[Summary Label]]&amp;"""","")</f>
        <v/>
      </c>
      <c r="BO117">
        <f ca="1">IF(Table_Question_Sets[[#This Row],[Header]]="Yes","",_xlfn.NUMBERVALUE(INDIRECT(SUBSTITUTE(ADDRESS(1,COLUMN(),4),"1","")&amp;ROW()-1))+IF(Table_Question_Sets[[#This Row],[Property]]&lt;&gt;"",1,0))</f>
        <v>0</v>
      </c>
      <c r="BP117">
        <f ca="1">IF(Table_Question_Sets[[#This Row],[Header]]="Yes","",_xlfn.NUMBERVALUE(INDIRECT(SUBSTITUTE(ADDRESS(1,COLUMN(),4),"1","")&amp;ROW()+1))+IF(Table_Question_Sets[[#This Row],[Property]]&lt;&gt;"",1,0))</f>
        <v>1</v>
      </c>
      <c r="BQ117" t="str">
        <f t="array" aca="1" ref="BQ11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1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1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17" t="str">
        <f xml:space="preserve">
IF(Table_Question_Sets[[#This Row],[Row]]="Yes","]},{""className"": ""row"",""fieldGroup"": [","")&amp;
Table_Question_Sets[[#This Row],[Config Field]]</f>
        <v/>
      </c>
      <c r="BW11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"completeMessage","type": "content-field","className":"col-xs-12","templateOptions":{"content":{"customHTML":"&lt;p&gt;Thank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us.&lt;/p&gt;"}},"validators": {"validation": "Validators.compose([])"}}</v>
      </c>
      <c r="BX11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7" t="str">
        <f>IF(AND(Table_Question_Sets[[#This Row],[Header]]="",Table_Question_Sets[[#This Row],[Property]]&lt;&gt;"",Table_Question_Sets[[#This Row],[Field Type]]&lt;&gt;""),
""""&amp;Table_Question_Sets[[#This Row],[Key]]&amp;"""","")</f>
        <v/>
      </c>
      <c r="BZ11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"completeMessage"</v>
      </c>
      <c r="CA117" t="str">
        <f>IF(AND(Table_Question_Sets[[#This Row],[Header]]&lt;&gt;"Yes",Table_Question_Sets[[#This Row],[Property]]&lt;&gt;"",Table_Question_Sets[[#This Row],[Workflow Role]]&lt;&gt;""),
""""&amp;Table_Question_Sets[[#This Row],[Workflow Role]]&amp;""":"""&amp;Table_Question_Sets[[#This Row],[Key]]&amp;"""","")</f>
        <v/>
      </c>
      <c r="CB117" t="str">
        <f>IF(AND(Table_Question_Sets[[#This Row],[Displayable]]="No", Table_Question_Sets[[#This Row],[Property]]&lt;&gt;""),
"",""""&amp;Table_Question_Sets[[#This Row],[Key]]&amp;"""")</f>
        <v>""</v>
      </c>
      <c r="CC117" t="str">
        <f>IF(AND(Table_Question_Sets[[#This Row],[Header]]&lt;&gt;"Yes",Table_Question_Sets[[#This Row],[Property]]&lt;&gt;"",Table_Question_Sets[[#This Row],[Private]]="Yes"),
""""&amp;Table_Question_Sets[[#This Row],[Key]]&amp;"""","")</f>
        <v/>
      </c>
      <c r="CD11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1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"completeMessage": { "dataType": "none", "displayable": false, "canChangeWhenApproved": false, "private": false, "resetForNewQuotes": false}</v>
      </c>
      <c r="CF117" t="str">
        <f ca="1">IF(ISNUMBER(Table_Question_Sets[[#This Row],[Config Use Row]]),INDEX(Table_Question_Sets[Config Question Meta Data Rollup],Table_Question_Sets[[#This Row],[Config Use Row]])&amp;",","")</f>
        <v/>
      </c>
      <c r="CG117">
        <f ca="1">IF(Table_Question_Sets[[#This Row],[Header]]="Yes","",_xlfn.NUMBERVALUE(INDIRECT(SUBSTITUTE(ADDRESS(1,COLUMN(),4),"1","")&amp;ROW()+1))+IF(OR(Table_Question_Sets[[#This Row],[Value]]&lt;&gt;"",AND(Table_Question_Sets[[#This Row],[Data Type]]="Repeating",Table_Question_Sets[[#This Row],[Calculation Repeating]]&lt;&gt;"")),1,0))</f>
        <v>0</v>
      </c>
      <c r="CH117" t="str">
        <f ca="1" xml:space="preserve">
IF(Table_Question_Sets[[#This Row],[Data Type]]="Repeating",
OFFSET(Table_Repeating_Question_Sets[[#Headers],[Property]],MATCH(Table_Question_Sets[[#This Row],[Property]],Table_Repeating_Question_Sets[Property],0),MATCH("Calculation",Table_Repeating_Question_Sets[#Headers],0)-1,1,1),
"")</f>
        <v/>
      </c>
      <c r="CI11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7" t="str">
        <f ca="1">IF(ISNUMBER(Table_Question_Sets[[#This Row],[Config Use Row]]),INDEX(Table_Question_Sets[Config Rollup],Table_Question_Sets[[#This Row],[Config Use Row]]),"")</f>
        <v/>
      </c>
      <c r="CL117" t="str">
        <f ca="1">IF(ISNUMBER(Table_Question_Sets[[#This Row],[Config Use Row]]),INDEX(Table_Question_Sets[Config Keys Nested Rollup],Table_Question_Sets[[#This Row],[Config Use Row]]),"")</f>
        <v/>
      </c>
      <c r="CM117" t="str">
        <f ca="1">IF(ISNUMBER(Table_Question_Sets[[#This Row],[Config Use Row]]),INDEX(Table_Question_Sets[Calculation Rollup],Table_Question_Sets[[#This Row],[Config Use Row]]),"")</f>
        <v/>
      </c>
    </row>
    <row r="118" spans="2:91" s="22" customFormat="1" ht="21" customHeight="1">
      <c r="B118" s="27" t="s">
        <v>1569</v>
      </c>
      <c r="C118" s="10"/>
      <c r="D118" s="26" t="str">
        <f ca="1">IF(Table_Question_Sets[[#This Row],[Header]]="Yes","",
IF(INDIRECT(SUBSTITUTE(ADDRESS(1,COLUMN(),4),"1","")&amp;ROW()-1)="",
INDIRECT(SUBSTITUTE(ADDRESS(1,COLUMN(Table_Question_Sets[[#This Row],[Property]]),4),"1","")&amp;ROW()-1),
INDIRECT(SUBSTITUTE(ADDRESS(1,COLUMN(),4),"1","")&amp;ROW()-1)))</f>
        <v>Purchase Completed</v>
      </c>
      <c r="E11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completeMessage</v>
      </c>
      <c r="F118" s="26" t="str">
        <f>IF(Table_Question_Sets[[#This Row],[Header]]="Yes","",IF(Table_Question_Sets[[#This Row],[Property]]&lt;&gt;"",SUBSTITUTE(Table_Question_Sets[[#This Row],[Property]]," ",""),""))</f>
        <v>CompleteMessage</v>
      </c>
      <c r="G118" s="94"/>
      <c r="H118" s="27" t="s">
        <v>629</v>
      </c>
      <c r="I118" s="27" t="s">
        <v>629</v>
      </c>
      <c r="J118" s="10"/>
      <c r="K118" s="59"/>
      <c r="L118" s="77"/>
      <c r="M118" s="77"/>
      <c r="N118" s="60"/>
      <c r="O118" s="62" t="s">
        <v>735</v>
      </c>
      <c r="P118" s="60"/>
      <c r="Q118" s="60"/>
      <c r="R118" s="60"/>
      <c r="S118"/>
      <c r="T118" s="27"/>
      <c r="U118" s="10"/>
      <c r="V118" s="27"/>
      <c r="W118" s="27"/>
      <c r="X118" s="10"/>
      <c r="Y118" s="10"/>
      <c r="Z118" s="10"/>
      <c r="AA118" s="10"/>
      <c r="AB118" s="313" t="s">
        <v>1570</v>
      </c>
      <c r="AC118" s="10"/>
      <c r="AD118" s="27"/>
      <c r="AE118" s="27"/>
      <c r="AF118" s="10"/>
      <c r="AG118" s="10"/>
      <c r="AH118" s="199"/>
      <c r="AI118" s="223"/>
      <c r="AJ118" s="223"/>
      <c r="AK118" s="223"/>
      <c r="AL118" s="223"/>
      <c r="AM118" s="223"/>
      <c r="AN118" s="223"/>
      <c r="AO118" s="223"/>
      <c r="AP118" s="223"/>
      <c r="AQ118" s="235"/>
      <c r="AR118"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8"/>
      <c r="AT11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1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18" s="27"/>
      <c r="AW118" s="25"/>
      <c r="AX118" s="25"/>
      <c r="AY118" s="25"/>
      <c r="AZ118" s="10"/>
      <c r="BA118" s="10"/>
      <c r="BB118" s="10"/>
      <c r="BC118" s="10"/>
      <c r="BD118" s="10"/>
      <c r="BE118" s="10"/>
      <c r="BF118" s="10"/>
      <c r="BG118" s="10"/>
      <c r="BH118" s="10"/>
      <c r="BI118" s="27" t="s">
        <v>70</v>
      </c>
      <c r="BJ118" s="27"/>
      <c r="BK118" s="27"/>
      <c r="BL11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8" s="50" t="str">
        <f>IF(OR(Table_Question_Sets[[#This Row],[Header]]="Yes",Table_Question_Sets[[#This Row],[Text]]=""),"",IF(OR(Table_Question_Sets[[#This Row],[Text]]="true",Table_Question_Sets[[#This Row],[Text]]="false",ISNUMBER(Table_Question_Sets[[#This Row],[Text]])),Table_Question_Sets[[#This Row],[Text]],""""&amp;Table_Question_Sets[[#This Row],[Text]]&amp;""""))</f>
        <v/>
      </c>
      <c r="BN118" s="29" t="str">
        <f>IF(AND(Table_Question_Sets[[#This Row],[Header]]&lt;&gt;"Yes",Table_Question_Sets[[#This Row],[Property]]&lt;&gt;"",Table_Question_Sets[[#This Row],[Summary Label]]&lt;&gt;""),""""&amp;Table_Question_Sets[[#This Row],[Key]]&amp;""": """&amp;Table_Question_Sets[[#This Row],[Summary Label]]&amp;"""","")</f>
        <v/>
      </c>
      <c r="BO118" s="29">
        <f ca="1">IF(Table_Question_Sets[[#This Row],[Header]]="Yes","",_xlfn.NUMBERVALUE(INDIRECT(SUBSTITUTE(ADDRESS(1,COLUMN(),4),"1","")&amp;ROW()-1))+IF(Table_Question_Sets[[#This Row],[Property]]&lt;&gt;"",1,0))</f>
        <v>1</v>
      </c>
      <c r="BP118" s="29">
        <f ca="1">IF(Table_Question_Sets[[#This Row],[Header]]="Yes","",_xlfn.NUMBERVALUE(INDIRECT(SUBSTITUTE(ADDRESS(1,COLUMN(),4),"1","")&amp;ROW()+1))+IF(Table_Question_Sets[[#This Row],[Property]]&lt;&gt;"",1,0))</f>
        <v>1</v>
      </c>
      <c r="BQ118" s="29" t="str">
        <f t="array" aca="1" ref="BQ11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1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
      </c>
      <c r="BU11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"completeMessage","type": "content-field","className":"col-xs-12","templateOptions":{"content":{"customHTML":"&lt;p&gt;Thank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us.&lt;/p&gt;"}},"validators": {"validation": "Validators.compose([])"}}</v>
      </c>
      <c r="BV118" s="26" t="str">
        <f ca="1" xml:space="preserve">
IF(Table_Question_Sets[[#This Row],[Row]]="Yes","]},{""className"": ""row"",""fieldGroup"": [","")&amp;
Table_Question_Sets[[#This Row],[Config Field]]</f>
        <v>{"key": "completeMessage","type": "content-field","className":"col-xs-12","templateOptions":{"content":{"customHTML":"&lt;p&gt;Thank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us.&lt;/p&gt;"}},"validators": {"validation": "Validators.compose([])"}}</v>
      </c>
      <c r="BW11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"completeMessage","type": "content-field","className":"col-xs-12","templateOptions":{"content":{"customHTML":"&lt;p&gt;Thank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us.&lt;/p&gt;"}},"validators": {"validation": "Validators.compose([])"}}</v>
      </c>
      <c r="BX11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8" s="137" t="str">
        <f>IF(AND(Table_Question_Sets[[#This Row],[Header]]="",Table_Question_Sets[[#This Row],[Property]]&lt;&gt;"",Table_Question_Sets[[#This Row],[Field Type]]&lt;&gt;""),
""""&amp;Table_Question_Sets[[#This Row],[Key]]&amp;"""","")</f>
        <v>"completeMessage"</v>
      </c>
      <c r="BZ11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"completeMessage"</v>
      </c>
      <c r="CA118" s="137" t="str">
        <f>IF(AND(Table_Question_Sets[[#This Row],[Header]]&lt;&gt;"Yes",Table_Question_Sets[[#This Row],[Property]]&lt;&gt;"",Table_Question_Sets[[#This Row],[Workflow Role]]&lt;&gt;""),
""""&amp;Table_Question_Sets[[#This Row],[Workflow Role]]&amp;""":"""&amp;Table_Question_Sets[[#This Row],[Key]]&amp;"""","")</f>
        <v/>
      </c>
      <c r="CB118" s="137" t="str">
        <f>IF(AND(Table_Question_Sets[[#This Row],[Displayable]]="No", Table_Question_Sets[[#This Row],[Property]]&lt;&gt;""),
"",""""&amp;Table_Question_Sets[[#This Row],[Key]]&amp;"""")</f>
        <v/>
      </c>
      <c r="CC118" s="137" t="str">
        <f>IF(AND(Table_Question_Sets[[#This Row],[Header]]&lt;&gt;"Yes",Table_Question_Sets[[#This Row],[Property]]&lt;&gt;"",Table_Question_Sets[[#This Row],[Private]]="Yes"),
""""&amp;Table_Question_Sets[[#This Row],[Key]]&amp;"""","")</f>
        <v/>
      </c>
      <c r="CD118"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"completeMessage": { "dataType": "none", "displayable": false, "canChangeWhenApproved": false, "private": false, "resetForNewQuotes": false}</v>
      </c>
      <c r="CE118"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"completeMessage": { "dataType": "none", "displayable": false, "canChangeWhenApproved": false, "private": false, "resetForNewQuotes": false}</v>
      </c>
      <c r="CF118" s="137" t="str">
        <f ca="1">IF(ISNUMBER(Table_Question_Sets[[#This Row],[Config Use Row]]),INDEX(Table_Question_Sets[Config Question Meta Data Rollup],Table_Question_Sets[[#This Row],[Config Use Row]])&amp;",","")</f>
        <v/>
      </c>
      <c r="CG118" s="137">
        <f ca="1">IF(Table_Question_Sets[[#This Row],[Header]]="Yes","",_xlfn.NUMBERVALUE(INDIRECT(SUBSTITUTE(ADDRESS(1,COLUMN(),4),"1","")&amp;ROW()+1))+IF(OR(Table_Question_Sets[[#This Row],[Value]]&lt;&gt;"",AND(Table_Question_Sets[[#This Row],[Data Type]]="Repeating",Table_Question_Sets[[#This Row],[Calculation Repeating]]&lt;&gt;"")),1,0))</f>
        <v>0</v>
      </c>
      <c r="CH118" s="137" t="str">
        <f ca="1" xml:space="preserve">
IF(Table_Question_Sets[[#This Row],[Data Type]]="Repeating",
OFFSET(Table_Repeating_Question_Sets[[#Headers],[Property]],MATCH(Table_Question_Sets[[#This Row],[Property]],Table_Repeating_Question_Sets[Property],0),MATCH("Calculation",Table_Repeating_Question_Sets[#Headers],0)-1,1,1),
"")</f>
        <v/>
      </c>
      <c r="CI11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18" s="137" t="str">
        <f ca="1">IF(ISNUMBER(Table_Question_Sets[[#This Row],[Config Use Row]]),INDEX(Table_Question_Sets[Config Rollup],Table_Question_Sets[[#This Row],[Config Use Row]]),"")</f>
        <v/>
      </c>
      <c r="CL118" s="137" t="str">
        <f ca="1">IF(ISNUMBER(Table_Question_Sets[[#This Row],[Config Use Row]]),INDEX(Table_Question_Sets[Config Keys Nested Rollup],Table_Question_Sets[[#This Row],[Config Use Row]]),"")</f>
        <v/>
      </c>
      <c r="CM118" s="137" t="str">
        <f ca="1">IF(ISNUMBER(Table_Question_Sets[[#This Row],[Config Use Row]]),INDEX(Table_Question_Sets[Calculation Rollup],Table_Question_Sets[[#This Row],[Config Use Row]]),"")</f>
        <v/>
      </c>
    </row>
    <row r="119" spans="2:91" s="22" customFormat="1" ht="29.25" thickBot="1">
      <c r="B119" s="49" t="s">
        <v>1390</v>
      </c>
      <c r="C119" s="49" t="s">
        <v>60</v>
      </c>
      <c r="D119" s="49" t="str">
        <f ca="1">IF(Table_Question_Sets[[#This Row],[Header]]="Yes","",
IF(INDIRECT(SUBSTITUTE(ADDRESS(1,COLUMN(),4),"1","")&amp;ROW()-1)="",
INDIRECT(SUBSTITUTE(ADDRESS(1,COLUMN(Table_Question_Sets[[#This Row],[Property]]),4),"1","")&amp;ROW()-1),
INDIRECT(SUBSTITUTE(ADDRESS(1,COLUMN(),4),"1","")&amp;ROW()-1)))</f>
        <v/>
      </c>
      <c r="E119"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agentDetails</v>
      </c>
      <c r="F119" s="49" t="str">
        <f>IF(Table_Question_Sets[[#This Row],[Header]]="Yes","",IF(Table_Question_Sets[[#This Row],[Property]]&lt;&gt;"",SUBSTITUTE(Table_Question_Sets[[#This Row],[Property]]," ",""),""))</f>
        <v/>
      </c>
      <c r="G119" s="48"/>
      <c r="H119" s="49"/>
      <c r="I119" s="49"/>
      <c r="J119" s="49"/>
      <c r="K119" s="48"/>
      <c r="L119" s="49"/>
      <c r="M119" s="49"/>
      <c r="N119" s="48"/>
      <c r="O119" s="48"/>
      <c r="P119" s="48"/>
      <c r="Q119" s="48"/>
      <c r="R119" s="48"/>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19" s="100"/>
      <c r="AT119"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19"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19" s="49"/>
      <c r="AW119" s="48"/>
      <c r="AX119" s="48"/>
      <c r="AY119" s="48"/>
      <c r="AZ119" s="49"/>
      <c r="BA119" s="49"/>
      <c r="BB119" s="49"/>
      <c r="BC119" s="49"/>
      <c r="BD119" s="49"/>
      <c r="BE119" s="49"/>
      <c r="BF119" s="49"/>
      <c r="BG119" s="49"/>
      <c r="BH119" s="49"/>
      <c r="BI119" s="49"/>
      <c r="BJ119" s="49"/>
      <c r="BK119" s="49"/>
      <c r="BL1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19" s="48" t="str">
        <f>IF(OR(Table_Question_Sets[[#This Row],[Header]]="Yes",Table_Question_Sets[[#This Row],[Text]]=""),"",IF(OR(Table_Question_Sets[[#This Row],[Text]]="true",Table_Question_Sets[[#This Row],[Text]]="false",ISNUMBER(Table_Question_Sets[[#This Row],[Text]])),Table_Question_Sets[[#This Row],[Text]],""""&amp;Table_Question_Sets[[#This Row],[Text]]&amp;""""))</f>
        <v/>
      </c>
      <c r="BN119" s="48" t="str">
        <f>IF(AND(Table_Question_Sets[[#This Row],[Header]]&lt;&gt;"Yes",Table_Question_Sets[[#This Row],[Property]]&lt;&gt;"",Table_Question_Sets[[#This Row],[Summary Label]]&lt;&gt;""),""""&amp;Table_Question_Sets[[#This Row],[Key]]&amp;""": """&amp;Table_Question_Sets[[#This Row],[Summary Label]]&amp;"""","")</f>
        <v/>
      </c>
      <c r="BO119" s="48" t="str">
        <f ca="1">IF(Table_Question_Sets[[#This Row],[Header]]="Yes","",_xlfn.NUMBERVALUE(INDIRECT(SUBSTITUTE(ADDRESS(1,COLUMN(),4),"1","")&amp;ROW()-1))+IF(Table_Question_Sets[[#This Row],[Property]]&lt;&gt;"",1,0))</f>
        <v/>
      </c>
      <c r="BP119" s="48" t="str">
        <f ca="1">IF(Table_Question_Sets[[#This Row],[Header]]="Yes","",_xlfn.NUMBERVALUE(INDIRECT(SUBSTITUTE(ADDRESS(1,COLUMN(),4),"1","")&amp;ROW()+1))+IF(Table_Question_Sets[[#This Row],[Property]]&lt;&gt;"",1,0))</f>
        <v/>
      </c>
      <c r="BQ119" s="48" t="str">
        <f t="array" aca="1" ref="BQ11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19"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19"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19"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19"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19" s="49" t="str">
        <f xml:space="preserve">
IF(Table_Question_Sets[[#This Row],[Row]]="Yes","]},{""className"": ""row"",""fieldGroup"": [","")&amp;
Table_Question_Sets[[#This Row],[Config Field]]</f>
        <v/>
      </c>
      <c r="BW119"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"agentDetails":[{"className": "row","fieldGroup":[{"key": "agentName","type": "input-field","className":"col-xs-12 col-sm-7 col-md-5","templateOptions":{"label":"Agent name"},"validators": {"validation": "Validators.compose([ValidationService.required('true', '')])"}},{"key": "agentPhone","type": "input-field","className":"col-xs-12 col-sm-5 col-md-3","templateOptions":{"container":{"style":"width:1;"},"label":"Agent phone","formatTextInput":"phoneNumber","addonLeft":{"class":"fa fa-phone"}},"validators": {"validation": "Validators.compose([ValidationService.required('true', ''), ValidationService.isPhoneNumber()])"}},{"key": "agentEmail","type": "input-field","className":"col-xs-12 col-sm-12 col-md-4","templateOptions":{"label":"Agent email"},"validators": {"validation": "Validators.compose([ValidationService.required('true', ''), ValidationService.isEmail()])"}},{"key":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BX119"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19" s="49" t="str">
        <f>IF(AND(Table_Question_Sets[[#This Row],[Header]]="",Table_Question_Sets[[#This Row],[Property]]&lt;&gt;"",Table_Question_Sets[[#This Row],[Field Type]]&lt;&gt;""),
""""&amp;Table_Question_Sets[[#This Row],[Key]]&amp;"""","")</f>
        <v/>
      </c>
      <c r="BZ119"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"agentDetails":["agentName","agentPhone","agentEmail","agentHeading","agentSubject","agentMessage"],</v>
      </c>
      <c r="CA119" s="49" t="str">
        <f>IF(AND(Table_Question_Sets[[#This Row],[Header]]&lt;&gt;"Yes",Table_Question_Sets[[#This Row],[Property]]&lt;&gt;"",Table_Question_Sets[[#This Row],[Workflow Role]]&lt;&gt;""),
""""&amp;Table_Question_Sets[[#This Row],[Workflow Role]]&amp;""":"""&amp;Table_Question_Sets[[#This Row],[Key]]&amp;"""","")</f>
        <v/>
      </c>
      <c r="CB119" s="49" t="str">
        <f>IF(AND(Table_Question_Sets[[#This Row],[Displayable]]="No", Table_Question_Sets[[#This Row],[Property]]&lt;&gt;""),
"",""""&amp;Table_Question_Sets[[#This Row],[Key]]&amp;"""")</f>
        <v>"agentDetails"</v>
      </c>
      <c r="CC119" s="49" t="str">
        <f>IF(AND(Table_Question_Sets[[#This Row],[Header]]&lt;&gt;"Yes",Table_Question_Sets[[#This Row],[Property]]&lt;&gt;"",Table_Question_Sets[[#This Row],[Private]]="Yes"),
""""&amp;Table_Question_Sets[[#This Row],[Key]]&amp;"""","")</f>
        <v/>
      </c>
      <c r="CD119"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19"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"agentDetails":{"agentName": { "dataType": "text", "displayable": false, "canChangeWhenApproved": false, "private": false, "resetForNewQuotes": false},"agentPhone": { "dataType": "phone", "displayable": false, "canChangeWhenApproved": false, "private": false, "resetForNewQuotes": false},"agentEmail": { "dataType": "email", "displayable": false, "canChangeWhenApproved": false, "private": false, "resetForNewQuotes": false},"agentHeading":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CF119" s="49" t="str">
        <f ca="1">IF(ISNUMBER(Table_Question_Sets[[#This Row],[Config Use Row]]),INDEX(Table_Question_Sets[Config Question Meta Data Rollup],Table_Question_Sets[[#This Row],[Config Use Row]])&amp;",","")</f>
        <v/>
      </c>
      <c r="CG119" s="49" t="str">
        <f ca="1">IF(Table_Question_Sets[[#This Row],[Header]]="Yes","",_xlfn.NUMBERVALUE(INDIRECT(SUBSTITUTE(ADDRESS(1,COLUMN(),4),"1","")&amp;ROW()+1))+IF(OR(Table_Question_Sets[[#This Row],[Value]]&lt;&gt;"",AND(Table_Question_Sets[[#This Row],[Data Type]]="Repeating",Table_Question_Sets[[#This Row],[Calculation Repeating]]&lt;&gt;"")),1,0))</f>
        <v/>
      </c>
      <c r="CH119" s="49" t="str">
        <f ca="1" xml:space="preserve">
IF(Table_Question_Sets[[#This Row],[Data Type]]="Repeating",
OFFSET(Table_Repeating_Question_Sets[[#Headers],[Property]],MATCH(Table_Question_Sets[[#This Row],[Property]],Table_Repeating_Question_Sets[Property],0),MATCH("Calculation",Table_Repeating_Question_Sets[#Headers],0)-1,1,1),
"")</f>
        <v/>
      </c>
      <c r="CI119"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19"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"agentDetails":{},</v>
      </c>
      <c r="CK119" s="49" t="str">
        <f ca="1">IF(ISNUMBER(Table_Question_Sets[[#This Row],[Config Use Row]]),INDEX(Table_Question_Sets[Config Rollup],Table_Question_Sets[[#This Row],[Config Use Row]]),"")</f>
        <v/>
      </c>
      <c r="CL119" s="49" t="str">
        <f ca="1">IF(ISNUMBER(Table_Question_Sets[[#This Row],[Config Use Row]]),INDEX(Table_Question_Sets[Config Keys Nested Rollup],Table_Question_Sets[[#This Row],[Config Use Row]]),"")</f>
        <v/>
      </c>
      <c r="CM119" s="49" t="str">
        <f ca="1">IF(ISNUMBER(Table_Question_Sets[[#This Row],[Config Use Row]]),INDEX(Table_Question_Sets[Calculation Rollup],Table_Question_Sets[[#This Row],[Config Use Row]]),"")</f>
        <v/>
      </c>
    </row>
    <row r="120" spans="2:91" s="22" customFormat="1" ht="21" hidden="1" customHeight="1">
      <c r="B120"/>
      <c r="C120"/>
      <c r="D120" t="str">
        <f ca="1">IF(Table_Question_Sets[[#This Row],[Header]]="Yes","",
IF(INDIRECT(SUBSTITUTE(ADDRESS(1,COLUMN(),4),"1","")&amp;ROW()-1)="",
INDIRECT(SUBSTITUTE(ADDRESS(1,COLUMN(Table_Question_Sets[[#This Row],[Property]]),4),"1","")&amp;ROW()-1),
INDIRECT(SUBSTITUTE(ADDRESS(1,COLUMN(),4),"1","")&amp;ROW()-1)))</f>
        <v>Agent Details</v>
      </c>
      <c r="E12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0" t="str">
        <f>IF(Table_Question_Sets[[#This Row],[Header]]="Yes","",IF(Table_Question_Sets[[#This Row],[Property]]&lt;&gt;"",SUBSTITUTE(Table_Question_Sets[[#This Row],[Property]]," ",""),""))</f>
        <v/>
      </c>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0"/>
      <c r="AT12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2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0"/>
      <c r="AW120"/>
      <c r="AX120"/>
      <c r="AY120"/>
      <c r="AZ120"/>
      <c r="BA120"/>
      <c r="BB120"/>
      <c r="BC120"/>
      <c r="BD120"/>
      <c r="BE120"/>
      <c r="BF120"/>
      <c r="BG120"/>
      <c r="BH120"/>
      <c r="BI120"/>
      <c r="BJ120"/>
      <c r="BK120"/>
      <c r="BL12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0" t="str">
        <f>IF(OR(Table_Question_Sets[[#This Row],[Header]]="Yes",Table_Question_Sets[[#This Row],[Text]]=""),"",IF(OR(Table_Question_Sets[[#This Row],[Text]]="true",Table_Question_Sets[[#This Row],[Text]]="false",ISNUMBER(Table_Question_Sets[[#This Row],[Text]])),Table_Question_Sets[[#This Row],[Text]],""""&amp;Table_Question_Sets[[#This Row],[Text]]&amp;""""))</f>
        <v/>
      </c>
      <c r="BN120" t="str">
        <f>IF(AND(Table_Question_Sets[[#This Row],[Header]]&lt;&gt;"Yes",Table_Question_Sets[[#This Row],[Property]]&lt;&gt;"",Table_Question_Sets[[#This Row],[Summary Label]]&lt;&gt;""),""""&amp;Table_Question_Sets[[#This Row],[Key]]&amp;""": """&amp;Table_Question_Sets[[#This Row],[Summary Label]]&amp;"""","")</f>
        <v/>
      </c>
      <c r="BO120">
        <f ca="1">IF(Table_Question_Sets[[#This Row],[Header]]="Yes","",_xlfn.NUMBERVALUE(INDIRECT(SUBSTITUTE(ADDRESS(1,COLUMN(),4),"1","")&amp;ROW()-1))+IF(Table_Question_Sets[[#This Row],[Property]]&lt;&gt;"",1,0))</f>
        <v>0</v>
      </c>
      <c r="BP120">
        <f ca="1">IF(Table_Question_Sets[[#This Row],[Header]]="Yes","",_xlfn.NUMBERVALUE(INDIRECT(SUBSTITUTE(ADDRESS(1,COLUMN(),4),"1","")&amp;ROW()+1))+IF(Table_Question_Sets[[#This Row],[Property]]&lt;&gt;"",1,0))</f>
        <v>6</v>
      </c>
      <c r="BQ120" t="str">
        <f t="array" aca="1" ref="BQ12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2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2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20" t="str">
        <f xml:space="preserve">
IF(Table_Question_Sets[[#This Row],[Row]]="Yes","]},{""className"": ""row"",""fieldGroup"": [","")&amp;
Table_Question_Sets[[#This Row],[Config Field]]</f>
        <v/>
      </c>
      <c r="BW12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"agentName","type": "input-field","className":"col-xs-12 col-sm-7 col-md-5","templateOptions":{"label":"Agent name"},"validators": {"validation": "Validators.compose([ValidationService.required('true', '')])"}},{"key": "agentPhone","type": "input-field","className":"col-xs-12 col-sm-5 col-md-3","templateOptions":{"container":{"style":"width:1;"},"label":"Agent phone","formatTextInput":"phoneNumber","addonLeft":{"class":"fa fa-phone"}},"validators": {"validation": "Validators.compose([ValidationService.required('true', ''), ValidationService.isPhoneNumber()])"}},{"key": "agentEmail","type": "input-field","className":"col-xs-12 col-sm-12 col-md-4","templateOptions":{"label":"Agent email"},"validators": {"validation": "Validators.compose([ValidationService.required('true', ''), ValidationService.isEmail()])"}},{"key":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BX12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0" t="str">
        <f>IF(AND(Table_Question_Sets[[#This Row],[Header]]="",Table_Question_Sets[[#This Row],[Property]]&lt;&gt;"",Table_Question_Sets[[#This Row],[Field Type]]&lt;&gt;""),
""""&amp;Table_Question_Sets[[#This Row],[Key]]&amp;"""","")</f>
        <v/>
      </c>
      <c r="BZ12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"agentName","agentPhone","agentEmail","agentHeading","agentSubject","agentMessage"</v>
      </c>
      <c r="CA120" t="str">
        <f>IF(AND(Table_Question_Sets[[#This Row],[Header]]&lt;&gt;"Yes",Table_Question_Sets[[#This Row],[Property]]&lt;&gt;"",Table_Question_Sets[[#This Row],[Workflow Role]]&lt;&gt;""),
""""&amp;Table_Question_Sets[[#This Row],[Workflow Role]]&amp;""":"""&amp;Table_Question_Sets[[#This Row],[Key]]&amp;"""","")</f>
        <v/>
      </c>
      <c r="CB120" t="str">
        <f>IF(AND(Table_Question_Sets[[#This Row],[Displayable]]="No", Table_Question_Sets[[#This Row],[Property]]&lt;&gt;""),
"",""""&amp;Table_Question_Sets[[#This Row],[Key]]&amp;"""")</f>
        <v>""</v>
      </c>
      <c r="CC120" t="str">
        <f>IF(AND(Table_Question_Sets[[#This Row],[Header]]&lt;&gt;"Yes",Table_Question_Sets[[#This Row],[Property]]&lt;&gt;"",Table_Question_Sets[[#This Row],[Private]]="Yes"),
""""&amp;Table_Question_Sets[[#This Row],[Key]]&amp;"""","")</f>
        <v/>
      </c>
      <c r="CD12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2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"agentName": { "dataType": "text", "displayable": false, "canChangeWhenApproved": false, "private": false, "resetForNewQuotes": false},"agentPhone": { "dataType": "phone", "displayable": false, "canChangeWhenApproved": false, "private": false, "resetForNewQuotes": false},"agentEmail": { "dataType": "email", "displayable": false, "canChangeWhenApproved": false, "private": false, "resetForNewQuotes": false},"agentHeading":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CF120" t="str">
        <f ca="1">IF(ISNUMBER(Table_Question_Sets[[#This Row],[Config Use Row]]),INDEX(Table_Question_Sets[Config Question Meta Data Rollup],Table_Question_Sets[[#This Row],[Config Use Row]])&amp;",","")</f>
        <v/>
      </c>
      <c r="CG120">
        <f ca="1">IF(Table_Question_Sets[[#This Row],[Header]]="Yes","",_xlfn.NUMBERVALUE(INDIRECT(SUBSTITUTE(ADDRESS(1,COLUMN(),4),"1","")&amp;ROW()+1))+IF(OR(Table_Question_Sets[[#This Row],[Value]]&lt;&gt;"",AND(Table_Question_Sets[[#This Row],[Data Type]]="Repeating",Table_Question_Sets[[#This Row],[Calculation Repeating]]&lt;&gt;"")),1,0))</f>
        <v>0</v>
      </c>
      <c r="CH120" t="str">
        <f ca="1" xml:space="preserve">
IF(Table_Question_Sets[[#This Row],[Data Type]]="Repeating",
OFFSET(Table_Repeating_Question_Sets[[#Headers],[Property]],MATCH(Table_Question_Sets[[#This Row],[Property]],Table_Repeating_Question_Sets[Property],0),MATCH("Calculation",Table_Repeating_Question_Sets[#Headers],0)-1,1,1),
"")</f>
        <v/>
      </c>
      <c r="CI12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0" t="str">
        <f ca="1">IF(ISNUMBER(Table_Question_Sets[[#This Row],[Config Use Row]]),INDEX(Table_Question_Sets[Config Rollup],Table_Question_Sets[[#This Row],[Config Use Row]]),"")</f>
        <v/>
      </c>
      <c r="CL120" t="str">
        <f ca="1">IF(ISNUMBER(Table_Question_Sets[[#This Row],[Config Use Row]]),INDEX(Table_Question_Sets[Config Keys Nested Rollup],Table_Question_Sets[[#This Row],[Config Use Row]]),"")</f>
        <v/>
      </c>
      <c r="CM120" t="str">
        <f ca="1">IF(ISNUMBER(Table_Question_Sets[[#This Row],[Config Use Row]]),INDEX(Table_Question_Sets[Calculation Rollup],Table_Question_Sets[[#This Row],[Config Use Row]]),"")</f>
        <v/>
      </c>
    </row>
    <row r="121" spans="2:91" s="22" customFormat="1" ht="21" customHeight="1">
      <c r="B121" s="27" t="s">
        <v>1391</v>
      </c>
      <c r="C121" s="10"/>
      <c r="D121" s="26" t="str">
        <f ca="1">IF(Table_Question_Sets[[#This Row],[Header]]="Yes","",
IF(INDIRECT(SUBSTITUTE(ADDRESS(1,COLUMN(),4),"1","")&amp;ROW()-1)="",
INDIRECT(SUBSTITUTE(ADDRESS(1,COLUMN(Table_Question_Sets[[#This Row],[Property]]),4),"1","")&amp;ROW()-1),
INDIRECT(SUBSTITUTE(ADDRESS(1,COLUMN(),4),"1","")&amp;ROW()-1)))</f>
        <v>Agent Details</v>
      </c>
      <c r="E12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agentName</v>
      </c>
      <c r="F121" s="26" t="str">
        <f>IF(Table_Question_Sets[[#This Row],[Header]]="Yes","",IF(Table_Question_Sets[[#This Row],[Property]]&lt;&gt;"",SUBSTITUTE(Table_Question_Sets[[#This Row],[Property]]," ",""),""))</f>
        <v>AgentName</v>
      </c>
      <c r="G121" s="94"/>
      <c r="H121" s="27" t="s">
        <v>37</v>
      </c>
      <c r="I121" s="27" t="s">
        <v>37</v>
      </c>
      <c r="J121" s="10"/>
      <c r="K121" s="59" t="s">
        <v>60</v>
      </c>
      <c r="L121" s="77"/>
      <c r="M121" s="77"/>
      <c r="N121" s="60"/>
      <c r="O121" s="62" t="s">
        <v>735</v>
      </c>
      <c r="P121" s="60" t="s">
        <v>1394</v>
      </c>
      <c r="Q121" s="60" t="s">
        <v>989</v>
      </c>
      <c r="R121" s="60"/>
      <c r="S121" s="10"/>
      <c r="T121" s="27" t="s">
        <v>1409</v>
      </c>
      <c r="U121" s="165"/>
      <c r="V121" s="27"/>
      <c r="W121" s="27"/>
      <c r="X121" s="10"/>
      <c r="Y121" s="10"/>
      <c r="Z121" s="10"/>
      <c r="AA121" s="10"/>
      <c r="AB121" s="233"/>
      <c r="AC121" s="10"/>
      <c r="AD121" s="27"/>
      <c r="AE121" s="27"/>
      <c r="AF121" s="10"/>
      <c r="AG121" s="10"/>
      <c r="AH121" s="82"/>
      <c r="AI121" s="77"/>
      <c r="AJ121" s="77"/>
      <c r="AK121" s="77"/>
      <c r="AL121" s="77"/>
      <c r="AM121" s="77"/>
      <c r="AN121" s="77"/>
      <c r="AO121" s="77"/>
      <c r="AP121" s="77"/>
      <c r="AQ121" s="137"/>
      <c r="AR12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1" s="166"/>
      <c r="AT12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2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1" s="27"/>
      <c r="AW121" s="25"/>
      <c r="AX121" s="25"/>
      <c r="AY121" s="25"/>
      <c r="AZ121" s="10"/>
      <c r="BA121" s="10"/>
      <c r="BB121" s="10"/>
      <c r="BC121" s="10"/>
      <c r="BD121" s="10"/>
      <c r="BE121" s="10"/>
      <c r="BF121" s="10"/>
      <c r="BG121" s="10"/>
      <c r="BH121" s="10"/>
      <c r="BI121" s="27" t="s">
        <v>70</v>
      </c>
      <c r="BJ121" s="27"/>
      <c r="BK121" s="27"/>
      <c r="BL12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1" s="50" t="str">
        <f>IF(OR(Table_Question_Sets[[#This Row],[Header]]="Yes",Table_Question_Sets[[#This Row],[Text]]=""),"",IF(OR(Table_Question_Sets[[#This Row],[Text]]="true",Table_Question_Sets[[#This Row],[Text]]="false",ISNUMBER(Table_Question_Sets[[#This Row],[Text]])),Table_Question_Sets[[#This Row],[Text]],""""&amp;Table_Question_Sets[[#This Row],[Text]]&amp;""""))</f>
        <v/>
      </c>
      <c r="BN121" s="29" t="str">
        <f>IF(AND(Table_Question_Sets[[#This Row],[Header]]&lt;&gt;"Yes",Table_Question_Sets[[#This Row],[Property]]&lt;&gt;"",Table_Question_Sets[[#This Row],[Summary Label]]&lt;&gt;""),""""&amp;Table_Question_Sets[[#This Row],[Key]]&amp;""": """&amp;Table_Question_Sets[[#This Row],[Summary Label]]&amp;"""","")</f>
        <v/>
      </c>
      <c r="BO121" s="29">
        <f ca="1">IF(Table_Question_Sets[[#This Row],[Header]]="Yes","",_xlfn.NUMBERVALUE(INDIRECT(SUBSTITUTE(ADDRESS(1,COLUMN(),4),"1","")&amp;ROW()-1))+IF(Table_Question_Sets[[#This Row],[Property]]&lt;&gt;"",1,0))</f>
        <v>1</v>
      </c>
      <c r="BP121" s="29">
        <f ca="1">IF(Table_Question_Sets[[#This Row],[Header]]="Yes","",_xlfn.NUMBERVALUE(INDIRECT(SUBSTITUTE(ADDRESS(1,COLUMN(),4),"1","")&amp;ROW()+1))+IF(Table_Question_Sets[[#This Row],[Property]]&lt;&gt;"",1,0))</f>
        <v>6</v>
      </c>
      <c r="BQ121" s="29" t="str">
        <f t="array" aca="1" ref="BQ12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2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"templateOptions":{"label":"Agent name"}</v>
      </c>
      <c r="BU12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"agentName","type": "input-field","className":"col-xs-12 col-sm-7 col-md-5","templateOptions":{"label":"Agent name"},"validators": {"validation": "Validators.compose([ValidationService.required('true', '')])"}}</v>
      </c>
      <c r="BV121" s="26" t="str">
        <f ca="1" xml:space="preserve">
IF(Table_Question_Sets[[#This Row],[Row]]="Yes","]},{""className"": ""row"",""fieldGroup"": [","")&amp;
Table_Question_Sets[[#This Row],[Config Field]]</f>
        <v>{"key": "agentName","type": "input-field","className":"col-xs-12 col-sm-7 col-md-5","templateOptions":{"label":"Agent name"},"validators": {"validation": "Validators.compose([ValidationService.required('true', '')])"}}</v>
      </c>
      <c r="BW12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"agentName","type": "input-field","className":"col-xs-12 col-sm-7 col-md-5","templateOptions":{"label":"Agent name"},"validators": {"validation": "Validators.compose([ValidationService.required('true', '')])"}},{"key": "agentPhone","type": "input-field","className":"col-xs-12 col-sm-5 col-md-3","templateOptions":{"container":{"style":"width:1;"},"label":"Agent phone","formatTextInput":"phoneNumber","addonLeft":{"class":"fa fa-phone"}},"validators": {"validation": "Validators.compose([ValidationService.required('true', ''), ValidationService.isPhoneNumber()])"}},{"key": "agentEmail","type": "input-field","className":"col-xs-12 col-sm-12 col-md-4","templateOptions":{"label":"Agent email"},"validators": {"validation": "Validators.compose([ValidationService.required('true', ''), ValidationService.isEmail()])"}},{"key":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BX12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1" s="137" t="str">
        <f>IF(AND(Table_Question_Sets[[#This Row],[Header]]="",Table_Question_Sets[[#This Row],[Property]]&lt;&gt;"",Table_Question_Sets[[#This Row],[Field Type]]&lt;&gt;""),
""""&amp;Table_Question_Sets[[#This Row],[Key]]&amp;"""","")</f>
        <v>"agentName"</v>
      </c>
      <c r="BZ12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"agentName","agentPhone","agentEmail","agentHeading","agentSubject","agentMessage"</v>
      </c>
      <c r="CA121" s="137" t="str">
        <f>IF(AND(Table_Question_Sets[[#This Row],[Header]]&lt;&gt;"Yes",Table_Question_Sets[[#This Row],[Property]]&lt;&gt;"",Table_Question_Sets[[#This Row],[Workflow Role]]&lt;&gt;""),
""""&amp;Table_Question_Sets[[#This Row],[Workflow Role]]&amp;""":"""&amp;Table_Question_Sets[[#This Row],[Key]]&amp;"""","")</f>
        <v/>
      </c>
      <c r="CB121" s="137" t="str">
        <f>IF(AND(Table_Question_Sets[[#This Row],[Displayable]]="No", Table_Question_Sets[[#This Row],[Property]]&lt;&gt;""),
"",""""&amp;Table_Question_Sets[[#This Row],[Key]]&amp;"""")</f>
        <v/>
      </c>
      <c r="CC121" s="137" t="str">
        <f>IF(AND(Table_Question_Sets[[#This Row],[Header]]&lt;&gt;"Yes",Table_Question_Sets[[#This Row],[Property]]&lt;&gt;"",Table_Question_Sets[[#This Row],[Private]]="Yes"),
""""&amp;Table_Question_Sets[[#This Row],[Key]]&amp;"""","")</f>
        <v/>
      </c>
      <c r="CD121"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"agentName": { "dataType": "text", "displayable": false, "canChangeWhenApproved": false, "private": false, "resetForNewQuotes": false}</v>
      </c>
      <c r="CE121"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"agentName": { "dataType": "text", "displayable": false, "canChangeWhenApproved": false, "private": false, "resetForNewQuotes": false},"agentPhone": { "dataType": "phone", "displayable": false, "canChangeWhenApproved": false, "private": false, "resetForNewQuotes": false},"agentEmail": { "dataType": "email", "displayable": false, "canChangeWhenApproved": false, "private": false, "resetForNewQuotes": false},"agentHeading":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CF121" s="137" t="str">
        <f ca="1">IF(ISNUMBER(Table_Question_Sets[[#This Row],[Config Use Row]]),INDEX(Table_Question_Sets[Config Question Meta Data Rollup],Table_Question_Sets[[#This Row],[Config Use Row]])&amp;",","")</f>
        <v/>
      </c>
      <c r="CG121" s="137">
        <f ca="1">IF(Table_Question_Sets[[#This Row],[Header]]="Yes","",_xlfn.NUMBERVALUE(INDIRECT(SUBSTITUTE(ADDRESS(1,COLUMN(),4),"1","")&amp;ROW()+1))+IF(OR(Table_Question_Sets[[#This Row],[Value]]&lt;&gt;"",AND(Table_Question_Sets[[#This Row],[Data Type]]="Repeating",Table_Question_Sets[[#This Row],[Calculation Repeating]]&lt;&gt;"")),1,0))</f>
        <v>0</v>
      </c>
      <c r="CH121"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1" s="137" t="str">
        <f ca="1">IF(ISNUMBER(Table_Question_Sets[[#This Row],[Config Use Row]]),INDEX(Table_Question_Sets[Config Rollup],Table_Question_Sets[[#This Row],[Config Use Row]]),"")</f>
        <v/>
      </c>
      <c r="CL121" s="137" t="str">
        <f ca="1">IF(ISNUMBER(Table_Question_Sets[[#This Row],[Config Use Row]]),INDEX(Table_Question_Sets[Config Keys Nested Rollup],Table_Question_Sets[[#This Row],[Config Use Row]]),"")</f>
        <v/>
      </c>
      <c r="CM121" s="137" t="str">
        <f ca="1">IF(ISNUMBER(Table_Question_Sets[[#This Row],[Config Use Row]]),INDEX(Table_Question_Sets[Calculation Rollup],Table_Question_Sets[[#This Row],[Config Use Row]]),"")</f>
        <v/>
      </c>
    </row>
    <row r="122" spans="2:91" s="22" customFormat="1" ht="21" customHeight="1">
      <c r="B122" s="27" t="s">
        <v>1393</v>
      </c>
      <c r="C122" s="10"/>
      <c r="D122" s="26" t="str">
        <f ca="1">IF(Table_Question_Sets[[#This Row],[Header]]="Yes","",
IF(INDIRECT(SUBSTITUTE(ADDRESS(1,COLUMN(),4),"1","")&amp;ROW()-1)="",
INDIRECT(SUBSTITUTE(ADDRESS(1,COLUMN(Table_Question_Sets[[#This Row],[Property]]),4),"1","")&amp;ROW()-1),
INDIRECT(SUBSTITUTE(ADDRESS(1,COLUMN(),4),"1","")&amp;ROW()-1)))</f>
        <v>Agent Details</v>
      </c>
      <c r="E12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agentPhone</v>
      </c>
      <c r="F122" s="26" t="str">
        <f>IF(Table_Question_Sets[[#This Row],[Header]]="Yes","",IF(Table_Question_Sets[[#This Row],[Property]]&lt;&gt;"",SUBSTITUTE(Table_Question_Sets[[#This Row],[Property]]," ",""),""))</f>
        <v>AgentPhone</v>
      </c>
      <c r="G122" s="94"/>
      <c r="H122" s="27" t="s">
        <v>79</v>
      </c>
      <c r="I122" s="27" t="s">
        <v>37</v>
      </c>
      <c r="J122" s="10"/>
      <c r="K122" s="59" t="s">
        <v>60</v>
      </c>
      <c r="L122" s="77"/>
      <c r="M122" s="77"/>
      <c r="N122" s="60"/>
      <c r="O122" s="62" t="s">
        <v>735</v>
      </c>
      <c r="P122" s="60" t="s">
        <v>989</v>
      </c>
      <c r="Q122" s="60" t="s">
        <v>819</v>
      </c>
      <c r="R122" s="60"/>
      <c r="S122" s="43">
        <v>1</v>
      </c>
      <c r="T122" s="27" t="s">
        <v>1410</v>
      </c>
      <c r="U122" s="165"/>
      <c r="V122" s="27"/>
      <c r="W122" s="27"/>
      <c r="X122" s="10"/>
      <c r="Y122" s="10"/>
      <c r="Z122" s="10"/>
      <c r="AA122" s="10"/>
      <c r="AB122" s="233"/>
      <c r="AC122" s="10"/>
      <c r="AD122" s="27"/>
      <c r="AE122" s="27"/>
      <c r="AF122" s="10"/>
      <c r="AG122" s="10"/>
      <c r="AH122" s="82"/>
      <c r="AI122" s="77"/>
      <c r="AJ122" s="77"/>
      <c r="AK122" s="77"/>
      <c r="AL122" s="77"/>
      <c r="AM122" s="77"/>
      <c r="AN122" s="77"/>
      <c r="AO122" s="77"/>
      <c r="AP122" s="77"/>
      <c r="AQ122" s="137"/>
      <c r="AR12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2" s="166"/>
      <c r="AT12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2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2" s="27"/>
      <c r="AW122" s="25"/>
      <c r="AX122" s="25"/>
      <c r="AY122" s="25"/>
      <c r="AZ122" s="10"/>
      <c r="BA122" s="10"/>
      <c r="BB122" s="10"/>
      <c r="BC122" s="10"/>
      <c r="BD122" s="10"/>
      <c r="BE122" s="10"/>
      <c r="BF122" s="10"/>
      <c r="BG122" s="10"/>
      <c r="BH122" s="10"/>
      <c r="BI122" s="27" t="s">
        <v>70</v>
      </c>
      <c r="BJ122" s="27"/>
      <c r="BK122" s="27"/>
      <c r="BL12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2" s="50" t="str">
        <f>IF(OR(Table_Question_Sets[[#This Row],[Header]]="Yes",Table_Question_Sets[[#This Row],[Text]]=""),"",IF(OR(Table_Question_Sets[[#This Row],[Text]]="true",Table_Question_Sets[[#This Row],[Text]]="false",ISNUMBER(Table_Question_Sets[[#This Row],[Text]])),Table_Question_Sets[[#This Row],[Text]],""""&amp;Table_Question_Sets[[#This Row],[Text]]&amp;""""))</f>
        <v/>
      </c>
      <c r="BN122" s="29" t="str">
        <f>IF(AND(Table_Question_Sets[[#This Row],[Header]]&lt;&gt;"Yes",Table_Question_Sets[[#This Row],[Property]]&lt;&gt;"",Table_Question_Sets[[#This Row],[Summary Label]]&lt;&gt;""),""""&amp;Table_Question_Sets[[#This Row],[Key]]&amp;""": """&amp;Table_Question_Sets[[#This Row],[Summary Label]]&amp;"""","")</f>
        <v/>
      </c>
      <c r="BO122" s="29">
        <f ca="1">IF(Table_Question_Sets[[#This Row],[Header]]="Yes","",_xlfn.NUMBERVALUE(INDIRECT(SUBSTITUTE(ADDRESS(1,COLUMN(),4),"1","")&amp;ROW()-1))+IF(Table_Question_Sets[[#This Row],[Property]]&lt;&gt;"",1,0))</f>
        <v>2</v>
      </c>
      <c r="BP122" s="29">
        <f ca="1">IF(Table_Question_Sets[[#This Row],[Header]]="Yes","",_xlfn.NUMBERVALUE(INDIRECT(SUBSTITUTE(ADDRESS(1,COLUMN(),4),"1","")&amp;ROW()+1))+IF(Table_Question_Sets[[#This Row],[Property]]&lt;&gt;"",1,0))</f>
        <v>5</v>
      </c>
      <c r="BQ122" s="29" t="str">
        <f t="array" aca="1" ref="BQ12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v>
      </c>
      <c r="BS12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"templateOptions":{"container":{"style":"width:1;"},"label":"Agent phone","formatTextInput":"phoneNumber","addonLeft":{"class":"fa fa-phone"}}</v>
      </c>
      <c r="BU12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"agentPhone","type": "input-field","className":"col-xs-12 col-sm-5 col-md-3","templateOptions":{"container":{"style":"width:1;"},"label":"Agent phone","formatTextInput":"phoneNumber","addonLeft":{"class":"fa fa-phone"}},"validators": {"validation": "Validators.compose([ValidationService.required('true', ''), ValidationService.isPhoneNumber()])"}}</v>
      </c>
      <c r="BV122" s="26" t="str">
        <f ca="1" xml:space="preserve">
IF(Table_Question_Sets[[#This Row],[Row]]="Yes","]},{""className"": ""row"",""fieldGroup"": [","")&amp;
Table_Question_Sets[[#This Row],[Config Field]]</f>
        <v>{"key": "agentPhone","type": "input-field","className":"col-xs-12 col-sm-5 col-md-3","templateOptions":{"container":{"style":"width:1;"},"label":"Agent phone","formatTextInput":"phoneNumber","addonLeft":{"class":"fa fa-phone"}},"validators": {"validation": "Validators.compose([ValidationService.required('true', ''), ValidationService.isPhoneNumber()])"}}</v>
      </c>
      <c r="BW12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"agentPhone","type": "input-field","className":"col-xs-12 col-sm-5 col-md-3","templateOptions":{"container":{"style":"width:1;"},"label":"Agent phone","formatTextInput":"phoneNumber","addonLeft":{"class":"fa fa-phone"}},"validators": {"validation": "Validators.compose([ValidationService.required('true', ''), ValidationService.isPhoneNumber()])"}},{"key": "agentEmail","type": "input-field","className":"col-xs-12 col-sm-12 col-md-4","templateOptions":{"label":"Agent email"},"validators": {"validation": "Validators.compose([ValidationService.required('true', ''), ValidationService.isEmail()])"}},{"key":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BX12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2" s="137" t="str">
        <f>IF(AND(Table_Question_Sets[[#This Row],[Header]]="",Table_Question_Sets[[#This Row],[Property]]&lt;&gt;"",Table_Question_Sets[[#This Row],[Field Type]]&lt;&gt;""),
""""&amp;Table_Question_Sets[[#This Row],[Key]]&amp;"""","")</f>
        <v>"agentPhone"</v>
      </c>
      <c r="BZ12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"agentPhone","agentEmail","agentHeading","agentSubject","agentMessage"</v>
      </c>
      <c r="CA122" s="137" t="str">
        <f>IF(AND(Table_Question_Sets[[#This Row],[Header]]&lt;&gt;"Yes",Table_Question_Sets[[#This Row],[Property]]&lt;&gt;"",Table_Question_Sets[[#This Row],[Workflow Role]]&lt;&gt;""),
""""&amp;Table_Question_Sets[[#This Row],[Workflow Role]]&amp;""":"""&amp;Table_Question_Sets[[#This Row],[Key]]&amp;"""","")</f>
        <v/>
      </c>
      <c r="CB122" s="137" t="str">
        <f>IF(AND(Table_Question_Sets[[#This Row],[Displayable]]="No", Table_Question_Sets[[#This Row],[Property]]&lt;&gt;""),
"",""""&amp;Table_Question_Sets[[#This Row],[Key]]&amp;"""")</f>
        <v/>
      </c>
      <c r="CC122" s="137" t="str">
        <f>IF(AND(Table_Question_Sets[[#This Row],[Header]]&lt;&gt;"Yes",Table_Question_Sets[[#This Row],[Property]]&lt;&gt;"",Table_Question_Sets[[#This Row],[Private]]="Yes"),
""""&amp;Table_Question_Sets[[#This Row],[Key]]&amp;"""","")</f>
        <v/>
      </c>
      <c r="CD122"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"agentPhone": { "dataType": "phone", "displayable": false, "canChangeWhenApproved": false, "private": false, "resetForNewQuotes": false}</v>
      </c>
      <c r="CE122"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"agentPhone": { "dataType": "phone", "displayable": false, "canChangeWhenApproved": false, "private": false, "resetForNewQuotes": false},"agentEmail": { "dataType": "email", "displayable": false, "canChangeWhenApproved": false, "private": false, "resetForNewQuotes": false},"agentHeading":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CF122" s="137" t="str">
        <f ca="1">IF(ISNUMBER(Table_Question_Sets[[#This Row],[Config Use Row]]),INDEX(Table_Question_Sets[Config Question Meta Data Rollup],Table_Question_Sets[[#This Row],[Config Use Row]])&amp;",","")</f>
        <v/>
      </c>
      <c r="CG122" s="137">
        <f ca="1">IF(Table_Question_Sets[[#This Row],[Header]]="Yes","",_xlfn.NUMBERVALUE(INDIRECT(SUBSTITUTE(ADDRESS(1,COLUMN(),4),"1","")&amp;ROW()+1))+IF(OR(Table_Question_Sets[[#This Row],[Value]]&lt;&gt;"",AND(Table_Question_Sets[[#This Row],[Data Type]]="Repeating",Table_Question_Sets[[#This Row],[Calculation Repeating]]&lt;&gt;"")),1,0))</f>
        <v>0</v>
      </c>
      <c r="CH12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2" s="137" t="str">
        <f ca="1">IF(ISNUMBER(Table_Question_Sets[[#This Row],[Config Use Row]]),INDEX(Table_Question_Sets[Config Rollup],Table_Question_Sets[[#This Row],[Config Use Row]]),"")</f>
        <v/>
      </c>
      <c r="CL122" s="137" t="str">
        <f ca="1">IF(ISNUMBER(Table_Question_Sets[[#This Row],[Config Use Row]]),INDEX(Table_Question_Sets[Config Keys Nested Rollup],Table_Question_Sets[[#This Row],[Config Use Row]]),"")</f>
        <v/>
      </c>
      <c r="CM122" s="137" t="str">
        <f ca="1">IF(ISNUMBER(Table_Question_Sets[[#This Row],[Config Use Row]]),INDEX(Table_Question_Sets[Calculation Rollup],Table_Question_Sets[[#This Row],[Config Use Row]]),"")</f>
        <v/>
      </c>
    </row>
    <row r="123" spans="2:91" s="22" customFormat="1" ht="21" customHeight="1">
      <c r="B123" s="27" t="s">
        <v>1392</v>
      </c>
      <c r="C123" s="10"/>
      <c r="D123" s="26" t="str">
        <f ca="1">IF(Table_Question_Sets[[#This Row],[Header]]="Yes","",
IF(INDIRECT(SUBSTITUTE(ADDRESS(1,COLUMN(),4),"1","")&amp;ROW()-1)="",
INDIRECT(SUBSTITUTE(ADDRESS(1,COLUMN(Table_Question_Sets[[#This Row],[Property]]),4),"1","")&amp;ROW()-1),
INDIRECT(SUBSTITUTE(ADDRESS(1,COLUMN(),4),"1","")&amp;ROW()-1)))</f>
        <v>Agent Details</v>
      </c>
      <c r="E12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agentEmail</v>
      </c>
      <c r="F123" s="26" t="str">
        <f>IF(Table_Question_Sets[[#This Row],[Header]]="Yes","",IF(Table_Question_Sets[[#This Row],[Property]]&lt;&gt;"",SUBSTITUTE(Table_Question_Sets[[#This Row],[Property]]," ",""),""))</f>
        <v>AgentEmail</v>
      </c>
      <c r="G123" s="94"/>
      <c r="H123" s="27" t="s">
        <v>78</v>
      </c>
      <c r="I123" s="27" t="s">
        <v>37</v>
      </c>
      <c r="J123" s="10"/>
      <c r="K123" s="59" t="s">
        <v>60</v>
      </c>
      <c r="L123" s="77"/>
      <c r="M123" s="77"/>
      <c r="N123" s="60"/>
      <c r="O123" s="62" t="s">
        <v>735</v>
      </c>
      <c r="P123" s="60" t="s">
        <v>735</v>
      </c>
      <c r="Q123" s="60" t="s">
        <v>1068</v>
      </c>
      <c r="R123" s="60"/>
      <c r="S123" s="10"/>
      <c r="T123" s="27" t="s">
        <v>1411</v>
      </c>
      <c r="U123" s="165"/>
      <c r="V123" s="27"/>
      <c r="W123" s="27"/>
      <c r="X123" s="10"/>
      <c r="Y123" s="10"/>
      <c r="Z123" s="10"/>
      <c r="AA123" s="10"/>
      <c r="AB123" s="233"/>
      <c r="AC123" s="10"/>
      <c r="AD123" s="27"/>
      <c r="AE123" s="27"/>
      <c r="AF123" s="10"/>
      <c r="AG123" s="10"/>
      <c r="AH123" s="82"/>
      <c r="AI123" s="77"/>
      <c r="AJ123" s="77"/>
      <c r="AK123" s="77"/>
      <c r="AL123" s="77"/>
      <c r="AM123" s="77"/>
      <c r="AN123" s="77"/>
      <c r="AO123" s="77"/>
      <c r="AP123" s="77"/>
      <c r="AQ123" s="137"/>
      <c r="AR12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3" s="166"/>
      <c r="AT12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2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3" s="27"/>
      <c r="AW123" s="25"/>
      <c r="AX123" s="25"/>
      <c r="AY123" s="25"/>
      <c r="AZ123" s="10"/>
      <c r="BA123" s="10"/>
      <c r="BB123" s="10"/>
      <c r="BC123" s="10"/>
      <c r="BD123" s="10"/>
      <c r="BE123" s="10"/>
      <c r="BF123" s="10"/>
      <c r="BG123" s="10"/>
      <c r="BH123" s="10"/>
      <c r="BI123" s="27" t="s">
        <v>70</v>
      </c>
      <c r="BJ123" s="27"/>
      <c r="BK123" s="27"/>
      <c r="BL12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3" s="50" t="str">
        <f>IF(OR(Table_Question_Sets[[#This Row],[Header]]="Yes",Table_Question_Sets[[#This Row],[Text]]=""),"",IF(OR(Table_Question_Sets[[#This Row],[Text]]="true",Table_Question_Sets[[#This Row],[Text]]="false",ISNUMBER(Table_Question_Sets[[#This Row],[Text]])),Table_Question_Sets[[#This Row],[Text]],""""&amp;Table_Question_Sets[[#This Row],[Text]]&amp;""""))</f>
        <v/>
      </c>
      <c r="BN123" s="29" t="str">
        <f>IF(AND(Table_Question_Sets[[#This Row],[Header]]&lt;&gt;"Yes",Table_Question_Sets[[#This Row],[Property]]&lt;&gt;"",Table_Question_Sets[[#This Row],[Summary Label]]&lt;&gt;""),""""&amp;Table_Question_Sets[[#This Row],[Key]]&amp;""": """&amp;Table_Question_Sets[[#This Row],[Summary Label]]&amp;"""","")</f>
        <v/>
      </c>
      <c r="BO123" s="29">
        <f ca="1">IF(Table_Question_Sets[[#This Row],[Header]]="Yes","",_xlfn.NUMBERVALUE(INDIRECT(SUBSTITUTE(ADDRESS(1,COLUMN(),4),"1","")&amp;ROW()-1))+IF(Table_Question_Sets[[#This Row],[Property]]&lt;&gt;"",1,0))</f>
        <v>3</v>
      </c>
      <c r="BP123" s="29">
        <f ca="1">IF(Table_Question_Sets[[#This Row],[Header]]="Yes","",_xlfn.NUMBERVALUE(INDIRECT(SUBSTITUTE(ADDRESS(1,COLUMN(),4),"1","")&amp;ROW()+1))+IF(Table_Question_Sets[[#This Row],[Property]]&lt;&gt;"",1,0))</f>
        <v>4</v>
      </c>
      <c r="BQ123" s="29" t="str">
        <f t="array" aca="1" ref="BQ12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S12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"templateOptions":{"label":"Agent email"}</v>
      </c>
      <c r="BU12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"agentEmail","type": "input-field","className":"col-xs-12 col-sm-12 col-md-4","templateOptions":{"label":"Agent email"},"validators": {"validation": "Validators.compose([ValidationService.required('true', ''), ValidationService.isEmail()])"}}</v>
      </c>
      <c r="BV123" s="26" t="str">
        <f ca="1" xml:space="preserve">
IF(Table_Question_Sets[[#This Row],[Row]]="Yes","]},{""className"": ""row"",""fieldGroup"": [","")&amp;
Table_Question_Sets[[#This Row],[Config Field]]</f>
        <v>{"key": "agentEmail","type": "input-field","className":"col-xs-12 col-sm-12 col-md-4","templateOptions":{"label":"Agent email"},"validators": {"validation": "Validators.compose([ValidationService.required('true', ''), ValidationService.isEmail()])"}}</v>
      </c>
      <c r="BW12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"agentEmail","type": "input-field","className":"col-xs-12 col-sm-12 col-md-4","templateOptions":{"label":"Agent email"},"validators": {"validation": "Validators.compose([ValidationService.required('true', ''), ValidationService.isEmail()])"}},{"key":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BX12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3" s="137" t="str">
        <f>IF(AND(Table_Question_Sets[[#This Row],[Header]]="",Table_Question_Sets[[#This Row],[Property]]&lt;&gt;"",Table_Question_Sets[[#This Row],[Field Type]]&lt;&gt;""),
""""&amp;Table_Question_Sets[[#This Row],[Key]]&amp;"""","")</f>
        <v>"agentEmail"</v>
      </c>
      <c r="BZ12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"agentEmail","agentHeading","agentSubject","agentMessage"</v>
      </c>
      <c r="CA123" s="137" t="str">
        <f>IF(AND(Table_Question_Sets[[#This Row],[Header]]&lt;&gt;"Yes",Table_Question_Sets[[#This Row],[Property]]&lt;&gt;"",Table_Question_Sets[[#This Row],[Workflow Role]]&lt;&gt;""),
""""&amp;Table_Question_Sets[[#This Row],[Workflow Role]]&amp;""":"""&amp;Table_Question_Sets[[#This Row],[Key]]&amp;"""","")</f>
        <v/>
      </c>
      <c r="CB123" s="137" t="str">
        <f>IF(AND(Table_Question_Sets[[#This Row],[Displayable]]="No", Table_Question_Sets[[#This Row],[Property]]&lt;&gt;""),
"",""""&amp;Table_Question_Sets[[#This Row],[Key]]&amp;"""")</f>
        <v/>
      </c>
      <c r="CC123" s="137" t="str">
        <f>IF(AND(Table_Question_Sets[[#This Row],[Header]]&lt;&gt;"Yes",Table_Question_Sets[[#This Row],[Property]]&lt;&gt;"",Table_Question_Sets[[#This Row],[Private]]="Yes"),
""""&amp;Table_Question_Sets[[#This Row],[Key]]&amp;"""","")</f>
        <v/>
      </c>
      <c r="CD123"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"agentEmail": { "dataType": "email", "displayable": false, "canChangeWhenApproved": false, "private": false, "resetForNewQuotes": false}</v>
      </c>
      <c r="CE123"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"agentEmail": { "dataType": "email", "displayable": false, "canChangeWhenApproved": false, "private": false, "resetForNewQuotes": false},"agentHeading":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CF123" s="137" t="str">
        <f ca="1">IF(ISNUMBER(Table_Question_Sets[[#This Row],[Config Use Row]]),INDEX(Table_Question_Sets[Config Question Meta Data Rollup],Table_Question_Sets[[#This Row],[Config Use Row]])&amp;",","")</f>
        <v/>
      </c>
      <c r="CG123" s="137">
        <f ca="1">IF(Table_Question_Sets[[#This Row],[Header]]="Yes","",_xlfn.NUMBERVALUE(INDIRECT(SUBSTITUTE(ADDRESS(1,COLUMN(),4),"1","")&amp;ROW()+1))+IF(OR(Table_Question_Sets[[#This Row],[Value]]&lt;&gt;"",AND(Table_Question_Sets[[#This Row],[Data Type]]="Repeating",Table_Question_Sets[[#This Row],[Calculation Repeating]]&lt;&gt;"")),1,0))</f>
        <v>0</v>
      </c>
      <c r="CH123"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3" s="137" t="str">
        <f ca="1">IF(ISNUMBER(Table_Question_Sets[[#This Row],[Config Use Row]]),INDEX(Table_Question_Sets[Config Rollup],Table_Question_Sets[[#This Row],[Config Use Row]]),"")</f>
        <v/>
      </c>
      <c r="CL123" s="137" t="str">
        <f ca="1">IF(ISNUMBER(Table_Question_Sets[[#This Row],[Config Use Row]]),INDEX(Table_Question_Sets[Config Keys Nested Rollup],Table_Question_Sets[[#This Row],[Config Use Row]]),"")</f>
        <v/>
      </c>
      <c r="CM123" s="137" t="str">
        <f ca="1">IF(ISNUMBER(Table_Question_Sets[[#This Row],[Config Use Row]]),INDEX(Table_Question_Sets[Calculation Rollup],Table_Question_Sets[[#This Row],[Config Use Row]]),"")</f>
        <v/>
      </c>
    </row>
    <row r="124" spans="2:91" s="22" customFormat="1" ht="21" customHeight="1">
      <c r="B124" s="27" t="s">
        <v>1452</v>
      </c>
      <c r="C124" s="10"/>
      <c r="D124" s="26" t="str">
        <f ca="1">IF(Table_Question_Sets[[#This Row],[Header]]="Yes","",
IF(INDIRECT(SUBSTITUTE(ADDRESS(1,COLUMN(),4),"1","")&amp;ROW()-1)="",
INDIRECT(SUBSTITUTE(ADDRESS(1,COLUMN(Table_Question_Sets[[#This Row],[Property]]),4),"1","")&amp;ROW()-1),
INDIRECT(SUBSTITUTE(ADDRESS(1,COLUMN(),4),"1","")&amp;ROW()-1)))</f>
        <v>Agent Details</v>
      </c>
      <c r="E12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agentHeading</v>
      </c>
      <c r="F124" s="26" t="str">
        <f>IF(Table_Question_Sets[[#This Row],[Header]]="Yes","",IF(Table_Question_Sets[[#This Row],[Property]]&lt;&gt;"",SUBSTITUTE(Table_Question_Sets[[#This Row],[Property]]," ",""),""))</f>
        <v>AgentHeading</v>
      </c>
      <c r="G124" s="94"/>
      <c r="H124" s="27" t="s">
        <v>629</v>
      </c>
      <c r="I124" s="27" t="s">
        <v>629</v>
      </c>
      <c r="J124" s="10"/>
      <c r="K124" s="59"/>
      <c r="L124" s="77"/>
      <c r="M124" s="77"/>
      <c r="N124" s="60"/>
      <c r="O124" s="62" t="s">
        <v>735</v>
      </c>
      <c r="P124" s="60"/>
      <c r="Q124" s="60"/>
      <c r="R124" s="60"/>
      <c r="S124" s="10"/>
      <c r="T124" s="27"/>
      <c r="U124" s="165"/>
      <c r="V124" s="27"/>
      <c r="W124" s="27"/>
      <c r="X124" s="10"/>
      <c r="Y124" s="11" t="s">
        <v>1454</v>
      </c>
      <c r="Z124" s="10"/>
      <c r="AA124" s="10"/>
      <c r="AB124" s="233"/>
      <c r="AC124" s="10"/>
      <c r="AD124" s="27"/>
      <c r="AE124" s="27"/>
      <c r="AF124" s="10"/>
      <c r="AG124" s="10"/>
      <c r="AH124" s="82"/>
      <c r="AI124" s="77"/>
      <c r="AJ124" s="77"/>
      <c r="AK124" s="77"/>
      <c r="AL124" s="77"/>
      <c r="AM124" s="77"/>
      <c r="AN124" s="77"/>
      <c r="AO124" s="77"/>
      <c r="AP124" s="77"/>
      <c r="AQ124" s="137"/>
      <c r="AR12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4" s="166"/>
      <c r="AT12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2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4" s="27"/>
      <c r="AW124" s="25"/>
      <c r="AX124" s="25"/>
      <c r="AY124" s="25"/>
      <c r="AZ124" s="10"/>
      <c r="BA124" s="10"/>
      <c r="BB124" s="10"/>
      <c r="BC124" s="10"/>
      <c r="BD124" s="10"/>
      <c r="BE124" s="10"/>
      <c r="BF124" s="10"/>
      <c r="BG124" s="10"/>
      <c r="BH124" s="10"/>
      <c r="BI124" s="27" t="s">
        <v>70</v>
      </c>
      <c r="BJ124" s="27"/>
      <c r="BK124" s="27"/>
      <c r="BL12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4" s="50" t="str">
        <f>IF(OR(Table_Question_Sets[[#This Row],[Header]]="Yes",Table_Question_Sets[[#This Row],[Text]]=""),"",IF(OR(Table_Question_Sets[[#This Row],[Text]]="true",Table_Question_Sets[[#This Row],[Text]]="false",ISNUMBER(Table_Question_Sets[[#This Row],[Text]])),Table_Question_Sets[[#This Row],[Text]],""""&amp;Table_Question_Sets[[#This Row],[Text]]&amp;""""))</f>
        <v/>
      </c>
      <c r="BN124" s="29" t="str">
        <f>IF(AND(Table_Question_Sets[[#This Row],[Header]]&lt;&gt;"Yes",Table_Question_Sets[[#This Row],[Property]]&lt;&gt;"",Table_Question_Sets[[#This Row],[Summary Label]]&lt;&gt;""),""""&amp;Table_Question_Sets[[#This Row],[Key]]&amp;""": """&amp;Table_Question_Sets[[#This Row],[Summary Label]]&amp;"""","")</f>
        <v/>
      </c>
      <c r="BO124" s="29">
        <f ca="1">IF(Table_Question_Sets[[#This Row],[Header]]="Yes","",_xlfn.NUMBERVALUE(INDIRECT(SUBSTITUTE(ADDRESS(1,COLUMN(),4),"1","")&amp;ROW()-1))+IF(Table_Question_Sets[[#This Row],[Property]]&lt;&gt;"",1,0))</f>
        <v>4</v>
      </c>
      <c r="BP124" s="29">
        <f ca="1">IF(Table_Question_Sets[[#This Row],[Header]]="Yes","",_xlfn.NUMBERVALUE(INDIRECT(SUBSTITUTE(ADDRESS(1,COLUMN(),4),"1","")&amp;ROW()+1))+IF(Table_Question_Sets[[#This Row],[Property]]&lt;&gt;"",1,0))</f>
        <v>3</v>
      </c>
      <c r="BQ124" s="29" t="str">
        <f t="array" aca="1" ref="BQ12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2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"templateOptions":{"content":{"heading3":"Email to customer"}}</v>
      </c>
      <c r="BU12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"agentHeading","type": "content-field","className":"col-xs-12","templateOptions":{"content":{"heading3":"Email to customer"}},"validators": {"validation": "Validators.compose([])"}}</v>
      </c>
      <c r="BV124" s="26" t="str">
        <f ca="1" xml:space="preserve">
IF(Table_Question_Sets[[#This Row],[Row]]="Yes","]},{""className"": ""row"",""fieldGroup"": [","")&amp;
Table_Question_Sets[[#This Row],[Config Field]]</f>
        <v>{"key": "agentHeading","type": "content-field","className":"col-xs-12","templateOptions":{"content":{"heading3":"Email to customer"}},"validators": {"validation": "Validators.compose([])"}}</v>
      </c>
      <c r="BW12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BX12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4" s="137" t="str">
        <f>IF(AND(Table_Question_Sets[[#This Row],[Header]]="",Table_Question_Sets[[#This Row],[Property]]&lt;&gt;"",Table_Question_Sets[[#This Row],[Field Type]]&lt;&gt;""),
""""&amp;Table_Question_Sets[[#This Row],[Key]]&amp;"""","")</f>
        <v>"agentHeading"</v>
      </c>
      <c r="BZ12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"agentHeading","agentSubject","agentMessage"</v>
      </c>
      <c r="CA124" s="137" t="str">
        <f>IF(AND(Table_Question_Sets[[#This Row],[Header]]&lt;&gt;"Yes",Table_Question_Sets[[#This Row],[Property]]&lt;&gt;"",Table_Question_Sets[[#This Row],[Workflow Role]]&lt;&gt;""),
""""&amp;Table_Question_Sets[[#This Row],[Workflow Role]]&amp;""":"""&amp;Table_Question_Sets[[#This Row],[Key]]&amp;"""","")</f>
        <v/>
      </c>
      <c r="CB124" s="137" t="str">
        <f>IF(AND(Table_Question_Sets[[#This Row],[Displayable]]="No", Table_Question_Sets[[#This Row],[Property]]&lt;&gt;""),
"",""""&amp;Table_Question_Sets[[#This Row],[Key]]&amp;"""")</f>
        <v/>
      </c>
      <c r="CC124" s="137" t="str">
        <f>IF(AND(Table_Question_Sets[[#This Row],[Header]]&lt;&gt;"Yes",Table_Question_Sets[[#This Row],[Property]]&lt;&gt;"",Table_Question_Sets[[#This Row],[Private]]="Yes"),
""""&amp;Table_Question_Sets[[#This Row],[Key]]&amp;"""","")</f>
        <v/>
      </c>
      <c r="CD124"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"agentHeading": { "dataType": "none", "displayable": false, "canChangeWhenApproved": false, "private": false, "resetForNewQuotes": false}</v>
      </c>
      <c r="CE124"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CF124" s="137" t="str">
        <f ca="1">IF(ISNUMBER(Table_Question_Sets[[#This Row],[Config Use Row]]),INDEX(Table_Question_Sets[Config Question Meta Data Rollup],Table_Question_Sets[[#This Row],[Config Use Row]])&amp;",","")</f>
        <v/>
      </c>
      <c r="CG124" s="137">
        <f ca="1">IF(Table_Question_Sets[[#This Row],[Header]]="Yes","",_xlfn.NUMBERVALUE(INDIRECT(SUBSTITUTE(ADDRESS(1,COLUMN(),4),"1","")&amp;ROW()+1))+IF(OR(Table_Question_Sets[[#This Row],[Value]]&lt;&gt;"",AND(Table_Question_Sets[[#This Row],[Data Type]]="Repeating",Table_Question_Sets[[#This Row],[Calculation Repeating]]&lt;&gt;"")),1,0))</f>
        <v>0</v>
      </c>
      <c r="CH12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4" s="137" t="str">
        <f ca="1">IF(ISNUMBER(Table_Question_Sets[[#This Row],[Config Use Row]]),INDEX(Table_Question_Sets[Config Rollup],Table_Question_Sets[[#This Row],[Config Use Row]]),"")</f>
        <v/>
      </c>
      <c r="CL124" s="137" t="str">
        <f ca="1">IF(ISNUMBER(Table_Question_Sets[[#This Row],[Config Use Row]]),INDEX(Table_Question_Sets[Config Keys Nested Rollup],Table_Question_Sets[[#This Row],[Config Use Row]]),"")</f>
        <v/>
      </c>
      <c r="CM124" s="137" t="str">
        <f ca="1">IF(ISNUMBER(Table_Question_Sets[[#This Row],[Config Use Row]]),INDEX(Table_Question_Sets[Calculation Rollup],Table_Question_Sets[[#This Row],[Config Use Row]]),"")</f>
        <v/>
      </c>
    </row>
    <row r="125" spans="2:91" s="22" customFormat="1" ht="21" customHeight="1">
      <c r="B125" s="27" t="s">
        <v>1451</v>
      </c>
      <c r="C125" s="10"/>
      <c r="D125" s="26" t="str">
        <f ca="1">IF(Table_Question_Sets[[#This Row],[Header]]="Yes","",
IF(INDIRECT(SUBSTITUTE(ADDRESS(1,COLUMN(),4),"1","")&amp;ROW()-1)="",
INDIRECT(SUBSTITUTE(ADDRESS(1,COLUMN(Table_Question_Sets[[#This Row],[Property]]),4),"1","")&amp;ROW()-1),
INDIRECT(SUBSTITUTE(ADDRESS(1,COLUMN(),4),"1","")&amp;ROW()-1)))</f>
        <v>Agent Details</v>
      </c>
      <c r="E12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agentSubject</v>
      </c>
      <c r="F125" s="26" t="str">
        <f>IF(Table_Question_Sets[[#This Row],[Header]]="Yes","",IF(Table_Question_Sets[[#This Row],[Property]]&lt;&gt;"",SUBSTITUTE(Table_Question_Sets[[#This Row],[Property]]," ",""),""))</f>
        <v>AgentSubject</v>
      </c>
      <c r="G125" s="94"/>
      <c r="H125" s="27" t="s">
        <v>37</v>
      </c>
      <c r="I125" s="27" t="s">
        <v>37</v>
      </c>
      <c r="J125" s="10"/>
      <c r="K125" s="59" t="s">
        <v>60</v>
      </c>
      <c r="L125" s="77"/>
      <c r="M125" s="77"/>
      <c r="N125" s="60"/>
      <c r="O125" s="62" t="s">
        <v>735</v>
      </c>
      <c r="P125" s="60"/>
      <c r="Q125" s="60"/>
      <c r="R125" s="60"/>
      <c r="S125" s="10"/>
      <c r="T125" s="27" t="s">
        <v>1455</v>
      </c>
      <c r="U125" s="165"/>
      <c r="V125" s="27"/>
      <c r="W125" s="27"/>
      <c r="X125" s="10"/>
      <c r="Y125" s="10"/>
      <c r="Z125" s="10"/>
      <c r="AA125" s="10"/>
      <c r="AB125" s="233"/>
      <c r="AC125" s="10"/>
      <c r="AD125" s="27"/>
      <c r="AE125" s="27"/>
      <c r="AF125" s="10"/>
      <c r="AG125" s="10"/>
      <c r="AH125" s="199" t="s">
        <v>1456</v>
      </c>
      <c r="AI125" s="77"/>
      <c r="AJ125" s="77"/>
      <c r="AK125" s="77"/>
      <c r="AL125" s="77"/>
      <c r="AM125" s="77"/>
      <c r="AN125" s="77"/>
      <c r="AO125" s="77"/>
      <c r="AP125" s="77"/>
      <c r="AQ125" s="137"/>
      <c r="AR12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5" s="166"/>
      <c r="AT12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2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5" s="27"/>
      <c r="AW125" s="25"/>
      <c r="AX125" s="25"/>
      <c r="AY125" s="25"/>
      <c r="AZ125" s="10"/>
      <c r="BA125" s="10"/>
      <c r="BB125" s="10"/>
      <c r="BC125" s="10"/>
      <c r="BD125" s="10"/>
      <c r="BE125" s="10"/>
      <c r="BF125" s="10"/>
      <c r="BG125" s="10"/>
      <c r="BH125" s="10"/>
      <c r="BI125" s="27" t="s">
        <v>70</v>
      </c>
      <c r="BJ125" s="27"/>
      <c r="BK125" s="27"/>
      <c r="BL12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5" s="50" t="str">
        <f>IF(OR(Table_Question_Sets[[#This Row],[Header]]="Yes",Table_Question_Sets[[#This Row],[Text]]=""),"",IF(OR(Table_Question_Sets[[#This Row],[Text]]="true",Table_Question_Sets[[#This Row],[Text]]="false",ISNUMBER(Table_Question_Sets[[#This Row],[Text]])),Table_Question_Sets[[#This Row],[Text]],""""&amp;Table_Question_Sets[[#This Row],[Text]]&amp;""""))</f>
        <v/>
      </c>
      <c r="BN125" s="29" t="str">
        <f>IF(AND(Table_Question_Sets[[#This Row],[Header]]&lt;&gt;"Yes",Table_Question_Sets[[#This Row],[Property]]&lt;&gt;"",Table_Question_Sets[[#This Row],[Summary Label]]&lt;&gt;""),""""&amp;Table_Question_Sets[[#This Row],[Key]]&amp;""": """&amp;Table_Question_Sets[[#This Row],[Summary Label]]&amp;"""","")</f>
        <v/>
      </c>
      <c r="BO125" s="29">
        <f ca="1">IF(Table_Question_Sets[[#This Row],[Header]]="Yes","",_xlfn.NUMBERVALUE(INDIRECT(SUBSTITUTE(ADDRESS(1,COLUMN(),4),"1","")&amp;ROW()-1))+IF(Table_Question_Sets[[#This Row],[Property]]&lt;&gt;"",1,0))</f>
        <v>5</v>
      </c>
      <c r="BP125" s="29">
        <f ca="1">IF(Table_Question_Sets[[#This Row],[Header]]="Yes","",_xlfn.NUMBERVALUE(INDIRECT(SUBSTITUTE(ADDRESS(1,COLUMN(),4),"1","")&amp;ROW()+1))+IF(Table_Question_Sets[[#This Row],[Property]]&lt;&gt;"",1,0))</f>
        <v>2</v>
      </c>
      <c r="BQ125" s="29" t="str">
        <f t="array" aca="1" ref="BQ12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2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"templateOptions":{"defaultValue":"'Your insurance quote'","label":"Subject line"}</v>
      </c>
      <c r="BU12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"agentSubject","type": "input-field","className":"col-xs-12","templateOptions":{"defaultValue":"'Your insurance quote'","label":"Subject line"},"validators": {"validation": "Validators.compose([ValidationService.required('true', '')])"}}</v>
      </c>
      <c r="BV125" s="26" t="str">
        <f ca="1" xml:space="preserve">
IF(Table_Question_Sets[[#This Row],[Row]]="Yes","]},{""className"": ""row"",""fieldGroup"": [","")&amp;
Table_Question_Sets[[#This Row],[Config Field]]</f>
        <v>{"key": "agentSubject","type": "input-field","className":"col-xs-12","templateOptions":{"defaultValue":"'Your insurance quote'","label":"Subject line"},"validators": {"validation": "Validators.compose([ValidationService.required('true', '')])"}}</v>
      </c>
      <c r="BW12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BX12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5" s="137" t="str">
        <f>IF(AND(Table_Question_Sets[[#This Row],[Header]]="",Table_Question_Sets[[#This Row],[Property]]&lt;&gt;"",Table_Question_Sets[[#This Row],[Field Type]]&lt;&gt;""),
""""&amp;Table_Question_Sets[[#This Row],[Key]]&amp;"""","")</f>
        <v>"agentSubject"</v>
      </c>
      <c r="BZ12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"agentSubject","agentMessage"</v>
      </c>
      <c r="CA125" s="137" t="str">
        <f>IF(AND(Table_Question_Sets[[#This Row],[Header]]&lt;&gt;"Yes",Table_Question_Sets[[#This Row],[Property]]&lt;&gt;"",Table_Question_Sets[[#This Row],[Workflow Role]]&lt;&gt;""),
""""&amp;Table_Question_Sets[[#This Row],[Workflow Role]]&amp;""":"""&amp;Table_Question_Sets[[#This Row],[Key]]&amp;"""","")</f>
        <v/>
      </c>
      <c r="CB125" s="137" t="str">
        <f>IF(AND(Table_Question_Sets[[#This Row],[Displayable]]="No", Table_Question_Sets[[#This Row],[Property]]&lt;&gt;""),
"",""""&amp;Table_Question_Sets[[#This Row],[Key]]&amp;"""")</f>
        <v/>
      </c>
      <c r="CC125" s="137" t="str">
        <f>IF(AND(Table_Question_Sets[[#This Row],[Header]]&lt;&gt;"Yes",Table_Question_Sets[[#This Row],[Property]]&lt;&gt;"",Table_Question_Sets[[#This Row],[Private]]="Yes"),
""""&amp;Table_Question_Sets[[#This Row],[Key]]&amp;"""","")</f>
        <v/>
      </c>
      <c r="CD125"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"agentSubject": { "dataType": "text", "displayable": false, "canChangeWhenApproved": false, "private": false, "resetForNewQuotes": false}</v>
      </c>
      <c r="CE125"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"agentSubject": { "dataType": "text", "displayable": false, "canChangeWhenApproved": false, "private": false, "resetForNewQuotes": false},"agentMessage": { "dataType": "text", "displayable": false, "canChangeWhenApproved": false, "private": false, "resetForNewQuotes": false}</v>
      </c>
      <c r="CF125" s="137" t="str">
        <f ca="1">IF(ISNUMBER(Table_Question_Sets[[#This Row],[Config Use Row]]),INDEX(Table_Question_Sets[Config Question Meta Data Rollup],Table_Question_Sets[[#This Row],[Config Use Row]])&amp;",","")</f>
        <v/>
      </c>
      <c r="CG125" s="137">
        <f ca="1">IF(Table_Question_Sets[[#This Row],[Header]]="Yes","",_xlfn.NUMBERVALUE(INDIRECT(SUBSTITUTE(ADDRESS(1,COLUMN(),4),"1","")&amp;ROW()+1))+IF(OR(Table_Question_Sets[[#This Row],[Value]]&lt;&gt;"",AND(Table_Question_Sets[[#This Row],[Data Type]]="Repeating",Table_Question_Sets[[#This Row],[Calculation Repeating]]&lt;&gt;"")),1,0))</f>
        <v>0</v>
      </c>
      <c r="CH12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5" s="137" t="str">
        <f ca="1">IF(ISNUMBER(Table_Question_Sets[[#This Row],[Config Use Row]]),INDEX(Table_Question_Sets[Config Rollup],Table_Question_Sets[[#This Row],[Config Use Row]]),"")</f>
        <v/>
      </c>
      <c r="CL125" s="137" t="str">
        <f ca="1">IF(ISNUMBER(Table_Question_Sets[[#This Row],[Config Use Row]]),INDEX(Table_Question_Sets[Config Keys Nested Rollup],Table_Question_Sets[[#This Row],[Config Use Row]]),"")</f>
        <v/>
      </c>
      <c r="CM125" s="137" t="str">
        <f ca="1">IF(ISNUMBER(Table_Question_Sets[[#This Row],[Config Use Row]]),INDEX(Table_Question_Sets[Calculation Rollup],Table_Question_Sets[[#This Row],[Config Use Row]]),"")</f>
        <v/>
      </c>
    </row>
    <row r="126" spans="2:91" s="22" customFormat="1" ht="21" customHeight="1">
      <c r="B126" s="27" t="s">
        <v>1406</v>
      </c>
      <c r="C126" s="10"/>
      <c r="D126" s="26" t="str">
        <f ca="1">IF(Table_Question_Sets[[#This Row],[Header]]="Yes","",
IF(INDIRECT(SUBSTITUTE(ADDRESS(1,COLUMN(),4),"1","")&amp;ROW()-1)="",
INDIRECT(SUBSTITUTE(ADDRESS(1,COLUMN(Table_Question_Sets[[#This Row],[Property]]),4),"1","")&amp;ROW()-1),
INDIRECT(SUBSTITUTE(ADDRESS(1,COLUMN(),4),"1","")&amp;ROW()-1)))</f>
        <v>Agent Details</v>
      </c>
      <c r="E12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agentMessage</v>
      </c>
      <c r="F126" s="26" t="str">
        <f>IF(Table_Question_Sets[[#This Row],[Header]]="Yes","",IF(Table_Question_Sets[[#This Row],[Property]]&lt;&gt;"",SUBSTITUTE(Table_Question_Sets[[#This Row],[Property]]," ",""),""))</f>
        <v>AgentMessage</v>
      </c>
      <c r="G126" s="94"/>
      <c r="H126" s="27" t="s">
        <v>37</v>
      </c>
      <c r="I126" s="27" t="s">
        <v>81</v>
      </c>
      <c r="J126" s="10"/>
      <c r="K126" s="59"/>
      <c r="L126" s="77"/>
      <c r="M126" s="77"/>
      <c r="N126" s="60"/>
      <c r="O126" s="62" t="s">
        <v>735</v>
      </c>
      <c r="P126" s="60"/>
      <c r="Q126" s="60"/>
      <c r="R126" s="60"/>
      <c r="S126" s="10"/>
      <c r="T126" s="27" t="s">
        <v>1237</v>
      </c>
      <c r="U126" s="11" t="s">
        <v>1453</v>
      </c>
      <c r="V126" s="27"/>
      <c r="W126" s="27"/>
      <c r="X126" s="10"/>
      <c r="Y126" s="11"/>
      <c r="Z126" s="10"/>
      <c r="AA126" s="11"/>
      <c r="AB126" s="233"/>
      <c r="AC126" s="10"/>
      <c r="AD126" s="27"/>
      <c r="AE126" s="27"/>
      <c r="AF126" s="10"/>
      <c r="AG126" s="10"/>
      <c r="AH126" s="82"/>
      <c r="AI126" s="77"/>
      <c r="AJ126" s="77"/>
      <c r="AK126" s="77"/>
      <c r="AL126" s="77"/>
      <c r="AM126" s="77"/>
      <c r="AN126" s="77"/>
      <c r="AO126" s="77"/>
      <c r="AP126" s="77"/>
      <c r="AQ126" s="137"/>
      <c r="AR12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6" s="166"/>
      <c r="AT12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2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26" s="27"/>
      <c r="AW126" s="25"/>
      <c r="AX126" s="25"/>
      <c r="AY126" s="25"/>
      <c r="AZ126" s="10"/>
      <c r="BA126" s="10"/>
      <c r="BB126" s="10"/>
      <c r="BC126" s="10"/>
      <c r="BD126" s="10"/>
      <c r="BE126" s="10"/>
      <c r="BF126" s="10"/>
      <c r="BG126" s="10"/>
      <c r="BH126" s="10"/>
      <c r="BI126" s="27" t="s">
        <v>70</v>
      </c>
      <c r="BJ126" s="27"/>
      <c r="BK126" s="27"/>
      <c r="BL12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6" s="50" t="str">
        <f>IF(OR(Table_Question_Sets[[#This Row],[Header]]="Yes",Table_Question_Sets[[#This Row],[Text]]=""),"",IF(OR(Table_Question_Sets[[#This Row],[Text]]="true",Table_Question_Sets[[#This Row],[Text]]="false",ISNUMBER(Table_Question_Sets[[#This Row],[Text]])),Table_Question_Sets[[#This Row],[Text]],""""&amp;Table_Question_Sets[[#This Row],[Text]]&amp;""""))</f>
        <v/>
      </c>
      <c r="BN126" s="29" t="str">
        <f>IF(AND(Table_Question_Sets[[#This Row],[Header]]&lt;&gt;"Yes",Table_Question_Sets[[#This Row],[Property]]&lt;&gt;"",Table_Question_Sets[[#This Row],[Summary Label]]&lt;&gt;""),""""&amp;Table_Question_Sets[[#This Row],[Key]]&amp;""": """&amp;Table_Question_Sets[[#This Row],[Summary Label]]&amp;"""","")</f>
        <v/>
      </c>
      <c r="BO126" s="29">
        <f ca="1">IF(Table_Question_Sets[[#This Row],[Header]]="Yes","",_xlfn.NUMBERVALUE(INDIRECT(SUBSTITUTE(ADDRESS(1,COLUMN(),4),"1","")&amp;ROW()-1))+IF(Table_Question_Sets[[#This Row],[Property]]&lt;&gt;"",1,0))</f>
        <v>6</v>
      </c>
      <c r="BP126" s="29">
        <f ca="1">IF(Table_Question_Sets[[#This Row],[Header]]="Yes","",_xlfn.NUMBERVALUE(INDIRECT(SUBSTITUTE(ADDRESS(1,COLUMN(),4),"1","")&amp;ROW()+1))+IF(Table_Question_Sets[[#This Row],[Property]]&lt;&gt;"",1,0))</f>
        <v>1</v>
      </c>
      <c r="BQ126" s="29" t="str">
        <f t="array" aca="1" ref="BQ12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2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"templateOptions":{"label":"Message to customer","question":"If you would like the email to include a custom message for the customer, please enter that message here."}</v>
      </c>
      <c r="BU12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"agentMessage","type": "textarea-field","className":"col-xs-12","templateOptions":{"label":"Message to customer","question":"If you would like the email to include a custom message for the customer, please enter that message here."},"validators": {"validation": "Validators.compose([])"}}</v>
      </c>
      <c r="BV126" s="26" t="str">
        <f ca="1" xml:space="preserve">
IF(Table_Question_Sets[[#This Row],[Row]]="Yes","]},{""className"": ""row"",""fieldGroup"": [","")&amp;
Table_Question_Sets[[#This Row],[Config Field]]</f>
        <v>{"key": "agentMessage","type": "textarea-field","className":"col-xs-12","templateOptions":{"label":"Message to customer","question":"If you would like the email to include a custom message for the customer, please enter that message here."},"validators": {"validation": "Validators.compose([])"}}</v>
      </c>
      <c r="BW12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"agentMessage","type": "textarea-field","className":"col-xs-12","templateOptions":{"label":"Message to customer","question":"If you would like the email to include a custom message for the customer, please enter that message here."},"validators": {"validation": "Validators.compose([])"}}</v>
      </c>
      <c r="BX12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6" s="137" t="str">
        <f>IF(AND(Table_Question_Sets[[#This Row],[Header]]="",Table_Question_Sets[[#This Row],[Property]]&lt;&gt;"",Table_Question_Sets[[#This Row],[Field Type]]&lt;&gt;""),
""""&amp;Table_Question_Sets[[#This Row],[Key]]&amp;"""","")</f>
        <v>"agentMessage"</v>
      </c>
      <c r="BZ12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"agentMessage"</v>
      </c>
      <c r="CA126" s="137" t="str">
        <f>IF(AND(Table_Question_Sets[[#This Row],[Header]]&lt;&gt;"Yes",Table_Question_Sets[[#This Row],[Property]]&lt;&gt;"",Table_Question_Sets[[#This Row],[Workflow Role]]&lt;&gt;""),
""""&amp;Table_Question_Sets[[#This Row],[Workflow Role]]&amp;""":"""&amp;Table_Question_Sets[[#This Row],[Key]]&amp;"""","")</f>
        <v/>
      </c>
      <c r="CB126" s="137" t="str">
        <f>IF(AND(Table_Question_Sets[[#This Row],[Displayable]]="No", Table_Question_Sets[[#This Row],[Property]]&lt;&gt;""),
"",""""&amp;Table_Question_Sets[[#This Row],[Key]]&amp;"""")</f>
        <v/>
      </c>
      <c r="CC126" s="137" t="str">
        <f>IF(AND(Table_Question_Sets[[#This Row],[Header]]&lt;&gt;"Yes",Table_Question_Sets[[#This Row],[Property]]&lt;&gt;"",Table_Question_Sets[[#This Row],[Private]]="Yes"),
""""&amp;Table_Question_Sets[[#This Row],[Key]]&amp;"""","")</f>
        <v/>
      </c>
      <c r="CD126"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"agentMessage": { "dataType": "text", "displayable": false, "canChangeWhenApproved": false, "private": false, "resetForNewQuotes": false}</v>
      </c>
      <c r="CE126"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"agentMessage": { "dataType": "text", "displayable": false, "canChangeWhenApproved": false, "private": false, "resetForNewQuotes": false}</v>
      </c>
      <c r="CF126" s="137" t="str">
        <f ca="1">IF(ISNUMBER(Table_Question_Sets[[#This Row],[Config Use Row]]),INDEX(Table_Question_Sets[Config Question Meta Data Rollup],Table_Question_Sets[[#This Row],[Config Use Row]])&amp;",","")</f>
        <v/>
      </c>
      <c r="CG126" s="137">
        <f ca="1">IF(Table_Question_Sets[[#This Row],[Header]]="Yes","",_xlfn.NUMBERVALUE(INDIRECT(SUBSTITUTE(ADDRESS(1,COLUMN(),4),"1","")&amp;ROW()+1))+IF(OR(Table_Question_Sets[[#This Row],[Value]]&lt;&gt;"",AND(Table_Question_Sets[[#This Row],[Data Type]]="Repeating",Table_Question_Sets[[#This Row],[Calculation Repeating]]&lt;&gt;"")),1,0))</f>
        <v>0</v>
      </c>
      <c r="CH12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6" s="137" t="str">
        <f ca="1">IF(ISNUMBER(Table_Question_Sets[[#This Row],[Config Use Row]]),INDEX(Table_Question_Sets[Config Rollup],Table_Question_Sets[[#This Row],[Config Use Row]]),"")</f>
        <v/>
      </c>
      <c r="CL126" s="137" t="str">
        <f ca="1">IF(ISNUMBER(Table_Question_Sets[[#This Row],[Config Use Row]]),INDEX(Table_Question_Sets[Config Keys Nested Rollup],Table_Question_Sets[[#This Row],[Config Use Row]]),"")</f>
        <v/>
      </c>
      <c r="CM126" s="137" t="str">
        <f ca="1">IF(ISNUMBER(Table_Question_Sets[[#This Row],[Config Use Row]]),INDEX(Table_Question_Sets[Calculation Rollup],Table_Question_Sets[[#This Row],[Config Use Row]]),"")</f>
        <v/>
      </c>
    </row>
    <row r="127" spans="2:91" s="22" customFormat="1" ht="29.25" thickBot="1">
      <c r="B127" s="49" t="s">
        <v>1412</v>
      </c>
      <c r="C127" s="49" t="s">
        <v>60</v>
      </c>
      <c r="D127" s="49" t="str">
        <f ca="1">IF(Table_Question_Sets[[#This Row],[Header]]="Yes","",
IF(INDIRECT(SUBSTITUTE(ADDRESS(1,COLUMN(),4),"1","")&amp;ROW()-1)="",
INDIRECT(SUBSTITUTE(ADDRESS(1,COLUMN(Table_Question_Sets[[#This Row],[Property]]),4),"1","")&amp;ROW()-1),
INDIRECT(SUBSTITUTE(ADDRESS(1,COLUMN(),4),"1","")&amp;ROW()-1)))</f>
        <v/>
      </c>
      <c r="E127"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enquiry</v>
      </c>
      <c r="F127" s="49" t="str">
        <f>IF(Table_Question_Sets[[#This Row],[Header]]="Yes","",IF(Table_Question_Sets[[#This Row],[Property]]&lt;&gt;"",SUBSTITUTE(Table_Question_Sets[[#This Row],[Property]]," ",""),""))</f>
        <v/>
      </c>
      <c r="G127" s="48"/>
      <c r="H127" s="49"/>
      <c r="I127" s="49"/>
      <c r="J127" s="49"/>
      <c r="K127" s="48"/>
      <c r="L127" s="49"/>
      <c r="M127" s="49"/>
      <c r="N127" s="48"/>
      <c r="O127" s="48"/>
      <c r="P127" s="48"/>
      <c r="Q127" s="48"/>
      <c r="R127" s="48"/>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7" s="100"/>
      <c r="AT127"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27"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7" s="49"/>
      <c r="AW127" s="48"/>
      <c r="AX127" s="48"/>
      <c r="AY127" s="48"/>
      <c r="AZ127" s="49"/>
      <c r="BA127" s="49"/>
      <c r="BB127" s="49"/>
      <c r="BC127" s="49"/>
      <c r="BD127" s="49"/>
      <c r="BE127" s="49"/>
      <c r="BF127" s="49"/>
      <c r="BG127" s="49"/>
      <c r="BH127" s="49"/>
      <c r="BI127" s="49"/>
      <c r="BJ127" s="49"/>
      <c r="BK127" s="49"/>
      <c r="BL12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7" s="48" t="str">
        <f>IF(OR(Table_Question_Sets[[#This Row],[Header]]="Yes",Table_Question_Sets[[#This Row],[Text]]=""),"",IF(OR(Table_Question_Sets[[#This Row],[Text]]="true",Table_Question_Sets[[#This Row],[Text]]="false",ISNUMBER(Table_Question_Sets[[#This Row],[Text]])),Table_Question_Sets[[#This Row],[Text]],""""&amp;Table_Question_Sets[[#This Row],[Text]]&amp;""""))</f>
        <v/>
      </c>
      <c r="BN127" s="48" t="str">
        <f>IF(AND(Table_Question_Sets[[#This Row],[Header]]&lt;&gt;"Yes",Table_Question_Sets[[#This Row],[Property]]&lt;&gt;"",Table_Question_Sets[[#This Row],[Summary Label]]&lt;&gt;""),""""&amp;Table_Question_Sets[[#This Row],[Key]]&amp;""": """&amp;Table_Question_Sets[[#This Row],[Summary Label]]&amp;"""","")</f>
        <v/>
      </c>
      <c r="BO127" s="48" t="str">
        <f ca="1">IF(Table_Question_Sets[[#This Row],[Header]]="Yes","",_xlfn.NUMBERVALUE(INDIRECT(SUBSTITUTE(ADDRESS(1,COLUMN(),4),"1","")&amp;ROW()-1))+IF(Table_Question_Sets[[#This Row],[Property]]&lt;&gt;"",1,0))</f>
        <v/>
      </c>
      <c r="BP127" s="48" t="str">
        <f ca="1">IF(Table_Question_Sets[[#This Row],[Header]]="Yes","",_xlfn.NUMBERVALUE(INDIRECT(SUBSTITUTE(ADDRESS(1,COLUMN(),4),"1","")&amp;ROW()+1))+IF(Table_Question_Sets[[#This Row],[Property]]&lt;&gt;"",1,0))</f>
        <v/>
      </c>
      <c r="BQ127" s="48" t="str">
        <f t="array" aca="1" ref="BQ12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7"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27"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7"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2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27" s="49" t="str">
        <f xml:space="preserve">
IF(Table_Question_Sets[[#This Row],[Row]]="Yes","]},{""className"": ""row"",""fieldGroup"": [","")&amp;
Table_Question_Sets[[#This Row],[Config Field]]</f>
        <v/>
      </c>
      <c r="BW127"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"enquiry":[{"className": "row","fieldGroup":[{"key": "enquiryHeading","type": "content-field","className":"col-xs-12","templateOptions":{"content":{"heading3":"Your contact details","paragraph":"Please enter or confirm your contact details."},"canChangeWhenApproved":"Yes"},"validators": {"validation": "Validators.compose([])"}},{"key": "enquiryName","type": "input-field","className":"col-xs-12 col-sm-6","templateOptions":{"defaultValue":"contactName","label":"Your name","canChangeWhenApproved":"Yes"},"validators": {"validation": "Validators.compose([ValidationService.required('true', '')])"}},{"key": "enquiryEmail","type": "input-field","className":"col-xs-12 col-sm-6","templateOptions":{"defaultValue":"contactEmail","label":"Email","canChangeWhenApproved":"Yes"},"validators": {"validation": "Validators.compose([ValidationService.required('true', ''), ValidationService.isEmail()])"}},{"key":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27"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7" s="49" t="str">
        <f>IF(AND(Table_Question_Sets[[#This Row],[Header]]="",Table_Question_Sets[[#This Row],[Property]]&lt;&gt;"",Table_Question_Sets[[#This Row],[Field Type]]&lt;&gt;""),
""""&amp;Table_Question_Sets[[#This Row],[Key]]&amp;"""","")</f>
        <v/>
      </c>
      <c r="BZ127"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"enquiry":["enquiryHeading","enquiryName","enquiryEmail","enquiryPhone","enquiryMobile","contactMethod","contactTimeOption","contactTimeExact","enquiryMessage"],</v>
      </c>
      <c r="CA127" s="49" t="str">
        <f>IF(AND(Table_Question_Sets[[#This Row],[Header]]&lt;&gt;"Yes",Table_Question_Sets[[#This Row],[Property]]&lt;&gt;"",Table_Question_Sets[[#This Row],[Workflow Role]]&lt;&gt;""),
""""&amp;Table_Question_Sets[[#This Row],[Workflow Role]]&amp;""":"""&amp;Table_Question_Sets[[#This Row],[Key]]&amp;"""","")</f>
        <v/>
      </c>
      <c r="CB127" s="49" t="str">
        <f>IF(AND(Table_Question_Sets[[#This Row],[Displayable]]="No", Table_Question_Sets[[#This Row],[Property]]&lt;&gt;""),
"",""""&amp;Table_Question_Sets[[#This Row],[Key]]&amp;"""")</f>
        <v>"enquiry"</v>
      </c>
      <c r="CC127" s="49" t="str">
        <f>IF(AND(Table_Question_Sets[[#This Row],[Header]]&lt;&gt;"Yes",Table_Question_Sets[[#This Row],[Property]]&lt;&gt;"",Table_Question_Sets[[#This Row],[Private]]="Yes"),
""""&amp;Table_Question_Sets[[#This Row],[Key]]&amp;"""","")</f>
        <v/>
      </c>
      <c r="CD127"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27"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"enquiry":{"enquiryHeading": { "dataType": "none", "displayable": false, "canChangeWhenApproved": true, "private": false, "resetForNewQuotes": false},"enquiryName": { "dataType": "text", "displayable": false, "canChangeWhenApproved": true, "private": false, "resetForNewQuotes": false},"enquiryEmail": { "dataType": "email", "displayable": false, "canChangeWhenApproved": true, "private": false, "resetForNewQuotes": false},"enquiryPhone":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27" s="49" t="str">
        <f ca="1">IF(ISNUMBER(Table_Question_Sets[[#This Row],[Config Use Row]]),INDEX(Table_Question_Sets[Config Question Meta Data Rollup],Table_Question_Sets[[#This Row],[Config Use Row]])&amp;",","")</f>
        <v/>
      </c>
      <c r="CG127" s="49" t="str">
        <f ca="1">IF(Table_Question_Sets[[#This Row],[Header]]="Yes","",_xlfn.NUMBERVALUE(INDIRECT(SUBSTITUTE(ADDRESS(1,COLUMN(),4),"1","")&amp;ROW()+1))+IF(OR(Table_Question_Sets[[#This Row],[Value]]&lt;&gt;"",AND(Table_Question_Sets[[#This Row],[Data Type]]="Repeating",Table_Question_Sets[[#This Row],[Calculation Repeating]]&lt;&gt;"")),1,0))</f>
        <v/>
      </c>
      <c r="CH127" s="49" t="str">
        <f ca="1" xml:space="preserve">
IF(Table_Question_Sets[[#This Row],[Data Type]]="Repeating",
OFFSET(Table_Repeating_Question_Sets[[#Headers],[Property]],MATCH(Table_Question_Sets[[#This Row],[Property]],Table_Repeating_Question_Sets[Property],0),MATCH("Calculation",Table_Repeating_Question_Sets[#Headers],0)-1,1,1),
"")</f>
        <v/>
      </c>
      <c r="CI127"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7"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"enquiry":{},</v>
      </c>
      <c r="CK127" s="49" t="str">
        <f ca="1">IF(ISNUMBER(Table_Question_Sets[[#This Row],[Config Use Row]]),INDEX(Table_Question_Sets[Config Rollup],Table_Question_Sets[[#This Row],[Config Use Row]]),"")</f>
        <v/>
      </c>
      <c r="CL127" s="49" t="str">
        <f ca="1">IF(ISNUMBER(Table_Question_Sets[[#This Row],[Config Use Row]]),INDEX(Table_Question_Sets[Config Keys Nested Rollup],Table_Question_Sets[[#This Row],[Config Use Row]]),"")</f>
        <v/>
      </c>
      <c r="CM127" s="49" t="str">
        <f ca="1">IF(ISNUMBER(Table_Question_Sets[[#This Row],[Config Use Row]]),INDEX(Table_Question_Sets[Calculation Rollup],Table_Question_Sets[[#This Row],[Config Use Row]]),"")</f>
        <v/>
      </c>
    </row>
    <row r="128" spans="2:91" s="22" customFormat="1" ht="21" hidden="1" customHeight="1">
      <c r="B128" s="27"/>
      <c r="C128" s="10"/>
      <c r="D128" s="26" t="str">
        <f ca="1">IF(Table_Question_Sets[[#This Row],[Header]]="Yes","",
IF(INDIRECT(SUBSTITUTE(ADDRESS(1,COLUMN(),4),"1","")&amp;ROW()-1)="",
INDIRECT(SUBSTITUTE(ADDRESS(1,COLUMN(Table_Question_Sets[[#This Row],[Property]]),4),"1","")&amp;ROW()-1),
INDIRECT(SUBSTITUTE(ADDRESS(1,COLUMN(),4),"1","")&amp;ROW()-1)))</f>
        <v>Enquiry</v>
      </c>
      <c r="E12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8" s="26" t="str">
        <f>IF(Table_Question_Sets[[#This Row],[Header]]="Yes","",IF(Table_Question_Sets[[#This Row],[Property]]&lt;&gt;"",SUBSTITUTE(Table_Question_Sets[[#This Row],[Property]]," ",""),""))</f>
        <v/>
      </c>
      <c r="G128" s="94"/>
      <c r="H128" s="27"/>
      <c r="I128" s="27"/>
      <c r="J128" s="10"/>
      <c r="K128" s="59"/>
      <c r="L128" s="77"/>
      <c r="M128" s="77"/>
      <c r="N128" s="60"/>
      <c r="O128" s="62"/>
      <c r="P128" s="60"/>
      <c r="Q128" s="60"/>
      <c r="R128" s="60"/>
      <c r="S128" s="10"/>
      <c r="T128" s="27"/>
      <c r="U128" s="165"/>
      <c r="V128" s="27"/>
      <c r="W128" s="27"/>
      <c r="X128" s="10"/>
      <c r="Y128" s="11"/>
      <c r="Z128" s="10"/>
      <c r="AA128" s="11"/>
      <c r="AB128" s="233"/>
      <c r="AC128" s="10"/>
      <c r="AD128" s="27"/>
      <c r="AE128" s="27"/>
      <c r="AF128" s="10"/>
      <c r="AG128" s="10"/>
      <c r="AH128" s="82"/>
      <c r="AI128" s="77"/>
      <c r="AJ128" s="77"/>
      <c r="AK128" s="77"/>
      <c r="AL128" s="77"/>
      <c r="AM128" s="77"/>
      <c r="AN128" s="77"/>
      <c r="AO128" s="77"/>
      <c r="AP128" s="77"/>
      <c r="AQ128" s="137"/>
      <c r="AR128"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8" s="166"/>
      <c r="AT12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2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8" s="27"/>
      <c r="AW128" s="25"/>
      <c r="AX128" s="25"/>
      <c r="AY128" s="25"/>
      <c r="AZ128" s="10"/>
      <c r="BA128" s="10"/>
      <c r="BB128" s="10"/>
      <c r="BC128" s="10"/>
      <c r="BD128" s="10"/>
      <c r="BE128" s="10"/>
      <c r="BF128" s="10"/>
      <c r="BG128" s="10"/>
      <c r="BH128" s="10"/>
      <c r="BI128" s="27"/>
      <c r="BJ128" s="27"/>
      <c r="BK128" s="27"/>
      <c r="BL12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8" s="50" t="str">
        <f>IF(OR(Table_Question_Sets[[#This Row],[Header]]="Yes",Table_Question_Sets[[#This Row],[Text]]=""),"",IF(OR(Table_Question_Sets[[#This Row],[Text]]="true",Table_Question_Sets[[#This Row],[Text]]="false",ISNUMBER(Table_Question_Sets[[#This Row],[Text]])),Table_Question_Sets[[#This Row],[Text]],""""&amp;Table_Question_Sets[[#This Row],[Text]]&amp;""""))</f>
        <v/>
      </c>
      <c r="BN128" s="29" t="str">
        <f>IF(AND(Table_Question_Sets[[#This Row],[Header]]&lt;&gt;"Yes",Table_Question_Sets[[#This Row],[Property]]&lt;&gt;"",Table_Question_Sets[[#This Row],[Summary Label]]&lt;&gt;""),""""&amp;Table_Question_Sets[[#This Row],[Key]]&amp;""": """&amp;Table_Question_Sets[[#This Row],[Summary Label]]&amp;"""","")</f>
        <v/>
      </c>
      <c r="BO128" s="29">
        <f ca="1">IF(Table_Question_Sets[[#This Row],[Header]]="Yes","",_xlfn.NUMBERVALUE(INDIRECT(SUBSTITUTE(ADDRESS(1,COLUMN(),4),"1","")&amp;ROW()-1))+IF(Table_Question_Sets[[#This Row],[Property]]&lt;&gt;"",1,0))</f>
        <v>0</v>
      </c>
      <c r="BP128" s="29">
        <f ca="1">IF(Table_Question_Sets[[#This Row],[Header]]="Yes","",_xlfn.NUMBERVALUE(INDIRECT(SUBSTITUTE(ADDRESS(1,COLUMN(),4),"1","")&amp;ROW()+1))+IF(Table_Question_Sets[[#This Row],[Property]]&lt;&gt;"",1,0))</f>
        <v>9</v>
      </c>
      <c r="BQ128" s="29" t="str">
        <f t="array" aca="1" ref="BQ12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2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8" s="13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28"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28" s="26" t="str">
        <f xml:space="preserve">
IF(Table_Question_Sets[[#This Row],[Row]]="Yes","]},{""className"": ""row"",""fieldGroup"": [","")&amp;
Table_Question_Sets[[#This Row],[Config Field]]</f>
        <v/>
      </c>
      <c r="BW12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"enquiryHeading","type": "content-field","className":"col-xs-12","templateOptions":{"content":{"heading3":"Your contact details","paragraph":"Please enter or confirm your contact details."},"canChangeWhenApproved":"Yes"},"validators": {"validation": "Validators.compose([])"}},{"key": "enquiryName","type": "input-field","className":"col-xs-12 col-sm-6","templateOptions":{"defaultValue":"contactName","label":"Your name","canChangeWhenApproved":"Yes"},"validators": {"validation": "Validators.compose([ValidationService.required('true', '')])"}},{"key": "enquiryEmail","type": "input-field","className":"col-xs-12 col-sm-6","templateOptions":{"defaultValue":"contactEmail","label":"Email","canChangeWhenApproved":"Yes"},"validators": {"validation": "Validators.compose([ValidationService.required('true', ''), ValidationService.isEmail()])"}},{"key":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2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8" s="137" t="str">
        <f>IF(AND(Table_Question_Sets[[#This Row],[Header]]="",Table_Question_Sets[[#This Row],[Property]]&lt;&gt;"",Table_Question_Sets[[#This Row],[Field Type]]&lt;&gt;""),
""""&amp;Table_Question_Sets[[#This Row],[Key]]&amp;"""","")</f>
        <v/>
      </c>
      <c r="BZ12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"enquiryHeading","enquiryName","enquiryEmail","enquiryPhone","enquiryMobile","contactMethod","contactTimeOption","contactTimeExact","enquiryMessage"</v>
      </c>
      <c r="CA128" s="137" t="str">
        <f>IF(AND(Table_Question_Sets[[#This Row],[Header]]&lt;&gt;"Yes",Table_Question_Sets[[#This Row],[Property]]&lt;&gt;"",Table_Question_Sets[[#This Row],[Workflow Role]]&lt;&gt;""),
""""&amp;Table_Question_Sets[[#This Row],[Workflow Role]]&amp;""":"""&amp;Table_Question_Sets[[#This Row],[Key]]&amp;"""","")</f>
        <v/>
      </c>
      <c r="CB128" s="137" t="str">
        <f>IF(AND(Table_Question_Sets[[#This Row],[Displayable]]="No", Table_Question_Sets[[#This Row],[Property]]&lt;&gt;""),
"",""""&amp;Table_Question_Sets[[#This Row],[Key]]&amp;"""")</f>
        <v>""</v>
      </c>
      <c r="CC128" s="137" t="str">
        <f>IF(AND(Table_Question_Sets[[#This Row],[Header]]&lt;&gt;"Yes",Table_Question_Sets[[#This Row],[Property]]&lt;&gt;"",Table_Question_Sets[[#This Row],[Private]]="Yes"),
""""&amp;Table_Question_Sets[[#This Row],[Key]]&amp;"""","")</f>
        <v/>
      </c>
      <c r="CD128"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28"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"enquiryHeading": { "dataType": "none", "displayable": false, "canChangeWhenApproved": true, "private": false, "resetForNewQuotes": false},"enquiryName": { "dataType": "text", "displayable": false, "canChangeWhenApproved": true, "private": false, "resetForNewQuotes": false},"enquiryEmail": { "dataType": "email", "displayable": false, "canChangeWhenApproved": true, "private": false, "resetForNewQuotes": false},"enquiryPhone":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28" s="137" t="str">
        <f ca="1">IF(ISNUMBER(Table_Question_Sets[[#This Row],[Config Use Row]]),INDEX(Table_Question_Sets[Config Question Meta Data Rollup],Table_Question_Sets[[#This Row],[Config Use Row]])&amp;",","")</f>
        <v/>
      </c>
      <c r="CG128" s="137">
        <f ca="1">IF(Table_Question_Sets[[#This Row],[Header]]="Yes","",_xlfn.NUMBERVALUE(INDIRECT(SUBSTITUTE(ADDRESS(1,COLUMN(),4),"1","")&amp;ROW()+1))+IF(OR(Table_Question_Sets[[#This Row],[Value]]&lt;&gt;"",AND(Table_Question_Sets[[#This Row],[Data Type]]="Repeating",Table_Question_Sets[[#This Row],[Calculation Repeating]]&lt;&gt;"")),1,0))</f>
        <v>0</v>
      </c>
      <c r="CH128"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8" s="137" t="str">
        <f ca="1">IF(ISNUMBER(Table_Question_Sets[[#This Row],[Config Use Row]]),INDEX(Table_Question_Sets[Config Rollup],Table_Question_Sets[[#This Row],[Config Use Row]]),"")</f>
        <v/>
      </c>
      <c r="CL128" s="137" t="str">
        <f ca="1">IF(ISNUMBER(Table_Question_Sets[[#This Row],[Config Use Row]]),INDEX(Table_Question_Sets[Config Keys Nested Rollup],Table_Question_Sets[[#This Row],[Config Use Row]]),"")</f>
        <v/>
      </c>
      <c r="CM128" s="137" t="str">
        <f ca="1">IF(ISNUMBER(Table_Question_Sets[[#This Row],[Config Use Row]]),INDEX(Table_Question_Sets[Calculation Rollup],Table_Question_Sets[[#This Row],[Config Use Row]]),"")</f>
        <v/>
      </c>
    </row>
    <row r="129" spans="2:91" s="22" customFormat="1" ht="21" customHeight="1">
      <c r="B129" s="27" t="s">
        <v>1422</v>
      </c>
      <c r="C129" s="10"/>
      <c r="D129" s="26" t="str">
        <f ca="1">IF(Table_Question_Sets[[#This Row],[Header]]="Yes","",
IF(INDIRECT(SUBSTITUTE(ADDRESS(1,COLUMN(),4),"1","")&amp;ROW()-1)="",
INDIRECT(SUBSTITUTE(ADDRESS(1,COLUMN(Table_Question_Sets[[#This Row],[Property]]),4),"1","")&amp;ROW()-1),
INDIRECT(SUBSTITUTE(ADDRESS(1,COLUMN(),4),"1","")&amp;ROW()-1)))</f>
        <v>Enquiry</v>
      </c>
      <c r="E12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enquiryHeading</v>
      </c>
      <c r="F129" s="26" t="str">
        <f>IF(Table_Question_Sets[[#This Row],[Header]]="Yes","",IF(Table_Question_Sets[[#This Row],[Property]]&lt;&gt;"",SUBSTITUTE(Table_Question_Sets[[#This Row],[Property]]," ",""),""))</f>
        <v>EnquiryHeading</v>
      </c>
      <c r="G129" s="94"/>
      <c r="H129" s="27" t="s">
        <v>629</v>
      </c>
      <c r="I129" s="27" t="s">
        <v>629</v>
      </c>
      <c r="J129" s="10"/>
      <c r="K129" s="59"/>
      <c r="L129" s="77"/>
      <c r="M129" s="77"/>
      <c r="N129" s="60"/>
      <c r="O129" s="62" t="s">
        <v>735</v>
      </c>
      <c r="P129" s="60"/>
      <c r="Q129" s="60"/>
      <c r="R129" s="60"/>
      <c r="S129" s="10"/>
      <c r="T129" s="27"/>
      <c r="U129" s="295"/>
      <c r="V129" s="27"/>
      <c r="W129" s="27"/>
      <c r="X129" s="10"/>
      <c r="Y129" s="11" t="s">
        <v>1423</v>
      </c>
      <c r="Z129" s="10"/>
      <c r="AA129" s="295" t="s">
        <v>1432</v>
      </c>
      <c r="AB129" s="233"/>
      <c r="AC129" s="10"/>
      <c r="AD129" s="27"/>
      <c r="AE129" s="27"/>
      <c r="AF129" s="10"/>
      <c r="AG129" s="10"/>
      <c r="AH129" s="82"/>
      <c r="AI129" s="77"/>
      <c r="AJ129" s="77"/>
      <c r="AK129" s="77"/>
      <c r="AL129" s="77"/>
      <c r="AM129" s="77"/>
      <c r="AN129" s="77"/>
      <c r="AO129" s="77"/>
      <c r="AP129" s="77"/>
      <c r="AQ129" s="137"/>
      <c r="AR129"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29" s="166"/>
      <c r="AT12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2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29" s="27"/>
      <c r="AW129" s="25"/>
      <c r="AX129" s="25"/>
      <c r="AY129" s="25"/>
      <c r="AZ129" s="10"/>
      <c r="BA129" s="10"/>
      <c r="BB129" s="10"/>
      <c r="BC129" s="10"/>
      <c r="BD129" s="10"/>
      <c r="BE129" s="11" t="s">
        <v>60</v>
      </c>
      <c r="BF129" s="11"/>
      <c r="BG129" s="10"/>
      <c r="BH129" s="10"/>
      <c r="BI129" s="27" t="s">
        <v>70</v>
      </c>
      <c r="BJ129" s="27"/>
      <c r="BK129" s="27"/>
      <c r="BL12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29" s="50" t="str">
        <f>IF(OR(Table_Question_Sets[[#This Row],[Header]]="Yes",Table_Question_Sets[[#This Row],[Text]]=""),"",IF(OR(Table_Question_Sets[[#This Row],[Text]]="true",Table_Question_Sets[[#This Row],[Text]]="false",ISNUMBER(Table_Question_Sets[[#This Row],[Text]])),Table_Question_Sets[[#This Row],[Text]],""""&amp;Table_Question_Sets[[#This Row],[Text]]&amp;""""))</f>
        <v/>
      </c>
      <c r="BN129" s="29" t="str">
        <f>IF(AND(Table_Question_Sets[[#This Row],[Header]]&lt;&gt;"Yes",Table_Question_Sets[[#This Row],[Property]]&lt;&gt;"",Table_Question_Sets[[#This Row],[Summary Label]]&lt;&gt;""),""""&amp;Table_Question_Sets[[#This Row],[Key]]&amp;""": """&amp;Table_Question_Sets[[#This Row],[Summary Label]]&amp;"""","")</f>
        <v/>
      </c>
      <c r="BO129" s="29">
        <f ca="1">IF(Table_Question_Sets[[#This Row],[Header]]="Yes","",_xlfn.NUMBERVALUE(INDIRECT(SUBSTITUTE(ADDRESS(1,COLUMN(),4),"1","")&amp;ROW()-1))+IF(Table_Question_Sets[[#This Row],[Property]]&lt;&gt;"",1,0))</f>
        <v>1</v>
      </c>
      <c r="BP129" s="29">
        <f ca="1">IF(Table_Question_Sets[[#This Row],[Header]]="Yes","",_xlfn.NUMBERVALUE(INDIRECT(SUBSTITUTE(ADDRESS(1,COLUMN(),4),"1","")&amp;ROW()+1))+IF(Table_Question_Sets[[#This Row],[Property]]&lt;&gt;"",1,0))</f>
        <v>9</v>
      </c>
      <c r="BQ129" s="29" t="str">
        <f t="array" aca="1" ref="BQ12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2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2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2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"templateOptions":{"content":{"heading3":"Your contact details","paragraph":"Please enter or confirm your contact details."},"canChangeWhenApproved":"Yes"}</v>
      </c>
      <c r="BU12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"enquiryHeading","type": "content-field","className":"col-xs-12","templateOptions":{"content":{"heading3":"Your contact details","paragraph":"Please enter or confirm your contact details."},"canChangeWhenApproved":"Yes"},"validators": {"validation": "Validators.compose([])"}}</v>
      </c>
      <c r="BV129" s="26" t="str">
        <f ca="1" xml:space="preserve">
IF(Table_Question_Sets[[#This Row],[Row]]="Yes","]},{""className"": ""row"",""fieldGroup"": [","")&amp;
Table_Question_Sets[[#This Row],[Config Field]]</f>
        <v>{"key": "enquiryHeading","type": "content-field","className":"col-xs-12","templateOptions":{"content":{"heading3":"Your contact details","paragraph":"Please enter or confirm your contact details."},"canChangeWhenApproved":"Yes"},"validators": {"validation": "Validators.compose([])"}}</v>
      </c>
      <c r="BW12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"enquiryHeading","type": "content-field","className":"col-xs-12","templateOptions":{"content":{"heading3":"Your contact details","paragraph":"Please enter or confirm your contact details."},"canChangeWhenApproved":"Yes"},"validators": {"validation": "Validators.compose([])"}},{"key": "enquiryName","type": "input-field","className":"col-xs-12 col-sm-6","templateOptions":{"defaultValue":"contactName","label":"Your name","canChangeWhenApproved":"Yes"},"validators": {"validation": "Validators.compose([ValidationService.required('true', '')])"}},{"key": "enquiryEmail","type": "input-field","className":"col-xs-12 col-sm-6","templateOptions":{"defaultValue":"contactEmail","label":"Email","canChangeWhenApproved":"Yes"},"validators": {"validation": "Validators.compose([ValidationService.required('true', ''), ValidationService.isEmail()])"}},{"key":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2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29" s="137" t="str">
        <f>IF(AND(Table_Question_Sets[[#This Row],[Header]]="",Table_Question_Sets[[#This Row],[Property]]&lt;&gt;"",Table_Question_Sets[[#This Row],[Field Type]]&lt;&gt;""),
""""&amp;Table_Question_Sets[[#This Row],[Key]]&amp;"""","")</f>
        <v>"enquiryHeading"</v>
      </c>
      <c r="BZ12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"enquiryHeading","enquiryName","enquiryEmail","enquiryPhone","enquiryMobile","contactMethod","contactTimeOption","contactTimeExact","enquiryMessage"</v>
      </c>
      <c r="CA129" s="137" t="str">
        <f>IF(AND(Table_Question_Sets[[#This Row],[Header]]&lt;&gt;"Yes",Table_Question_Sets[[#This Row],[Property]]&lt;&gt;"",Table_Question_Sets[[#This Row],[Workflow Role]]&lt;&gt;""),
""""&amp;Table_Question_Sets[[#This Row],[Workflow Role]]&amp;""":"""&amp;Table_Question_Sets[[#This Row],[Key]]&amp;"""","")</f>
        <v/>
      </c>
      <c r="CB129" s="137" t="str">
        <f>IF(AND(Table_Question_Sets[[#This Row],[Displayable]]="No", Table_Question_Sets[[#This Row],[Property]]&lt;&gt;""),
"",""""&amp;Table_Question_Sets[[#This Row],[Key]]&amp;"""")</f>
        <v/>
      </c>
      <c r="CC129" s="137" t="str">
        <f>IF(AND(Table_Question_Sets[[#This Row],[Header]]&lt;&gt;"Yes",Table_Question_Sets[[#This Row],[Property]]&lt;&gt;"",Table_Question_Sets[[#This Row],[Private]]="Yes"),
""""&amp;Table_Question_Sets[[#This Row],[Key]]&amp;"""","")</f>
        <v/>
      </c>
      <c r="CD129"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"enquiryHeading": { "dataType": "none", "displayable": false, "canChangeWhenApproved": true, "private": false, "resetForNewQuotes": false}</v>
      </c>
      <c r="CE129"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"enquiryHeading": { "dataType": "none", "displayable": false, "canChangeWhenApproved": true, "private": false, "resetForNewQuotes": false},"enquiryName": { "dataType": "text", "displayable": false, "canChangeWhenApproved": true, "private": false, "resetForNewQuotes": false},"enquiryEmail": { "dataType": "email", "displayable": false, "canChangeWhenApproved": true, "private": false, "resetForNewQuotes": false},"enquiryPhone":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29" s="137" t="str">
        <f ca="1">IF(ISNUMBER(Table_Question_Sets[[#This Row],[Config Use Row]]),INDEX(Table_Question_Sets[Config Question Meta Data Rollup],Table_Question_Sets[[#This Row],[Config Use Row]])&amp;",","")</f>
        <v/>
      </c>
      <c r="CG129" s="137">
        <f ca="1">IF(Table_Question_Sets[[#This Row],[Header]]="Yes","",_xlfn.NUMBERVALUE(INDIRECT(SUBSTITUTE(ADDRESS(1,COLUMN(),4),"1","")&amp;ROW()+1))+IF(OR(Table_Question_Sets[[#This Row],[Value]]&lt;&gt;"",AND(Table_Question_Sets[[#This Row],[Data Type]]="Repeating",Table_Question_Sets[[#This Row],[Calculation Repeating]]&lt;&gt;"")),1,0))</f>
        <v>0</v>
      </c>
      <c r="CH129" s="137" t="str">
        <f ca="1" xml:space="preserve">
IF(Table_Question_Sets[[#This Row],[Data Type]]="Repeating",
OFFSET(Table_Repeating_Question_Sets[[#Headers],[Property]],MATCH(Table_Question_Sets[[#This Row],[Property]],Table_Repeating_Question_Sets[Property],0),MATCH("Calculation",Table_Repeating_Question_Sets[#Headers],0)-1,1,1),
"")</f>
        <v/>
      </c>
      <c r="CI12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2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29" s="137" t="str">
        <f ca="1">IF(ISNUMBER(Table_Question_Sets[[#This Row],[Config Use Row]]),INDEX(Table_Question_Sets[Config Rollup],Table_Question_Sets[[#This Row],[Config Use Row]]),"")</f>
        <v/>
      </c>
      <c r="CL129" s="137" t="str">
        <f ca="1">IF(ISNUMBER(Table_Question_Sets[[#This Row],[Config Use Row]]),INDEX(Table_Question_Sets[Config Keys Nested Rollup],Table_Question_Sets[[#This Row],[Config Use Row]]),"")</f>
        <v/>
      </c>
      <c r="CM129" s="137" t="str">
        <f ca="1">IF(ISNUMBER(Table_Question_Sets[[#This Row],[Config Use Row]]),INDEX(Table_Question_Sets[Calculation Rollup],Table_Question_Sets[[#This Row],[Config Use Row]]),"")</f>
        <v/>
      </c>
    </row>
    <row r="130" spans="2:91" s="22" customFormat="1" ht="21" customHeight="1">
      <c r="B130" s="27" t="s">
        <v>1413</v>
      </c>
      <c r="C130" s="10"/>
      <c r="D130" s="26" t="str">
        <f ca="1">IF(Table_Question_Sets[[#This Row],[Header]]="Yes","",
IF(INDIRECT(SUBSTITUTE(ADDRESS(1,COLUMN(),4),"1","")&amp;ROW()-1)="",
INDIRECT(SUBSTITUTE(ADDRESS(1,COLUMN(Table_Question_Sets[[#This Row],[Property]]),4),"1","")&amp;ROW()-1),
INDIRECT(SUBSTITUTE(ADDRESS(1,COLUMN(),4),"1","")&amp;ROW()-1)))</f>
        <v>Enquiry</v>
      </c>
      <c r="E13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enquiryName</v>
      </c>
      <c r="F130" s="26" t="str">
        <f>IF(Table_Question_Sets[[#This Row],[Header]]="Yes","",IF(Table_Question_Sets[[#This Row],[Property]]&lt;&gt;"",SUBSTITUTE(Table_Question_Sets[[#This Row],[Property]]," ",""),""))</f>
        <v>EnquiryName</v>
      </c>
      <c r="G130" s="94"/>
      <c r="H130" s="27" t="s">
        <v>37</v>
      </c>
      <c r="I130" s="10" t="s">
        <v>37</v>
      </c>
      <c r="J130" s="10"/>
      <c r="K130" s="62" t="s">
        <v>60</v>
      </c>
      <c r="L130" s="148"/>
      <c r="M130" s="148"/>
      <c r="N130" s="25"/>
      <c r="O130" s="25">
        <v>12</v>
      </c>
      <c r="P130" s="25">
        <v>6</v>
      </c>
      <c r="Q130" s="25"/>
      <c r="R130" s="25"/>
      <c r="S130" s="25"/>
      <c r="T130" s="11" t="s">
        <v>77</v>
      </c>
      <c r="U130" s="165"/>
      <c r="V130" s="27"/>
      <c r="W130" s="27"/>
      <c r="X130" s="10"/>
      <c r="Y130" s="11"/>
      <c r="Z130" s="10"/>
      <c r="AA130" s="11"/>
      <c r="AB130" s="233"/>
      <c r="AC130" s="10"/>
      <c r="AD130" s="27"/>
      <c r="AE130" s="27"/>
      <c r="AF130" s="10"/>
      <c r="AG130" s="10"/>
      <c r="AH130" s="82" t="s">
        <v>1433</v>
      </c>
      <c r="AI130" s="77"/>
      <c r="AJ130" s="77"/>
      <c r="AK130" s="77"/>
      <c r="AL130" s="77"/>
      <c r="AM130" s="77"/>
      <c r="AN130" s="77"/>
      <c r="AO130" s="77"/>
      <c r="AP130" s="77"/>
      <c r="AQ130" s="137"/>
      <c r="AR13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0" s="166"/>
      <c r="AT13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3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30" s="27"/>
      <c r="AW130" s="25"/>
      <c r="AX130" s="25"/>
      <c r="AY130" s="25"/>
      <c r="AZ130" s="10"/>
      <c r="BA130" s="10"/>
      <c r="BB130" s="10"/>
      <c r="BC130" s="10"/>
      <c r="BD130" s="10"/>
      <c r="BE130" s="11" t="s">
        <v>60</v>
      </c>
      <c r="BF130" s="11"/>
      <c r="BG130" s="10"/>
      <c r="BH130" s="10"/>
      <c r="BI130" s="27" t="s">
        <v>70</v>
      </c>
      <c r="BJ130" s="27"/>
      <c r="BK130" s="27"/>
      <c r="BL13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0" s="50" t="str">
        <f>IF(OR(Table_Question_Sets[[#This Row],[Header]]="Yes",Table_Question_Sets[[#This Row],[Text]]=""),"",IF(OR(Table_Question_Sets[[#This Row],[Text]]="true",Table_Question_Sets[[#This Row],[Text]]="false",ISNUMBER(Table_Question_Sets[[#This Row],[Text]])),Table_Question_Sets[[#This Row],[Text]],""""&amp;Table_Question_Sets[[#This Row],[Text]]&amp;""""))</f>
        <v/>
      </c>
      <c r="BN130" s="29" t="str">
        <f>IF(AND(Table_Question_Sets[[#This Row],[Header]]&lt;&gt;"Yes",Table_Question_Sets[[#This Row],[Property]]&lt;&gt;"",Table_Question_Sets[[#This Row],[Summary Label]]&lt;&gt;""),""""&amp;Table_Question_Sets[[#This Row],[Key]]&amp;""": """&amp;Table_Question_Sets[[#This Row],[Summary Label]]&amp;"""","")</f>
        <v/>
      </c>
      <c r="BO130" s="29">
        <f ca="1">IF(Table_Question_Sets[[#This Row],[Header]]="Yes","",_xlfn.NUMBERVALUE(INDIRECT(SUBSTITUTE(ADDRESS(1,COLUMN(),4),"1","")&amp;ROW()-1))+IF(Table_Question_Sets[[#This Row],[Property]]&lt;&gt;"",1,0))</f>
        <v>2</v>
      </c>
      <c r="BP130" s="29">
        <f ca="1">IF(Table_Question_Sets[[#This Row],[Header]]="Yes","",_xlfn.NUMBERVALUE(INDIRECT(SUBSTITUTE(ADDRESS(1,COLUMN(),4),"1","")&amp;ROW()+1))+IF(Table_Question_Sets[[#This Row],[Property]]&lt;&gt;"",1,0))</f>
        <v>8</v>
      </c>
      <c r="BQ130" s="29" t="str">
        <f t="array" aca="1" ref="BQ13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3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"templateOptions":{"defaultValue":"contactName","label":"Your name","canChangeWhenApproved":"Yes"}</v>
      </c>
      <c r="BU13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"enquiryName","type": "input-field","className":"col-xs-12 col-sm-6","templateOptions":{"defaultValue":"contactName","label":"Your name","canChangeWhenApproved":"Yes"},"validators": {"validation": "Validators.compose([ValidationService.required('true', '')])"}}</v>
      </c>
      <c r="BV130" s="26" t="str">
        <f ca="1" xml:space="preserve">
IF(Table_Question_Sets[[#This Row],[Row]]="Yes","]},{""className"": ""row"",""fieldGroup"": [","")&amp;
Table_Question_Sets[[#This Row],[Config Field]]</f>
        <v>{"key": "enquiryName","type": "input-field","className":"col-xs-12 col-sm-6","templateOptions":{"defaultValue":"contactName","label":"Your name","canChangeWhenApproved":"Yes"},"validators": {"validation": "Validators.compose([ValidationService.required('true', '')])"}}</v>
      </c>
      <c r="BW13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"enquiryName","type": "input-field","className":"col-xs-12 col-sm-6","templateOptions":{"defaultValue":"contactName","label":"Your name","canChangeWhenApproved":"Yes"},"validators": {"validation": "Validators.compose([ValidationService.required('true', '')])"}},{"key": "enquiryEmail","type": "input-field","className":"col-xs-12 col-sm-6","templateOptions":{"defaultValue":"contactEmail","label":"Email","canChangeWhenApproved":"Yes"},"validators": {"validation": "Validators.compose([ValidationService.required('true', ''), ValidationService.isEmail()])"}},{"key":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3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0" s="137" t="str">
        <f>IF(AND(Table_Question_Sets[[#This Row],[Header]]="",Table_Question_Sets[[#This Row],[Property]]&lt;&gt;"",Table_Question_Sets[[#This Row],[Field Type]]&lt;&gt;""),
""""&amp;Table_Question_Sets[[#This Row],[Key]]&amp;"""","")</f>
        <v>"enquiryName"</v>
      </c>
      <c r="BZ13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"enquiryName","enquiryEmail","enquiryPhone","enquiryMobile","contactMethod","contactTimeOption","contactTimeExact","enquiryMessage"</v>
      </c>
      <c r="CA130" s="137" t="str">
        <f>IF(AND(Table_Question_Sets[[#This Row],[Header]]&lt;&gt;"Yes",Table_Question_Sets[[#This Row],[Property]]&lt;&gt;"",Table_Question_Sets[[#This Row],[Workflow Role]]&lt;&gt;""),
""""&amp;Table_Question_Sets[[#This Row],[Workflow Role]]&amp;""":"""&amp;Table_Question_Sets[[#This Row],[Key]]&amp;"""","")</f>
        <v/>
      </c>
      <c r="CB130" s="137" t="str">
        <f>IF(AND(Table_Question_Sets[[#This Row],[Displayable]]="No", Table_Question_Sets[[#This Row],[Property]]&lt;&gt;""),
"",""""&amp;Table_Question_Sets[[#This Row],[Key]]&amp;"""")</f>
        <v/>
      </c>
      <c r="CC130" s="137" t="str">
        <f>IF(AND(Table_Question_Sets[[#This Row],[Header]]&lt;&gt;"Yes",Table_Question_Sets[[#This Row],[Property]]&lt;&gt;"",Table_Question_Sets[[#This Row],[Private]]="Yes"),
""""&amp;Table_Question_Sets[[#This Row],[Key]]&amp;"""","")</f>
        <v/>
      </c>
      <c r="CD130"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"enquiryName": { "dataType": "text", "displayable": false, "canChangeWhenApproved": true, "private": false, "resetForNewQuotes": false}</v>
      </c>
      <c r="CE130"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"enquiryName": { "dataType": "text", "displayable": false, "canChangeWhenApproved": true, "private": false, "resetForNewQuotes": false},"enquiryEmail": { "dataType": "email", "displayable": false, "canChangeWhenApproved": true, "private": false, "resetForNewQuotes": false},"enquiryPhone":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30" s="137" t="str">
        <f ca="1">IF(ISNUMBER(Table_Question_Sets[[#This Row],[Config Use Row]]),INDEX(Table_Question_Sets[Config Question Meta Data Rollup],Table_Question_Sets[[#This Row],[Config Use Row]])&amp;",","")</f>
        <v/>
      </c>
      <c r="CG130" s="137">
        <f ca="1">IF(Table_Question_Sets[[#This Row],[Header]]="Yes","",_xlfn.NUMBERVALUE(INDIRECT(SUBSTITUTE(ADDRESS(1,COLUMN(),4),"1","")&amp;ROW()+1))+IF(OR(Table_Question_Sets[[#This Row],[Value]]&lt;&gt;"",AND(Table_Question_Sets[[#This Row],[Data Type]]="Repeating",Table_Question_Sets[[#This Row],[Calculation Repeating]]&lt;&gt;"")),1,0))</f>
        <v>0</v>
      </c>
      <c r="CH130"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0" s="137" t="str">
        <f ca="1">IF(ISNUMBER(Table_Question_Sets[[#This Row],[Config Use Row]]),INDEX(Table_Question_Sets[Config Rollup],Table_Question_Sets[[#This Row],[Config Use Row]]),"")</f>
        <v/>
      </c>
      <c r="CL130" s="137" t="str">
        <f ca="1">IF(ISNUMBER(Table_Question_Sets[[#This Row],[Config Use Row]]),INDEX(Table_Question_Sets[Config Keys Nested Rollup],Table_Question_Sets[[#This Row],[Config Use Row]]),"")</f>
        <v/>
      </c>
      <c r="CM130" s="137" t="str">
        <f ca="1">IF(ISNUMBER(Table_Question_Sets[[#This Row],[Config Use Row]]),INDEX(Table_Question_Sets[Calculation Rollup],Table_Question_Sets[[#This Row],[Config Use Row]]),"")</f>
        <v/>
      </c>
    </row>
    <row r="131" spans="2:91" s="22" customFormat="1" ht="21" customHeight="1">
      <c r="B131" s="27" t="s">
        <v>1414</v>
      </c>
      <c r="C131" s="10"/>
      <c r="D131" s="26" t="str">
        <f ca="1">IF(Table_Question_Sets[[#This Row],[Header]]="Yes","",
IF(INDIRECT(SUBSTITUTE(ADDRESS(1,COLUMN(),4),"1","")&amp;ROW()-1)="",
INDIRECT(SUBSTITUTE(ADDRESS(1,COLUMN(Table_Question_Sets[[#This Row],[Property]]),4),"1","")&amp;ROW()-1),
INDIRECT(SUBSTITUTE(ADDRESS(1,COLUMN(),4),"1","")&amp;ROW()-1)))</f>
        <v>Enquiry</v>
      </c>
      <c r="E13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enquiryEmail</v>
      </c>
      <c r="F131" s="26" t="str">
        <f>IF(Table_Question_Sets[[#This Row],[Header]]="Yes","",IF(Table_Question_Sets[[#This Row],[Property]]&lt;&gt;"",SUBSTITUTE(Table_Question_Sets[[#This Row],[Property]]," ",""),""))</f>
        <v>EnquiryEmail</v>
      </c>
      <c r="G131" s="94"/>
      <c r="H131" s="10" t="s">
        <v>78</v>
      </c>
      <c r="I131" s="10" t="s">
        <v>37</v>
      </c>
      <c r="J131" s="10"/>
      <c r="K131" s="62" t="s">
        <v>60</v>
      </c>
      <c r="L131" s="77"/>
      <c r="M131" s="77"/>
      <c r="N131" s="25"/>
      <c r="O131" s="25">
        <v>12</v>
      </c>
      <c r="P131" s="25">
        <v>6</v>
      </c>
      <c r="Q131" s="25"/>
      <c r="R131" s="25"/>
      <c r="S131" s="25"/>
      <c r="T131" s="11" t="s">
        <v>78</v>
      </c>
      <c r="U131" s="165"/>
      <c r="V131" s="27"/>
      <c r="W131" s="27"/>
      <c r="X131" s="10"/>
      <c r="Y131" s="11"/>
      <c r="Z131" s="10"/>
      <c r="AA131" s="11"/>
      <c r="AB131" s="233"/>
      <c r="AC131" s="10"/>
      <c r="AD131" s="27"/>
      <c r="AE131" s="27"/>
      <c r="AF131" s="10"/>
      <c r="AG131" s="10"/>
      <c r="AH131" s="82" t="s">
        <v>1434</v>
      </c>
      <c r="AI131" s="77"/>
      <c r="AJ131" s="77"/>
      <c r="AK131" s="77"/>
      <c r="AL131" s="77"/>
      <c r="AM131" s="77"/>
      <c r="AN131" s="77"/>
      <c r="AO131" s="77"/>
      <c r="AP131" s="77"/>
      <c r="AQ131" s="137"/>
      <c r="AR131"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1" s="166"/>
      <c r="AT13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3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31" s="27"/>
      <c r="AW131" s="25"/>
      <c r="AX131" s="25"/>
      <c r="AY131" s="25"/>
      <c r="AZ131" s="10"/>
      <c r="BA131" s="10"/>
      <c r="BB131" s="10"/>
      <c r="BC131" s="10"/>
      <c r="BD131" s="10"/>
      <c r="BE131" s="11" t="s">
        <v>60</v>
      </c>
      <c r="BF131" s="11"/>
      <c r="BG131" s="10"/>
      <c r="BH131" s="10"/>
      <c r="BI131" s="27" t="s">
        <v>70</v>
      </c>
      <c r="BJ131" s="27"/>
      <c r="BK131" s="27"/>
      <c r="BL13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1" s="50" t="str">
        <f>IF(OR(Table_Question_Sets[[#This Row],[Header]]="Yes",Table_Question_Sets[[#This Row],[Text]]=""),"",IF(OR(Table_Question_Sets[[#This Row],[Text]]="true",Table_Question_Sets[[#This Row],[Text]]="false",ISNUMBER(Table_Question_Sets[[#This Row],[Text]])),Table_Question_Sets[[#This Row],[Text]],""""&amp;Table_Question_Sets[[#This Row],[Text]]&amp;""""))</f>
        <v/>
      </c>
      <c r="BN131" s="29" t="str">
        <f>IF(AND(Table_Question_Sets[[#This Row],[Header]]&lt;&gt;"Yes",Table_Question_Sets[[#This Row],[Property]]&lt;&gt;"",Table_Question_Sets[[#This Row],[Summary Label]]&lt;&gt;""),""""&amp;Table_Question_Sets[[#This Row],[Key]]&amp;""": """&amp;Table_Question_Sets[[#This Row],[Summary Label]]&amp;"""","")</f>
        <v/>
      </c>
      <c r="BO131" s="29">
        <f ca="1">IF(Table_Question_Sets[[#This Row],[Header]]="Yes","",_xlfn.NUMBERVALUE(INDIRECT(SUBSTITUTE(ADDRESS(1,COLUMN(),4),"1","")&amp;ROW()-1))+IF(Table_Question_Sets[[#This Row],[Property]]&lt;&gt;"",1,0))</f>
        <v>3</v>
      </c>
      <c r="BP131" s="29">
        <f ca="1">IF(Table_Question_Sets[[#This Row],[Header]]="Yes","",_xlfn.NUMBERVALUE(INDIRECT(SUBSTITUTE(ADDRESS(1,COLUMN(),4),"1","")&amp;ROW()+1))+IF(Table_Question_Sets[[#This Row],[Property]]&lt;&gt;"",1,0))</f>
        <v>7</v>
      </c>
      <c r="BQ131" s="29" t="str">
        <f t="array" aca="1" ref="BQ13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S13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"templateOptions":{"defaultValue":"contactEmail","label":"Email","canChangeWhenApproved":"Yes"}</v>
      </c>
      <c r="BU13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"enquiryEmail","type": "input-field","className":"col-xs-12 col-sm-6","templateOptions":{"defaultValue":"contactEmail","label":"Email","canChangeWhenApproved":"Yes"},"validators": {"validation": "Validators.compose([ValidationService.required('true', ''), ValidationService.isEmail()])"}}</v>
      </c>
      <c r="BV131" s="26" t="str">
        <f ca="1" xml:space="preserve">
IF(Table_Question_Sets[[#This Row],[Row]]="Yes","]},{""className"": ""row"",""fieldGroup"": [","")&amp;
Table_Question_Sets[[#This Row],[Config Field]]</f>
        <v>{"key": "enquiryEmail","type": "input-field","className":"col-xs-12 col-sm-6","templateOptions":{"defaultValue":"contactEmail","label":"Email","canChangeWhenApproved":"Yes"},"validators": {"validation": "Validators.compose([ValidationService.required('true', ''), ValidationService.isEmail()])"}}</v>
      </c>
      <c r="BW13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"enquiryEmail","type": "input-field","className":"col-xs-12 col-sm-6","templateOptions":{"defaultValue":"contactEmail","label":"Email","canChangeWhenApproved":"Yes"},"validators": {"validation": "Validators.compose([ValidationService.required('true', ''), ValidationService.isEmail()])"}},{"key":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3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1" s="137" t="str">
        <f>IF(AND(Table_Question_Sets[[#This Row],[Header]]="",Table_Question_Sets[[#This Row],[Property]]&lt;&gt;"",Table_Question_Sets[[#This Row],[Field Type]]&lt;&gt;""),
""""&amp;Table_Question_Sets[[#This Row],[Key]]&amp;"""","")</f>
        <v>"enquiryEmail"</v>
      </c>
      <c r="BZ13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"enquiryEmail","enquiryPhone","enquiryMobile","contactMethod","contactTimeOption","contactTimeExact","enquiryMessage"</v>
      </c>
      <c r="CA131" s="137" t="str">
        <f>IF(AND(Table_Question_Sets[[#This Row],[Header]]&lt;&gt;"Yes",Table_Question_Sets[[#This Row],[Property]]&lt;&gt;"",Table_Question_Sets[[#This Row],[Workflow Role]]&lt;&gt;""),
""""&amp;Table_Question_Sets[[#This Row],[Workflow Role]]&amp;""":"""&amp;Table_Question_Sets[[#This Row],[Key]]&amp;"""","")</f>
        <v/>
      </c>
      <c r="CB131" s="137" t="str">
        <f>IF(AND(Table_Question_Sets[[#This Row],[Displayable]]="No", Table_Question_Sets[[#This Row],[Property]]&lt;&gt;""),
"",""""&amp;Table_Question_Sets[[#This Row],[Key]]&amp;"""")</f>
        <v/>
      </c>
      <c r="CC131" s="137" t="str">
        <f>IF(AND(Table_Question_Sets[[#This Row],[Header]]&lt;&gt;"Yes",Table_Question_Sets[[#This Row],[Property]]&lt;&gt;"",Table_Question_Sets[[#This Row],[Private]]="Yes"),
""""&amp;Table_Question_Sets[[#This Row],[Key]]&amp;"""","")</f>
        <v/>
      </c>
      <c r="CD131"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"enquiryEmail": { "dataType": "email", "displayable": false, "canChangeWhenApproved": true, "private": false, "resetForNewQuotes": false}</v>
      </c>
      <c r="CE131"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"enquiryEmail": { "dataType": "email", "displayable": false, "canChangeWhenApproved": true, "private": false, "resetForNewQuotes": false},"enquiryPhone":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31" s="137" t="str">
        <f ca="1">IF(ISNUMBER(Table_Question_Sets[[#This Row],[Config Use Row]]),INDEX(Table_Question_Sets[Config Question Meta Data Rollup],Table_Question_Sets[[#This Row],[Config Use Row]])&amp;",","")</f>
        <v/>
      </c>
      <c r="CG131" s="137">
        <f ca="1">IF(Table_Question_Sets[[#This Row],[Header]]="Yes","",_xlfn.NUMBERVALUE(INDIRECT(SUBSTITUTE(ADDRESS(1,COLUMN(),4),"1","")&amp;ROW()+1))+IF(OR(Table_Question_Sets[[#This Row],[Value]]&lt;&gt;"",AND(Table_Question_Sets[[#This Row],[Data Type]]="Repeating",Table_Question_Sets[[#This Row],[Calculation Repeating]]&lt;&gt;"")),1,0))</f>
        <v>0</v>
      </c>
      <c r="CH131"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1" s="137" t="str">
        <f ca="1">IF(ISNUMBER(Table_Question_Sets[[#This Row],[Config Use Row]]),INDEX(Table_Question_Sets[Config Rollup],Table_Question_Sets[[#This Row],[Config Use Row]]),"")</f>
        <v/>
      </c>
      <c r="CL131" s="137" t="str">
        <f ca="1">IF(ISNUMBER(Table_Question_Sets[[#This Row],[Config Use Row]]),INDEX(Table_Question_Sets[Config Keys Nested Rollup],Table_Question_Sets[[#This Row],[Config Use Row]]),"")</f>
        <v/>
      </c>
      <c r="CM131" s="137" t="str">
        <f ca="1">IF(ISNUMBER(Table_Question_Sets[[#This Row],[Config Use Row]]),INDEX(Table_Question_Sets[Calculation Rollup],Table_Question_Sets[[#This Row],[Config Use Row]]),"")</f>
        <v/>
      </c>
    </row>
    <row r="132" spans="2:91" s="22" customFormat="1" ht="21" customHeight="1">
      <c r="B132" s="27" t="s">
        <v>1415</v>
      </c>
      <c r="C132" s="10"/>
      <c r="D132" s="26" t="str">
        <f ca="1">IF(Table_Question_Sets[[#This Row],[Header]]="Yes","",
IF(INDIRECT(SUBSTITUTE(ADDRESS(1,COLUMN(),4),"1","")&amp;ROW()-1)="",
INDIRECT(SUBSTITUTE(ADDRESS(1,COLUMN(Table_Question_Sets[[#This Row],[Property]]),4),"1","")&amp;ROW()-1),
INDIRECT(SUBSTITUTE(ADDRESS(1,COLUMN(),4),"1","")&amp;ROW()-1)))</f>
        <v>Enquiry</v>
      </c>
      <c r="E13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enquiryPhone</v>
      </c>
      <c r="F132" s="26" t="str">
        <f>IF(Table_Question_Sets[[#This Row],[Header]]="Yes","",IF(Table_Question_Sets[[#This Row],[Property]]&lt;&gt;"",SUBSTITUTE(Table_Question_Sets[[#This Row],[Property]]," ",""),""))</f>
        <v>EnquiryPhone</v>
      </c>
      <c r="G132" s="94"/>
      <c r="H132" s="10" t="s">
        <v>79</v>
      </c>
      <c r="I132" s="10" t="s">
        <v>37</v>
      </c>
      <c r="J132" s="10"/>
      <c r="K132" s="62"/>
      <c r="L132" s="77"/>
      <c r="M132" s="77"/>
      <c r="N132" s="25"/>
      <c r="O132" s="25">
        <v>12</v>
      </c>
      <c r="P132" s="25">
        <v>6</v>
      </c>
      <c r="Q132" s="25"/>
      <c r="R132" s="25"/>
      <c r="S132" s="25"/>
      <c r="T132" s="11" t="s">
        <v>79</v>
      </c>
      <c r="U132" s="165"/>
      <c r="V132" s="27"/>
      <c r="W132" s="27"/>
      <c r="X132" s="10"/>
      <c r="Y132" s="11"/>
      <c r="Z132" s="10"/>
      <c r="AA132" s="11"/>
      <c r="AB132" s="233"/>
      <c r="AC132" s="10"/>
      <c r="AD132" s="27"/>
      <c r="AE132" s="27"/>
      <c r="AF132" s="10"/>
      <c r="AG132" s="10"/>
      <c r="AH132" s="82" t="s">
        <v>1435</v>
      </c>
      <c r="AI132" s="77"/>
      <c r="AJ132" s="77"/>
      <c r="AK132" s="77"/>
      <c r="AL132" s="77"/>
      <c r="AM132" s="77"/>
      <c r="AN132" s="77"/>
      <c r="AO132" s="77"/>
      <c r="AP132" s="77"/>
      <c r="AQ132" s="137"/>
      <c r="AR132"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2" s="166"/>
      <c r="AT13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3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32" s="27"/>
      <c r="AW132" s="25"/>
      <c r="AX132" s="25"/>
      <c r="AY132" s="25"/>
      <c r="AZ132" s="10"/>
      <c r="BA132" s="10"/>
      <c r="BB132" s="10"/>
      <c r="BC132" s="10"/>
      <c r="BD132" s="10"/>
      <c r="BE132" s="11" t="s">
        <v>60</v>
      </c>
      <c r="BF132" s="11"/>
      <c r="BG132" s="10"/>
      <c r="BH132" s="10"/>
      <c r="BI132" s="27" t="s">
        <v>70</v>
      </c>
      <c r="BJ132" s="27"/>
      <c r="BK132" s="27"/>
      <c r="BL13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2" s="50" t="str">
        <f>IF(OR(Table_Question_Sets[[#This Row],[Header]]="Yes",Table_Question_Sets[[#This Row],[Text]]=""),"",IF(OR(Table_Question_Sets[[#This Row],[Text]]="true",Table_Question_Sets[[#This Row],[Text]]="false",ISNUMBER(Table_Question_Sets[[#This Row],[Text]])),Table_Question_Sets[[#This Row],[Text]],""""&amp;Table_Question_Sets[[#This Row],[Text]]&amp;""""))</f>
        <v/>
      </c>
      <c r="BN132" s="29" t="str">
        <f>IF(AND(Table_Question_Sets[[#This Row],[Header]]&lt;&gt;"Yes",Table_Question_Sets[[#This Row],[Property]]&lt;&gt;"",Table_Question_Sets[[#This Row],[Summary Label]]&lt;&gt;""),""""&amp;Table_Question_Sets[[#This Row],[Key]]&amp;""": """&amp;Table_Question_Sets[[#This Row],[Summary Label]]&amp;"""","")</f>
        <v/>
      </c>
      <c r="BO132" s="29">
        <f ca="1">IF(Table_Question_Sets[[#This Row],[Header]]="Yes","",_xlfn.NUMBERVALUE(INDIRECT(SUBSTITUTE(ADDRESS(1,COLUMN(),4),"1","")&amp;ROW()-1))+IF(Table_Question_Sets[[#This Row],[Property]]&lt;&gt;"",1,0))</f>
        <v>4</v>
      </c>
      <c r="BP132" s="29">
        <f ca="1">IF(Table_Question_Sets[[#This Row],[Header]]="Yes","",_xlfn.NUMBERVALUE(INDIRECT(SUBSTITUTE(ADDRESS(1,COLUMN(),4),"1","")&amp;ROW()+1))+IF(Table_Question_Sets[[#This Row],[Property]]&lt;&gt;"",1,0))</f>
        <v>6</v>
      </c>
      <c r="BQ132" s="29" t="str">
        <f t="array" aca="1" ref="BQ13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S13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"templateOptions":{"defaultValue":"contactPhone","label":"Phone","formatTextInput":"phoneNumber","addonLeft":{"class":"fa fa-phone"},"canChangeWhenApproved":"Yes"}</v>
      </c>
      <c r="BU13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"enquiryPhone","type": "input-field","className":"col-xs-12 col-sm-6","templateOptions":{"defaultValue":"contactPhone","label":"Phone","formatTextInput":"phoneNumber","addonLeft":{"class":"fa fa-phone"},"canChangeWhenApproved":"Yes"},"validators": {"validation": "Validators.compose([ValidationService.isPhoneNumber()])"}}</v>
      </c>
      <c r="BV132" s="26" t="str">
        <f ca="1" xml:space="preserve">
IF(Table_Question_Sets[[#This Row],[Row]]="Yes","]},{""className"": ""row"",""fieldGroup"": [","")&amp;
Table_Question_Sets[[#This Row],[Config Field]]</f>
        <v>{"key": "enquiryPhone","type": "input-field","className":"col-xs-12 col-sm-6","templateOptions":{"defaultValue":"contactPhone","label":"Phone","formatTextInput":"phoneNumber","addonLeft":{"class":"fa fa-phone"},"canChangeWhenApproved":"Yes"},"validators": {"validation": "Validators.compose([ValidationService.isPhoneNumber()])"}}</v>
      </c>
      <c r="BW13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3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2" s="137" t="str">
        <f>IF(AND(Table_Question_Sets[[#This Row],[Header]]="",Table_Question_Sets[[#This Row],[Property]]&lt;&gt;"",Table_Question_Sets[[#This Row],[Field Type]]&lt;&gt;""),
""""&amp;Table_Question_Sets[[#This Row],[Key]]&amp;"""","")</f>
        <v>"enquiryPhone"</v>
      </c>
      <c r="BZ13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"enquiryPhone","enquiryMobile","contactMethod","contactTimeOption","contactTimeExact","enquiryMessage"</v>
      </c>
      <c r="CA132" s="137" t="str">
        <f>IF(AND(Table_Question_Sets[[#This Row],[Header]]&lt;&gt;"Yes",Table_Question_Sets[[#This Row],[Property]]&lt;&gt;"",Table_Question_Sets[[#This Row],[Workflow Role]]&lt;&gt;""),
""""&amp;Table_Question_Sets[[#This Row],[Workflow Role]]&amp;""":"""&amp;Table_Question_Sets[[#This Row],[Key]]&amp;"""","")</f>
        <v/>
      </c>
      <c r="CB132" s="137" t="str">
        <f>IF(AND(Table_Question_Sets[[#This Row],[Displayable]]="No", Table_Question_Sets[[#This Row],[Property]]&lt;&gt;""),
"",""""&amp;Table_Question_Sets[[#This Row],[Key]]&amp;"""")</f>
        <v/>
      </c>
      <c r="CC132" s="137" t="str">
        <f>IF(AND(Table_Question_Sets[[#This Row],[Header]]&lt;&gt;"Yes",Table_Question_Sets[[#This Row],[Property]]&lt;&gt;"",Table_Question_Sets[[#This Row],[Private]]="Yes"),
""""&amp;Table_Question_Sets[[#This Row],[Key]]&amp;"""","")</f>
        <v/>
      </c>
      <c r="CD132"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"enquiryPhone": { "dataType": "phone", "displayable": false, "canChangeWhenApproved": true, "private": false, "resetForNewQuotes": false}</v>
      </c>
      <c r="CE132"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32" s="137" t="str">
        <f ca="1">IF(ISNUMBER(Table_Question_Sets[[#This Row],[Config Use Row]]),INDEX(Table_Question_Sets[Config Question Meta Data Rollup],Table_Question_Sets[[#This Row],[Config Use Row]])&amp;",","")</f>
        <v/>
      </c>
      <c r="CG132" s="137">
        <f ca="1">IF(Table_Question_Sets[[#This Row],[Header]]="Yes","",_xlfn.NUMBERVALUE(INDIRECT(SUBSTITUTE(ADDRESS(1,COLUMN(),4),"1","")&amp;ROW()+1))+IF(OR(Table_Question_Sets[[#This Row],[Value]]&lt;&gt;"",AND(Table_Question_Sets[[#This Row],[Data Type]]="Repeating",Table_Question_Sets[[#This Row],[Calculation Repeating]]&lt;&gt;"")),1,0))</f>
        <v>0</v>
      </c>
      <c r="CH13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2" s="137" t="str">
        <f ca="1">IF(ISNUMBER(Table_Question_Sets[[#This Row],[Config Use Row]]),INDEX(Table_Question_Sets[Config Rollup],Table_Question_Sets[[#This Row],[Config Use Row]]),"")</f>
        <v/>
      </c>
      <c r="CL132" s="137" t="str">
        <f ca="1">IF(ISNUMBER(Table_Question_Sets[[#This Row],[Config Use Row]]),INDEX(Table_Question_Sets[Config Keys Nested Rollup],Table_Question_Sets[[#This Row],[Config Use Row]]),"")</f>
        <v/>
      </c>
      <c r="CM132" s="137" t="str">
        <f ca="1">IF(ISNUMBER(Table_Question_Sets[[#This Row],[Config Use Row]]),INDEX(Table_Question_Sets[Calculation Rollup],Table_Question_Sets[[#This Row],[Config Use Row]]),"")</f>
        <v/>
      </c>
    </row>
    <row r="133" spans="2:91" s="22" customFormat="1" ht="21" customHeight="1">
      <c r="B133" s="27" t="s">
        <v>1416</v>
      </c>
      <c r="C133" s="10"/>
      <c r="D133" s="26" t="str">
        <f ca="1">IF(Table_Question_Sets[[#This Row],[Header]]="Yes","",
IF(INDIRECT(SUBSTITUTE(ADDRESS(1,COLUMN(),4),"1","")&amp;ROW()-1)="",
INDIRECT(SUBSTITUTE(ADDRESS(1,COLUMN(Table_Question_Sets[[#This Row],[Property]]),4),"1","")&amp;ROW()-1),
INDIRECT(SUBSTITUTE(ADDRESS(1,COLUMN(),4),"1","")&amp;ROW()-1)))</f>
        <v>Enquiry</v>
      </c>
      <c r="E13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enquiryMobile</v>
      </c>
      <c r="F133" s="26" t="str">
        <f>IF(Table_Question_Sets[[#This Row],[Header]]="Yes","",IF(Table_Question_Sets[[#This Row],[Property]]&lt;&gt;"",SUBSTITUTE(Table_Question_Sets[[#This Row],[Property]]," ",""),""))</f>
        <v>EnquiryMobile</v>
      </c>
      <c r="G133" s="94"/>
      <c r="H133" s="10" t="s">
        <v>79</v>
      </c>
      <c r="I133" s="10" t="s">
        <v>37</v>
      </c>
      <c r="J133" s="10"/>
      <c r="K133" s="62" t="s">
        <v>60</v>
      </c>
      <c r="L133" s="77"/>
      <c r="M133" s="77"/>
      <c r="N133" s="25"/>
      <c r="O133" s="25">
        <v>12</v>
      </c>
      <c r="P133" s="25">
        <v>6</v>
      </c>
      <c r="Q133" s="25"/>
      <c r="R133" s="25"/>
      <c r="S133" s="25"/>
      <c r="T133" s="27" t="s">
        <v>61</v>
      </c>
      <c r="U133" s="165"/>
      <c r="V133" s="27"/>
      <c r="W133" s="27"/>
      <c r="X133" s="10"/>
      <c r="Y133" s="11"/>
      <c r="Z133" s="10"/>
      <c r="AA133" s="11"/>
      <c r="AB133" s="233"/>
      <c r="AC133" s="10"/>
      <c r="AD133" s="27"/>
      <c r="AE133" s="27"/>
      <c r="AF133" s="10"/>
      <c r="AG133" s="10"/>
      <c r="AH133" s="82" t="s">
        <v>1436</v>
      </c>
      <c r="AI133" s="77"/>
      <c r="AJ133" s="77"/>
      <c r="AK133" s="77"/>
      <c r="AL133" s="77"/>
      <c r="AM133" s="77"/>
      <c r="AN133" s="77"/>
      <c r="AO133" s="77"/>
      <c r="AP133" s="77"/>
      <c r="AQ133" s="137"/>
      <c r="AR133"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3" s="166"/>
      <c r="AT13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3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33" s="27"/>
      <c r="AW133" s="25"/>
      <c r="AX133" s="25"/>
      <c r="AY133" s="25"/>
      <c r="AZ133" s="10"/>
      <c r="BA133" s="10"/>
      <c r="BB133" s="10"/>
      <c r="BC133" s="10"/>
      <c r="BD133" s="10"/>
      <c r="BE133" s="11" t="s">
        <v>60</v>
      </c>
      <c r="BF133" s="11"/>
      <c r="BG133" s="10"/>
      <c r="BH133" s="10"/>
      <c r="BI133" s="27" t="s">
        <v>70</v>
      </c>
      <c r="BJ133" s="27"/>
      <c r="BK133" s="27"/>
      <c r="BL13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3" s="50" t="str">
        <f>IF(OR(Table_Question_Sets[[#This Row],[Header]]="Yes",Table_Question_Sets[[#This Row],[Text]]=""),"",IF(OR(Table_Question_Sets[[#This Row],[Text]]="true",Table_Question_Sets[[#This Row],[Text]]="false",ISNUMBER(Table_Question_Sets[[#This Row],[Text]])),Table_Question_Sets[[#This Row],[Text]],""""&amp;Table_Question_Sets[[#This Row],[Text]]&amp;""""))</f>
        <v/>
      </c>
      <c r="BN133" s="29" t="str">
        <f>IF(AND(Table_Question_Sets[[#This Row],[Header]]&lt;&gt;"Yes",Table_Question_Sets[[#This Row],[Property]]&lt;&gt;"",Table_Question_Sets[[#This Row],[Summary Label]]&lt;&gt;""),""""&amp;Table_Question_Sets[[#This Row],[Key]]&amp;""": """&amp;Table_Question_Sets[[#This Row],[Summary Label]]&amp;"""","")</f>
        <v/>
      </c>
      <c r="BO133" s="29">
        <f ca="1">IF(Table_Question_Sets[[#This Row],[Header]]="Yes","",_xlfn.NUMBERVALUE(INDIRECT(SUBSTITUTE(ADDRESS(1,COLUMN(),4),"1","")&amp;ROW()-1))+IF(Table_Question_Sets[[#This Row],[Property]]&lt;&gt;"",1,0))</f>
        <v>5</v>
      </c>
      <c r="BP133" s="29">
        <f ca="1">IF(Table_Question_Sets[[#This Row],[Header]]="Yes","",_xlfn.NUMBERVALUE(INDIRECT(SUBSTITUTE(ADDRESS(1,COLUMN(),4),"1","")&amp;ROW()+1))+IF(Table_Question_Sets[[#This Row],[Property]]&lt;&gt;"",1,0))</f>
        <v>5</v>
      </c>
      <c r="BQ133" s="29" t="str">
        <f t="array" aca="1" ref="BQ13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v>
      </c>
      <c r="BS13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"templateOptions":{"defaultValue":"contactMobile","label":"Mobile","formatTextInput":"phoneNumber","addonLeft":{"class":"fa fa-phone"},"canChangeWhenApproved":"Yes"}</v>
      </c>
      <c r="BU13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v>
      </c>
      <c r="BV133" s="26" t="str">
        <f ca="1" xml:space="preserve">
IF(Table_Question_Sets[[#This Row],[Row]]="Yes","]},{""className"": ""row"",""fieldGroup"": [","")&amp;
Table_Question_Sets[[#This Row],[Config Field]]</f>
        <v>{"key":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v>
      </c>
      <c r="BW13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3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3" s="137" t="str">
        <f>IF(AND(Table_Question_Sets[[#This Row],[Header]]="",Table_Question_Sets[[#This Row],[Property]]&lt;&gt;"",Table_Question_Sets[[#This Row],[Field Type]]&lt;&gt;""),
""""&amp;Table_Question_Sets[[#This Row],[Key]]&amp;"""","")</f>
        <v>"enquiryMobile"</v>
      </c>
      <c r="BZ13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"enquiryMobile","contactMethod","contactTimeOption","contactTimeExact","enquiryMessage"</v>
      </c>
      <c r="CA133" s="137" t="str">
        <f>IF(AND(Table_Question_Sets[[#This Row],[Header]]&lt;&gt;"Yes",Table_Question_Sets[[#This Row],[Property]]&lt;&gt;"",Table_Question_Sets[[#This Row],[Workflow Role]]&lt;&gt;""),
""""&amp;Table_Question_Sets[[#This Row],[Workflow Role]]&amp;""":"""&amp;Table_Question_Sets[[#This Row],[Key]]&amp;"""","")</f>
        <v/>
      </c>
      <c r="CB133" s="137" t="str">
        <f>IF(AND(Table_Question_Sets[[#This Row],[Displayable]]="No", Table_Question_Sets[[#This Row],[Property]]&lt;&gt;""),
"",""""&amp;Table_Question_Sets[[#This Row],[Key]]&amp;"""")</f>
        <v/>
      </c>
      <c r="CC133" s="137" t="str">
        <f>IF(AND(Table_Question_Sets[[#This Row],[Header]]&lt;&gt;"Yes",Table_Question_Sets[[#This Row],[Property]]&lt;&gt;"",Table_Question_Sets[[#This Row],[Private]]="Yes"),
""""&amp;Table_Question_Sets[[#This Row],[Key]]&amp;"""","")</f>
        <v/>
      </c>
      <c r="CD133"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"enquiryMobile": { "dataType": "phone", "displayable": false, "canChangeWhenApproved": true, "private": false, "resetForNewQuotes": false}</v>
      </c>
      <c r="CE133"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33" s="137" t="str">
        <f ca="1">IF(ISNUMBER(Table_Question_Sets[[#This Row],[Config Use Row]]),INDEX(Table_Question_Sets[Config Question Meta Data Rollup],Table_Question_Sets[[#This Row],[Config Use Row]])&amp;",","")</f>
        <v/>
      </c>
      <c r="CG133" s="137">
        <f ca="1">IF(Table_Question_Sets[[#This Row],[Header]]="Yes","",_xlfn.NUMBERVALUE(INDIRECT(SUBSTITUTE(ADDRESS(1,COLUMN(),4),"1","")&amp;ROW()+1))+IF(OR(Table_Question_Sets[[#This Row],[Value]]&lt;&gt;"",AND(Table_Question_Sets[[#This Row],[Data Type]]="Repeating",Table_Question_Sets[[#This Row],[Calculation Repeating]]&lt;&gt;"")),1,0))</f>
        <v>0</v>
      </c>
      <c r="CH133"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3" s="137" t="str">
        <f ca="1">IF(ISNUMBER(Table_Question_Sets[[#This Row],[Config Use Row]]),INDEX(Table_Question_Sets[Config Rollup],Table_Question_Sets[[#This Row],[Config Use Row]]),"")</f>
        <v/>
      </c>
      <c r="CL133" s="137" t="str">
        <f ca="1">IF(ISNUMBER(Table_Question_Sets[[#This Row],[Config Use Row]]),INDEX(Table_Question_Sets[Config Keys Nested Rollup],Table_Question_Sets[[#This Row],[Config Use Row]]),"")</f>
        <v/>
      </c>
      <c r="CM133" s="137" t="str">
        <f ca="1">IF(ISNUMBER(Table_Question_Sets[[#This Row],[Config Use Row]]),INDEX(Table_Question_Sets[Calculation Rollup],Table_Question_Sets[[#This Row],[Config Use Row]]),"")</f>
        <v/>
      </c>
    </row>
    <row r="134" spans="2:91" s="22" customFormat="1" ht="21" customHeight="1">
      <c r="B134" s="27" t="s">
        <v>1417</v>
      </c>
      <c r="C134" s="10"/>
      <c r="D134" s="26" t="str">
        <f ca="1">IF(Table_Question_Sets[[#This Row],[Header]]="Yes","",
IF(INDIRECT(SUBSTITUTE(ADDRESS(1,COLUMN(),4),"1","")&amp;ROW()-1)="",
INDIRECT(SUBSTITUTE(ADDRESS(1,COLUMN(Table_Question_Sets[[#This Row],[Property]]),4),"1","")&amp;ROW()-1),
INDIRECT(SUBSTITUTE(ADDRESS(1,COLUMN(),4),"1","")&amp;ROW()-1)))</f>
        <v>Enquiry</v>
      </c>
      <c r="E13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contactMethod</v>
      </c>
      <c r="F134" s="26" t="str">
        <f>IF(Table_Question_Sets[[#This Row],[Header]]="Yes","",IF(Table_Question_Sets[[#This Row],[Property]]&lt;&gt;"",SUBSTITUTE(Table_Question_Sets[[#This Row],[Property]]," ",""),""))</f>
        <v>ContactMethod</v>
      </c>
      <c r="G134" s="94"/>
      <c r="H134" s="27" t="s">
        <v>37</v>
      </c>
      <c r="I134" s="27" t="s">
        <v>62</v>
      </c>
      <c r="J134" s="10" t="s">
        <v>1417</v>
      </c>
      <c r="K134" s="62" t="s">
        <v>60</v>
      </c>
      <c r="L134" s="77"/>
      <c r="M134" s="77"/>
      <c r="N134" s="60"/>
      <c r="O134" s="62" t="s">
        <v>735</v>
      </c>
      <c r="P134" s="60"/>
      <c r="Q134" s="60"/>
      <c r="R134" s="60"/>
      <c r="S134" s="10"/>
      <c r="T134" s="27"/>
      <c r="U134" s="27"/>
      <c r="V134" s="27"/>
      <c r="W134" s="27"/>
      <c r="X134" s="10"/>
      <c r="Y134" s="11" t="s">
        <v>1424</v>
      </c>
      <c r="Z134" s="10"/>
      <c r="AA134" s="298" t="s">
        <v>1458</v>
      </c>
      <c r="AB134" s="233"/>
      <c r="AC134" s="10"/>
      <c r="AD134" s="27"/>
      <c r="AE134" s="27"/>
      <c r="AF134" s="10"/>
      <c r="AG134" s="10"/>
      <c r="AH134" s="82"/>
      <c r="AI134" s="77"/>
      <c r="AJ134" s="77"/>
      <c r="AK134" s="77"/>
      <c r="AL134" s="77"/>
      <c r="AM134" s="77"/>
      <c r="AN134" s="77"/>
      <c r="AO134" s="77"/>
      <c r="AP134" s="77"/>
      <c r="AQ134" s="137"/>
      <c r="AR134"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4" s="166"/>
      <c r="AT13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3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34" s="27"/>
      <c r="AW134" s="25"/>
      <c r="AX134" s="25"/>
      <c r="AY134" s="25"/>
      <c r="AZ134" s="10"/>
      <c r="BA134" s="10"/>
      <c r="BB134" s="10"/>
      <c r="BC134" s="10"/>
      <c r="BD134" s="10"/>
      <c r="BE134" s="11" t="s">
        <v>60</v>
      </c>
      <c r="BF134" s="11"/>
      <c r="BG134" s="10"/>
      <c r="BH134" s="10"/>
      <c r="BI134" s="27" t="s">
        <v>70</v>
      </c>
      <c r="BJ134" s="27"/>
      <c r="BK134" s="27"/>
      <c r="BL13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4" s="50" t="str">
        <f>IF(OR(Table_Question_Sets[[#This Row],[Header]]="Yes",Table_Question_Sets[[#This Row],[Text]]=""),"",IF(OR(Table_Question_Sets[[#This Row],[Text]]="true",Table_Question_Sets[[#This Row],[Text]]="false",ISNUMBER(Table_Question_Sets[[#This Row],[Text]])),Table_Question_Sets[[#This Row],[Text]],""""&amp;Table_Question_Sets[[#This Row],[Text]]&amp;""""))</f>
        <v/>
      </c>
      <c r="BN134" s="29" t="str">
        <f>IF(AND(Table_Question_Sets[[#This Row],[Header]]&lt;&gt;"Yes",Table_Question_Sets[[#This Row],[Property]]&lt;&gt;"",Table_Question_Sets[[#This Row],[Summary Label]]&lt;&gt;""),""""&amp;Table_Question_Sets[[#This Row],[Key]]&amp;""": """&amp;Table_Question_Sets[[#This Row],[Summary Label]]&amp;"""","")</f>
        <v/>
      </c>
      <c r="BO134" s="29">
        <f ca="1">IF(Table_Question_Sets[[#This Row],[Header]]="Yes","",_xlfn.NUMBERVALUE(INDIRECT(SUBSTITUTE(ADDRESS(1,COLUMN(),4),"1","")&amp;ROW()-1))+IF(Table_Question_Sets[[#This Row],[Property]]&lt;&gt;"",1,0))</f>
        <v>6</v>
      </c>
      <c r="BP134" s="29">
        <f ca="1">IF(Table_Question_Sets[[#This Row],[Header]]="Yes","",_xlfn.NUMBERVALUE(INDIRECT(SUBSTITUTE(ADDRESS(1,COLUMN(),4),"1","")&amp;ROW()+1))+IF(Table_Question_Sets[[#This Row],[Property]]&lt;&gt;"",1,0))</f>
        <v>4</v>
      </c>
      <c r="BQ134" s="29" t="str">
        <f t="array" aca="1" ref="BQ13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{"value":"Phone","key":"Phone","icon":"glyphicon glyphicon-earphone md"},{"value":"Email","key":"Email","icon":"glyphicon glyphicon-envelope md"}</v>
      </c>
      <c r="BR13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S13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"templateOptions":{"options":[{"value":"Phone","key":"Phone","icon":"glyphicon glyphicon-earphone md"},{"value":"Email","key":"Email","icon":"glyphicon glyphicon-envelope md"}],"content":{"heading3":"Preferred contact method","paragraph":"How would you like us to contact you?&lt;br/&gt;&amp;nbsp;"},"canChangeWhenApproved":"Yes"}</v>
      </c>
      <c r="BU13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v>
      </c>
      <c r="BV134" s="26" t="str">
        <f ca="1" xml:space="preserve">
IF(Table_Question_Sets[[#This Row],[Row]]="Yes","]},{""className"": ""row"",""fieldGroup"": [","")&amp;
Table_Question_Sets[[#This Row],[Config Field]]</f>
        <v>{"key":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v>
      </c>
      <c r="BW13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3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4" s="137" t="str">
        <f>IF(AND(Table_Question_Sets[[#This Row],[Header]]="",Table_Question_Sets[[#This Row],[Property]]&lt;&gt;"",Table_Question_Sets[[#This Row],[Field Type]]&lt;&gt;""),
""""&amp;Table_Question_Sets[[#This Row],[Key]]&amp;"""","")</f>
        <v>"contactMethod"</v>
      </c>
      <c r="BZ13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"contactMethod","contactTimeOption","contactTimeExact","enquiryMessage"</v>
      </c>
      <c r="CA134" s="137" t="str">
        <f>IF(AND(Table_Question_Sets[[#This Row],[Header]]&lt;&gt;"Yes",Table_Question_Sets[[#This Row],[Property]]&lt;&gt;"",Table_Question_Sets[[#This Row],[Workflow Role]]&lt;&gt;""),
""""&amp;Table_Question_Sets[[#This Row],[Workflow Role]]&amp;""":"""&amp;Table_Question_Sets[[#This Row],[Key]]&amp;"""","")</f>
        <v/>
      </c>
      <c r="CB134" s="137" t="str">
        <f>IF(AND(Table_Question_Sets[[#This Row],[Displayable]]="No", Table_Question_Sets[[#This Row],[Property]]&lt;&gt;""),
"",""""&amp;Table_Question_Sets[[#This Row],[Key]]&amp;"""")</f>
        <v/>
      </c>
      <c r="CC134" s="137" t="str">
        <f>IF(AND(Table_Question_Sets[[#This Row],[Header]]&lt;&gt;"Yes",Table_Question_Sets[[#This Row],[Property]]&lt;&gt;"",Table_Question_Sets[[#This Row],[Private]]="Yes"),
""""&amp;Table_Question_Sets[[#This Row],[Key]]&amp;"""","")</f>
        <v/>
      </c>
      <c r="CD134"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"contactMethod": { "dataType": "text", "displayable": false, "canChangeWhenApproved": true, "private": false, "resetForNewQuotes": false}</v>
      </c>
      <c r="CE134"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34" s="137" t="str">
        <f ca="1">IF(ISNUMBER(Table_Question_Sets[[#This Row],[Config Use Row]]),INDEX(Table_Question_Sets[Config Question Meta Data Rollup],Table_Question_Sets[[#This Row],[Config Use Row]])&amp;",","")</f>
        <v/>
      </c>
      <c r="CG134" s="137">
        <f ca="1">IF(Table_Question_Sets[[#This Row],[Header]]="Yes","",_xlfn.NUMBERVALUE(INDIRECT(SUBSTITUTE(ADDRESS(1,COLUMN(),4),"1","")&amp;ROW()+1))+IF(OR(Table_Question_Sets[[#This Row],[Value]]&lt;&gt;"",AND(Table_Question_Sets[[#This Row],[Data Type]]="Repeating",Table_Question_Sets[[#This Row],[Calculation Repeating]]&lt;&gt;"")),1,0))</f>
        <v>0</v>
      </c>
      <c r="CH13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4" s="137" t="str">
        <f ca="1">IF(ISNUMBER(Table_Question_Sets[[#This Row],[Config Use Row]]),INDEX(Table_Question_Sets[Config Rollup],Table_Question_Sets[[#This Row],[Config Use Row]]),"")</f>
        <v/>
      </c>
      <c r="CL134" s="137" t="str">
        <f ca="1">IF(ISNUMBER(Table_Question_Sets[[#This Row],[Config Use Row]]),INDEX(Table_Question_Sets[Config Keys Nested Rollup],Table_Question_Sets[[#This Row],[Config Use Row]]),"")</f>
        <v/>
      </c>
      <c r="CM134" s="137" t="str">
        <f ca="1">IF(ISNUMBER(Table_Question_Sets[[#This Row],[Config Use Row]]),INDEX(Table_Question_Sets[Calculation Rollup],Table_Question_Sets[[#This Row],[Config Use Row]]),"")</f>
        <v/>
      </c>
    </row>
    <row r="135" spans="2:91" s="22" customFormat="1" ht="21" customHeight="1">
      <c r="B135" s="27" t="s">
        <v>1420</v>
      </c>
      <c r="C135" s="10"/>
      <c r="D135" s="26" t="str">
        <f ca="1">IF(Table_Question_Sets[[#This Row],[Header]]="Yes","",
IF(INDIRECT(SUBSTITUTE(ADDRESS(1,COLUMN(),4),"1","")&amp;ROW()-1)="",
INDIRECT(SUBSTITUTE(ADDRESS(1,COLUMN(Table_Question_Sets[[#This Row],[Property]]),4),"1","")&amp;ROW()-1),
INDIRECT(SUBSTITUTE(ADDRESS(1,COLUMN(),4),"1","")&amp;ROW()-1)))</f>
        <v>Enquiry</v>
      </c>
      <c r="E13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contactTimeOption</v>
      </c>
      <c r="F135" s="26" t="str">
        <f>IF(Table_Question_Sets[[#This Row],[Header]]="Yes","",IF(Table_Question_Sets[[#This Row],[Property]]&lt;&gt;"",SUBSTITUTE(Table_Question_Sets[[#This Row],[Property]]," ",""),""))</f>
        <v>ContactTimeOption</v>
      </c>
      <c r="G135" s="94"/>
      <c r="H135" s="27" t="s">
        <v>37</v>
      </c>
      <c r="I135" s="27" t="s">
        <v>82</v>
      </c>
      <c r="J135" s="10" t="s">
        <v>1420</v>
      </c>
      <c r="K135" s="62" t="s">
        <v>60</v>
      </c>
      <c r="L135" s="77"/>
      <c r="M135" s="77"/>
      <c r="N135" s="60"/>
      <c r="O135" s="62" t="s">
        <v>735</v>
      </c>
      <c r="P135" s="60"/>
      <c r="Q135" s="60"/>
      <c r="R135" s="60"/>
      <c r="S135" s="10"/>
      <c r="T135" s="27" t="s">
        <v>1457</v>
      </c>
      <c r="U135" s="295" t="s">
        <v>1425</v>
      </c>
      <c r="V135" s="27" t="s">
        <v>1437</v>
      </c>
      <c r="W135" s="27"/>
      <c r="X135" s="10"/>
      <c r="Y135" s="11"/>
      <c r="Z135" s="10"/>
      <c r="AA135" s="11"/>
      <c r="AB135" s="233"/>
      <c r="AC135" s="10"/>
      <c r="AD135" s="27"/>
      <c r="AE135" s="27"/>
      <c r="AF135" s="10"/>
      <c r="AG135" s="10"/>
      <c r="AH135" s="82"/>
      <c r="AI135" s="77"/>
      <c r="AJ135" s="77"/>
      <c r="AK135" s="77"/>
      <c r="AL135" s="77"/>
      <c r="AM135" s="77"/>
      <c r="AN135" s="77"/>
      <c r="AO135" s="77"/>
      <c r="AP135" s="77"/>
      <c r="AQ135" s="137"/>
      <c r="AR135"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5" s="166"/>
      <c r="AT13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3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35" s="27"/>
      <c r="AW135" s="25"/>
      <c r="AX135" s="25"/>
      <c r="AY135" s="25"/>
      <c r="AZ135" s="10"/>
      <c r="BA135" s="10"/>
      <c r="BB135" s="10"/>
      <c r="BC135" s="10"/>
      <c r="BD135" s="10"/>
      <c r="BE135" s="11" t="s">
        <v>60</v>
      </c>
      <c r="BF135" s="11"/>
      <c r="BG135" s="10"/>
      <c r="BH135" s="10"/>
      <c r="BI135" s="27" t="s">
        <v>70</v>
      </c>
      <c r="BJ135" s="27"/>
      <c r="BK135" s="27"/>
      <c r="BL13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5" s="50" t="str">
        <f>IF(OR(Table_Question_Sets[[#This Row],[Header]]="Yes",Table_Question_Sets[[#This Row],[Text]]=""),"",IF(OR(Table_Question_Sets[[#This Row],[Text]]="true",Table_Question_Sets[[#This Row],[Text]]="false",ISNUMBER(Table_Question_Sets[[#This Row],[Text]])),Table_Question_Sets[[#This Row],[Text]],""""&amp;Table_Question_Sets[[#This Row],[Text]]&amp;""""))</f>
        <v/>
      </c>
      <c r="BN135" s="29" t="str">
        <f>IF(AND(Table_Question_Sets[[#This Row],[Header]]&lt;&gt;"Yes",Table_Question_Sets[[#This Row],[Property]]&lt;&gt;"",Table_Question_Sets[[#This Row],[Summary Label]]&lt;&gt;""),""""&amp;Table_Question_Sets[[#This Row],[Key]]&amp;""": """&amp;Table_Question_Sets[[#This Row],[Summary Label]]&amp;"""","")</f>
        <v/>
      </c>
      <c r="BO135" s="29">
        <f ca="1">IF(Table_Question_Sets[[#This Row],[Header]]="Yes","",_xlfn.NUMBERVALUE(INDIRECT(SUBSTITUTE(ADDRESS(1,COLUMN(),4),"1","")&amp;ROW()-1))+IF(Table_Question_Sets[[#This Row],[Property]]&lt;&gt;"",1,0))</f>
        <v>7</v>
      </c>
      <c r="BP135" s="29">
        <f ca="1">IF(Table_Question_Sets[[#This Row],[Header]]="Yes","",_xlfn.NUMBERVALUE(INDIRECT(SUBSTITUTE(ADDRESS(1,COLUMN(),4),"1","")&amp;ROW()+1))+IF(Table_Question_Sets[[#This Row],[Property]]&lt;&gt;"",1,0))</f>
        <v>3</v>
      </c>
      <c r="BQ135" s="29" t="str">
        <f t="array" aca="1" ref="BQ13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{"value":"During business hours","key":"During business hours"},{"value":"After hours","key":"After hours"},{"value":"A different time","key":"A different time"}</v>
      </c>
      <c r="BR13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'contactMethod != \'Phone\'')])"}</v>
      </c>
      <c r="BS13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"templateOptions":{"options":[{"value":"During business hours","key":"During business hours"},{"value":"After hours","key":"After hours"},{"value":"A different time","key":"A different time"}],"label":"Contact time","question":"When is the best time to call you?","hideCondition":"contactMethod != 'Phone'","canChangeWhenApproved":"Yes"}</v>
      </c>
      <c r="BU13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v>
      </c>
      <c r="BV135" s="26" t="str">
        <f ca="1" xml:space="preserve">
IF(Table_Question_Sets[[#This Row],[Row]]="Yes","]},{""className"": ""row"",""fieldGroup"": [","")&amp;
Table_Question_Sets[[#This Row],[Config Field]]</f>
        <v>{"key":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v>
      </c>
      <c r="BW13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3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5" s="137" t="str">
        <f>IF(AND(Table_Question_Sets[[#This Row],[Header]]="",Table_Question_Sets[[#This Row],[Property]]&lt;&gt;"",Table_Question_Sets[[#This Row],[Field Type]]&lt;&gt;""),
""""&amp;Table_Question_Sets[[#This Row],[Key]]&amp;"""","")</f>
        <v>"contactTimeOption"</v>
      </c>
      <c r="BZ13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"contactTimeOption","contactTimeExact","enquiryMessage"</v>
      </c>
      <c r="CA135" s="137" t="str">
        <f>IF(AND(Table_Question_Sets[[#This Row],[Header]]&lt;&gt;"Yes",Table_Question_Sets[[#This Row],[Property]]&lt;&gt;"",Table_Question_Sets[[#This Row],[Workflow Role]]&lt;&gt;""),
""""&amp;Table_Question_Sets[[#This Row],[Workflow Role]]&amp;""":"""&amp;Table_Question_Sets[[#This Row],[Key]]&amp;"""","")</f>
        <v/>
      </c>
      <c r="CB135" s="137" t="str">
        <f>IF(AND(Table_Question_Sets[[#This Row],[Displayable]]="No", Table_Question_Sets[[#This Row],[Property]]&lt;&gt;""),
"",""""&amp;Table_Question_Sets[[#This Row],[Key]]&amp;"""")</f>
        <v/>
      </c>
      <c r="CC135" s="137" t="str">
        <f>IF(AND(Table_Question_Sets[[#This Row],[Header]]&lt;&gt;"Yes",Table_Question_Sets[[#This Row],[Property]]&lt;&gt;"",Table_Question_Sets[[#This Row],[Private]]="Yes"),
""""&amp;Table_Question_Sets[[#This Row],[Key]]&amp;"""","")</f>
        <v/>
      </c>
      <c r="CD135"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"contactTimeOption": { "dataType": "text", "displayable": false, "canChangeWhenApproved": true, "private": false, "resetForNewQuotes": false}</v>
      </c>
      <c r="CE135"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CF135" s="137" t="str">
        <f ca="1">IF(ISNUMBER(Table_Question_Sets[[#This Row],[Config Use Row]]),INDEX(Table_Question_Sets[Config Question Meta Data Rollup],Table_Question_Sets[[#This Row],[Config Use Row]])&amp;",","")</f>
        <v/>
      </c>
      <c r="CG135" s="137">
        <f ca="1">IF(Table_Question_Sets[[#This Row],[Header]]="Yes","",_xlfn.NUMBERVALUE(INDIRECT(SUBSTITUTE(ADDRESS(1,COLUMN(),4),"1","")&amp;ROW()+1))+IF(OR(Table_Question_Sets[[#This Row],[Value]]&lt;&gt;"",AND(Table_Question_Sets[[#This Row],[Data Type]]="Repeating",Table_Question_Sets[[#This Row],[Calculation Repeating]]&lt;&gt;"")),1,0))</f>
        <v>0</v>
      </c>
      <c r="CH13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5" s="137" t="str">
        <f ca="1">IF(ISNUMBER(Table_Question_Sets[[#This Row],[Config Use Row]]),INDEX(Table_Question_Sets[Config Rollup],Table_Question_Sets[[#This Row],[Config Use Row]]),"")</f>
        <v/>
      </c>
      <c r="CL135" s="137" t="str">
        <f ca="1">IF(ISNUMBER(Table_Question_Sets[[#This Row],[Config Use Row]]),INDEX(Table_Question_Sets[Config Keys Nested Rollup],Table_Question_Sets[[#This Row],[Config Use Row]]),"")</f>
        <v/>
      </c>
      <c r="CM135" s="137" t="str">
        <f ca="1">IF(ISNUMBER(Table_Question_Sets[[#This Row],[Config Use Row]]),INDEX(Table_Question_Sets[Calculation Rollup],Table_Question_Sets[[#This Row],[Config Use Row]]),"")</f>
        <v/>
      </c>
    </row>
    <row r="136" spans="2:91" s="22" customFormat="1" ht="21" customHeight="1">
      <c r="B136" s="27" t="s">
        <v>1419</v>
      </c>
      <c r="C136" s="10"/>
      <c r="D136" s="26" t="str">
        <f ca="1">IF(Table_Question_Sets[[#This Row],[Header]]="Yes","",
IF(INDIRECT(SUBSTITUTE(ADDRESS(1,COLUMN(),4),"1","")&amp;ROW()-1)="",
INDIRECT(SUBSTITUTE(ADDRESS(1,COLUMN(Table_Question_Sets[[#This Row],[Property]]),4),"1","")&amp;ROW()-1),
INDIRECT(SUBSTITUTE(ADDRESS(1,COLUMN(),4),"1","")&amp;ROW()-1)))</f>
        <v>Enquiry</v>
      </c>
      <c r="E13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contactTimeExact</v>
      </c>
      <c r="F136" s="26" t="str">
        <f>IF(Table_Question_Sets[[#This Row],[Header]]="Yes","",IF(Table_Question_Sets[[#This Row],[Property]]&lt;&gt;"",SUBSTITUTE(Table_Question_Sets[[#This Row],[Property]]," ",""),""))</f>
        <v>ContactTimeExact</v>
      </c>
      <c r="G136" s="94"/>
      <c r="H136" s="27" t="s">
        <v>37</v>
      </c>
      <c r="I136" s="27" t="s">
        <v>37</v>
      </c>
      <c r="J136" s="10"/>
      <c r="K136" s="62" t="s">
        <v>60</v>
      </c>
      <c r="L136" s="77"/>
      <c r="M136" s="77"/>
      <c r="N136" s="60"/>
      <c r="O136" s="62" t="s">
        <v>735</v>
      </c>
      <c r="P136" s="60" t="s">
        <v>747</v>
      </c>
      <c r="Q136" s="60"/>
      <c r="R136" s="60"/>
      <c r="S136" s="10"/>
      <c r="T136" s="27" t="s">
        <v>1426</v>
      </c>
      <c r="U136" s="165"/>
      <c r="V136" s="27" t="s">
        <v>1441</v>
      </c>
      <c r="W136" s="27"/>
      <c r="X136" s="10"/>
      <c r="Y136" s="11"/>
      <c r="Z136" s="10"/>
      <c r="AA136" s="11"/>
      <c r="AB136" s="233"/>
      <c r="AC136" s="10"/>
      <c r="AD136" s="27"/>
      <c r="AE136" s="27"/>
      <c r="AF136" s="10"/>
      <c r="AG136" s="10"/>
      <c r="AH136" s="82"/>
      <c r="AI136" s="77"/>
      <c r="AJ136" s="77"/>
      <c r="AK136" s="77"/>
      <c r="AL136" s="77"/>
      <c r="AM136" s="77"/>
      <c r="AN136" s="77"/>
      <c r="AO136" s="77"/>
      <c r="AP136" s="77"/>
      <c r="AQ136" s="137"/>
      <c r="AR136"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6" s="166"/>
      <c r="AT13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U13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V136" s="27"/>
      <c r="AW136" s="25"/>
      <c r="AX136" s="25"/>
      <c r="AY136" s="25"/>
      <c r="AZ136" s="10"/>
      <c r="BA136" s="10"/>
      <c r="BB136" s="10"/>
      <c r="BC136" s="10"/>
      <c r="BD136" s="10"/>
      <c r="BE136" s="11" t="s">
        <v>60</v>
      </c>
      <c r="BF136" s="11"/>
      <c r="BG136" s="10"/>
      <c r="BH136" s="10"/>
      <c r="BI136" s="27" t="s">
        <v>70</v>
      </c>
      <c r="BJ136" s="27"/>
      <c r="BK136" s="27"/>
      <c r="BL13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6" s="50" t="str">
        <f>IF(OR(Table_Question_Sets[[#This Row],[Header]]="Yes",Table_Question_Sets[[#This Row],[Text]]=""),"",IF(OR(Table_Question_Sets[[#This Row],[Text]]="true",Table_Question_Sets[[#This Row],[Text]]="false",ISNUMBER(Table_Question_Sets[[#This Row],[Text]])),Table_Question_Sets[[#This Row],[Text]],""""&amp;Table_Question_Sets[[#This Row],[Text]]&amp;""""))</f>
        <v/>
      </c>
      <c r="BN136" s="29" t="str">
        <f>IF(AND(Table_Question_Sets[[#This Row],[Header]]&lt;&gt;"Yes",Table_Question_Sets[[#This Row],[Property]]&lt;&gt;"",Table_Question_Sets[[#This Row],[Summary Label]]&lt;&gt;""),""""&amp;Table_Question_Sets[[#This Row],[Key]]&amp;""": """&amp;Table_Question_Sets[[#This Row],[Summary Label]]&amp;"""","")</f>
        <v/>
      </c>
      <c r="BO136" s="29">
        <f ca="1">IF(Table_Question_Sets[[#This Row],[Header]]="Yes","",_xlfn.NUMBERVALUE(INDIRECT(SUBSTITUTE(ADDRESS(1,COLUMN(),4),"1","")&amp;ROW()-1))+IF(Table_Question_Sets[[#This Row],[Property]]&lt;&gt;"",1,0))</f>
        <v>8</v>
      </c>
      <c r="BP136" s="29">
        <f ca="1">IF(Table_Question_Sets[[#This Row],[Header]]="Yes","",_xlfn.NUMBERVALUE(INDIRECT(SUBSTITUTE(ADDRESS(1,COLUMN(),4),"1","")&amp;ROW()+1))+IF(Table_Question_Sets[[#This Row],[Property]]&lt;&gt;"",1,0))</f>
        <v>2</v>
      </c>
      <c r="BQ136" s="29" t="str">
        <f t="array" aca="1" ref="BQ13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'contactMethod != \'Phone\' || contactTimeOption != \'A different time\'')])"}</v>
      </c>
      <c r="BS13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"templateOptions":{"label":"Specific time","hideCondition":"contactMethod != 'Phone' || contactTimeOption != 'A different time'","canChangeWhenApproved":"Yes"}</v>
      </c>
      <c r="BU13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v>
      </c>
      <c r="BV136" s="26" t="str">
        <f ca="1" xml:space="preserve">
IF(Table_Question_Sets[[#This Row],[Row]]="Yes","]},{""className"": ""row"",""fieldGroup"": [","")&amp;
Table_Question_Sets[[#This Row],[Config Field]]</f>
        <v>{"key":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v>
      </c>
      <c r="BW13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BX13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6" s="137" t="str">
        <f>IF(AND(Table_Question_Sets[[#This Row],[Header]]="",Table_Question_Sets[[#This Row],[Property]]&lt;&gt;"",Table_Question_Sets[[#This Row],[Field Type]]&lt;&gt;""),
""""&amp;Table_Question_Sets[[#This Row],[Key]]&amp;"""","")</f>
        <v>"contactTimeExact"</v>
      </c>
      <c r="BZ13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"contactTimeExact","enquiryMessage"</v>
      </c>
      <c r="CA136" s="137" t="str">
        <f>IF(AND(Table_Question_Sets[[#This Row],[Header]]&lt;&gt;"Yes",Table_Question_Sets[[#This Row],[Property]]&lt;&gt;"",Table_Question_Sets[[#This Row],[Workflow Role]]&lt;&gt;""),
""""&amp;Table_Question_Sets[[#This Row],[Workflow Role]]&amp;""":"""&amp;Table_Question_Sets[[#This Row],[Key]]&amp;"""","")</f>
        <v/>
      </c>
      <c r="CB136" s="137" t="str">
        <f>IF(AND(Table_Question_Sets[[#This Row],[Displayable]]="No", Table_Question_Sets[[#This Row],[Property]]&lt;&gt;""),
"",""""&amp;Table_Question_Sets[[#This Row],[Key]]&amp;"""")</f>
        <v/>
      </c>
      <c r="CC136" s="137" t="str">
        <f>IF(AND(Table_Question_Sets[[#This Row],[Header]]&lt;&gt;"Yes",Table_Question_Sets[[#This Row],[Property]]&lt;&gt;"",Table_Question_Sets[[#This Row],[Private]]="Yes"),
""""&amp;Table_Question_Sets[[#This Row],[Key]]&amp;"""","")</f>
        <v/>
      </c>
      <c r="CD136"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"contactTimeExact": { "dataType": "text", "displayable": false, "canChangeWhenApproved": true, "private": false, "resetForNewQuotes": false}</v>
      </c>
      <c r="CE136"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"contactTimeExact": { "dataType": "text", "displayable": false, "canChangeWhenApproved": true, "private": false, "resetForNewQuotes": false},"enquiryMessage": { "dataType": "text", "displayable": false, "canChangeWhenApproved": true, "private": false, "resetForNewQuotes": false}</v>
      </c>
      <c r="CF136" s="137" t="str">
        <f ca="1">IF(ISNUMBER(Table_Question_Sets[[#This Row],[Config Use Row]]),INDEX(Table_Question_Sets[Config Question Meta Data Rollup],Table_Question_Sets[[#This Row],[Config Use Row]])&amp;",","")</f>
        <v/>
      </c>
      <c r="CG136" s="137">
        <f ca="1">IF(Table_Question_Sets[[#This Row],[Header]]="Yes","",_xlfn.NUMBERVALUE(INDIRECT(SUBSTITUTE(ADDRESS(1,COLUMN(),4),"1","")&amp;ROW()+1))+IF(OR(Table_Question_Sets[[#This Row],[Value]]&lt;&gt;"",AND(Table_Question_Sets[[#This Row],[Data Type]]="Repeating",Table_Question_Sets[[#This Row],[Calculation Repeating]]&lt;&gt;"")),1,0))</f>
        <v>0</v>
      </c>
      <c r="CH13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6" s="137" t="str">
        <f ca="1">IF(ISNUMBER(Table_Question_Sets[[#This Row],[Config Use Row]]),INDEX(Table_Question_Sets[Config Rollup],Table_Question_Sets[[#This Row],[Config Use Row]]),"")</f>
        <v/>
      </c>
      <c r="CL136" s="137" t="str">
        <f ca="1">IF(ISNUMBER(Table_Question_Sets[[#This Row],[Config Use Row]]),INDEX(Table_Question_Sets[Config Keys Nested Rollup],Table_Question_Sets[[#This Row],[Config Use Row]]),"")</f>
        <v/>
      </c>
      <c r="CM136" s="137" t="str">
        <f ca="1">IF(ISNUMBER(Table_Question_Sets[[#This Row],[Config Use Row]]),INDEX(Table_Question_Sets[Calculation Rollup],Table_Question_Sets[[#This Row],[Config Use Row]]),"")</f>
        <v/>
      </c>
    </row>
    <row r="137" spans="2:91" s="22" customFormat="1" ht="21" customHeight="1">
      <c r="B137" s="27" t="s">
        <v>1418</v>
      </c>
      <c r="C137" s="10"/>
      <c r="D137" s="26" t="str">
        <f ca="1">IF(Table_Question_Sets[[#This Row],[Header]]="Yes","",
IF(INDIRECT(SUBSTITUTE(ADDRESS(1,COLUMN(),4),"1","")&amp;ROW()-1)="",
INDIRECT(SUBSTITUTE(ADDRESS(1,COLUMN(Table_Question_Sets[[#This Row],[Property]]),4),"1","")&amp;ROW()-1),
INDIRECT(SUBSTITUTE(ADDRESS(1,COLUMN(),4),"1","")&amp;ROW()-1)))</f>
        <v>Enquiry</v>
      </c>
      <c r="E13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enquiryMessage</v>
      </c>
      <c r="F137" s="26" t="str">
        <f>IF(Table_Question_Sets[[#This Row],[Header]]="Yes","",IF(Table_Question_Sets[[#This Row],[Property]]&lt;&gt;"",SUBSTITUTE(Table_Question_Sets[[#This Row],[Property]]," ",""),""))</f>
        <v>EnquiryMessage</v>
      </c>
      <c r="G137" s="94"/>
      <c r="H137" s="27" t="s">
        <v>37</v>
      </c>
      <c r="I137" s="27" t="s">
        <v>81</v>
      </c>
      <c r="J137" s="10"/>
      <c r="K137" s="59"/>
      <c r="L137" s="77"/>
      <c r="M137" s="77"/>
      <c r="N137" s="60"/>
      <c r="O137" s="62" t="s">
        <v>735</v>
      </c>
      <c r="P137" s="60"/>
      <c r="Q137" s="60"/>
      <c r="R137" s="60"/>
      <c r="S137" s="10"/>
      <c r="T137" s="27"/>
      <c r="U137" s="295"/>
      <c r="V137" s="27"/>
      <c r="W137" s="27"/>
      <c r="X137" s="10"/>
      <c r="Y137" s="11" t="s">
        <v>1421</v>
      </c>
      <c r="Z137" s="10"/>
      <c r="AA137" s="295" t="s">
        <v>1427</v>
      </c>
      <c r="AB137" s="233"/>
      <c r="AC137" s="10"/>
      <c r="AD137" s="27"/>
      <c r="AE137" s="27"/>
      <c r="AF137" s="10"/>
      <c r="AG137" s="10"/>
      <c r="AH137" s="82"/>
      <c r="AI137" s="77"/>
      <c r="AJ137" s="77"/>
      <c r="AK137" s="77"/>
      <c r="AL137" s="77"/>
      <c r="AM137" s="77"/>
      <c r="AN137" s="77"/>
      <c r="AO137" s="77"/>
      <c r="AP137" s="77"/>
      <c r="AQ137" s="137"/>
      <c r="AR137"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7" s="166"/>
      <c r="AT13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3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37" s="27"/>
      <c r="AW137" s="25"/>
      <c r="AX137" s="25"/>
      <c r="AY137" s="25"/>
      <c r="AZ137" s="10"/>
      <c r="BA137" s="10"/>
      <c r="BB137" s="10"/>
      <c r="BC137" s="10"/>
      <c r="BD137" s="10"/>
      <c r="BE137" s="11" t="s">
        <v>60</v>
      </c>
      <c r="BF137" s="11"/>
      <c r="BG137" s="10"/>
      <c r="BH137" s="10"/>
      <c r="BI137" s="27" t="s">
        <v>70</v>
      </c>
      <c r="BJ137" s="27"/>
      <c r="BK137" s="27"/>
      <c r="BL13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7" s="50" t="str">
        <f>IF(OR(Table_Question_Sets[[#This Row],[Header]]="Yes",Table_Question_Sets[[#This Row],[Text]]=""),"",IF(OR(Table_Question_Sets[[#This Row],[Text]]="true",Table_Question_Sets[[#This Row],[Text]]="false",ISNUMBER(Table_Question_Sets[[#This Row],[Text]])),Table_Question_Sets[[#This Row],[Text]],""""&amp;Table_Question_Sets[[#This Row],[Text]]&amp;""""))</f>
        <v/>
      </c>
      <c r="BN137" s="29" t="str">
        <f>IF(AND(Table_Question_Sets[[#This Row],[Header]]&lt;&gt;"Yes",Table_Question_Sets[[#This Row],[Property]]&lt;&gt;"",Table_Question_Sets[[#This Row],[Summary Label]]&lt;&gt;""),""""&amp;Table_Question_Sets[[#This Row],[Key]]&amp;""": """&amp;Table_Question_Sets[[#This Row],[Summary Label]]&amp;"""","")</f>
        <v/>
      </c>
      <c r="BO137" s="29">
        <f ca="1">IF(Table_Question_Sets[[#This Row],[Header]]="Yes","",_xlfn.NUMBERVALUE(INDIRECT(SUBSTITUTE(ADDRESS(1,COLUMN(),4),"1","")&amp;ROW()-1))+IF(Table_Question_Sets[[#This Row],[Property]]&lt;&gt;"",1,0))</f>
        <v>9</v>
      </c>
      <c r="BP137" s="29">
        <f ca="1">IF(Table_Question_Sets[[#This Row],[Header]]="Yes","",_xlfn.NUMBERVALUE(INDIRECT(SUBSTITUTE(ADDRESS(1,COLUMN(),4),"1","")&amp;ROW()+1))+IF(Table_Question_Sets[[#This Row],[Property]]&lt;&gt;"",1,0))</f>
        <v>1</v>
      </c>
      <c r="BQ137" s="29" t="str">
        <f t="array" aca="1" ref="BQ13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3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"templateOptions":{"content":{"heading3":"Optional message","paragraph":"Would you like to include any other information in your enquiry?"},"canChangeWhenApproved":"Yes"}</v>
      </c>
      <c r="BU13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"enquiryMessage","type": "textarea-field","className":"col-xs-12","templateOptions":{"content":{"heading3":"Optional message","paragraph":"Would you like to include any other information in your enquiry?"},"canChangeWhenApproved":"Yes"},"validators": {"validation": "Validators.compose([])"}}</v>
      </c>
      <c r="BV137" s="26" t="str">
        <f ca="1" xml:space="preserve">
IF(Table_Question_Sets[[#This Row],[Row]]="Yes","]},{""className"": ""row"",""fieldGroup"": [","")&amp;
Table_Question_Sets[[#This Row],[Config Field]]</f>
        <v>{"key": "enquiryMessage","type": "textarea-field","className":"col-xs-12","templateOptions":{"content":{"heading3":"Optional message","paragraph":"Would you like to include any other information in your enquiry?"},"canChangeWhenApproved":"Yes"},"validators": {"validation": "Validators.compose([])"}}</v>
      </c>
      <c r="BW13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"enquiryMessage","type": "textarea-field","className":"col-xs-12","templateOptions":{"content":{"heading3":"Optional message","paragraph":"Would you like to include any other information in your enquiry?"},"canChangeWhenApproved":"Yes"},"validators": {"validation": "Validators.compose([])"}}</v>
      </c>
      <c r="BX13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7" s="137" t="str">
        <f>IF(AND(Table_Question_Sets[[#This Row],[Header]]="",Table_Question_Sets[[#This Row],[Property]]&lt;&gt;"",Table_Question_Sets[[#This Row],[Field Type]]&lt;&gt;""),
""""&amp;Table_Question_Sets[[#This Row],[Key]]&amp;"""","")</f>
        <v>"enquiryMessage"</v>
      </c>
      <c r="BZ13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"enquiryMessage"</v>
      </c>
      <c r="CA137" s="137" t="str">
        <f>IF(AND(Table_Question_Sets[[#This Row],[Header]]&lt;&gt;"Yes",Table_Question_Sets[[#This Row],[Property]]&lt;&gt;"",Table_Question_Sets[[#This Row],[Workflow Role]]&lt;&gt;""),
""""&amp;Table_Question_Sets[[#This Row],[Workflow Role]]&amp;""":"""&amp;Table_Question_Sets[[#This Row],[Key]]&amp;"""","")</f>
        <v/>
      </c>
      <c r="CB137" s="137" t="str">
        <f>IF(AND(Table_Question_Sets[[#This Row],[Displayable]]="No", Table_Question_Sets[[#This Row],[Property]]&lt;&gt;""),
"",""""&amp;Table_Question_Sets[[#This Row],[Key]]&amp;"""")</f>
        <v/>
      </c>
      <c r="CC137" s="137" t="str">
        <f>IF(AND(Table_Question_Sets[[#This Row],[Header]]&lt;&gt;"Yes",Table_Question_Sets[[#This Row],[Property]]&lt;&gt;"",Table_Question_Sets[[#This Row],[Private]]="Yes"),
""""&amp;Table_Question_Sets[[#This Row],[Key]]&amp;"""","")</f>
        <v/>
      </c>
      <c r="CD137"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"enquiryMessage": { "dataType": "text", "displayable": false, "canChangeWhenApproved": true, "private": false, "resetForNewQuotes": false}</v>
      </c>
      <c r="CE137"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"enquiryMessage": { "dataType": "text", "displayable": false, "canChangeWhenApproved": true, "private": false, "resetForNewQuotes": false}</v>
      </c>
      <c r="CF137" s="137" t="str">
        <f ca="1">IF(ISNUMBER(Table_Question_Sets[[#This Row],[Config Use Row]]),INDEX(Table_Question_Sets[Config Question Meta Data Rollup],Table_Question_Sets[[#This Row],[Config Use Row]])&amp;",","")</f>
        <v/>
      </c>
      <c r="CG137" s="137">
        <f ca="1">IF(Table_Question_Sets[[#This Row],[Header]]="Yes","",_xlfn.NUMBERVALUE(INDIRECT(SUBSTITUTE(ADDRESS(1,COLUMN(),4),"1","")&amp;ROW()+1))+IF(OR(Table_Question_Sets[[#This Row],[Value]]&lt;&gt;"",AND(Table_Question_Sets[[#This Row],[Data Type]]="Repeating",Table_Question_Sets[[#This Row],[Calculation Repeating]]&lt;&gt;"")),1,0))</f>
        <v>0</v>
      </c>
      <c r="CH137" s="137" t="str">
        <f ca="1" xml:space="preserve">
IF(Table_Question_Sets[[#This Row],[Data Type]]="Repeating",
OFFSET(Table_Repeating_Question_Sets[[#Headers],[Property]],MATCH(Table_Question_Sets[[#This Row],[Property]],Table_Repeating_Question_Sets[Property],0),MATCH("Calculation",Table_Repeating_Question_Sets[#Headers],0)-1,1,1),
"")</f>
        <v/>
      </c>
      <c r="CI13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7" s="137" t="str">
        <f ca="1">IF(ISNUMBER(Table_Question_Sets[[#This Row],[Config Use Row]]),INDEX(Table_Question_Sets[Config Rollup],Table_Question_Sets[[#This Row],[Config Use Row]]),"")</f>
        <v/>
      </c>
      <c r="CL137" s="137" t="str">
        <f ca="1">IF(ISNUMBER(Table_Question_Sets[[#This Row],[Config Use Row]]),INDEX(Table_Question_Sets[Config Keys Nested Rollup],Table_Question_Sets[[#This Row],[Config Use Row]]),"")</f>
        <v/>
      </c>
      <c r="CM137" s="137" t="str">
        <f ca="1">IF(ISNUMBER(Table_Question_Sets[[#This Row],[Config Use Row]]),INDEX(Table_Question_Sets[Calculation Rollup],Table_Question_Sets[[#This Row],[Config Use Row]]),"")</f>
        <v/>
      </c>
    </row>
    <row r="138" spans="2:91" ht="29.25" thickBot="1">
      <c r="B138" s="49" t="s">
        <v>915</v>
      </c>
      <c r="C138" s="49" t="s">
        <v>60</v>
      </c>
      <c r="D138" s="49" t="str">
        <f ca="1">IF(Table_Question_Sets[[#This Row],[Header]]="Yes","",
IF(INDIRECT(SUBSTITUTE(ADDRESS(1,COLUMN(),4),"1","")&amp;ROW()-1)="",
INDIRECT(SUBSTITUTE(ADDRESS(1,COLUMN(Table_Question_Sets[[#This Row],[Property]]),4),"1","")&amp;ROW()-1),
INDIRECT(SUBSTITUTE(ADDRESS(1,COLUMN(),4),"1","")&amp;ROW()-1)))</f>
        <v/>
      </c>
      <c r="E138"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v>
      </c>
      <c r="F138" s="49" t="str">
        <f>IF(Table_Question_Sets[[#This Row],[Header]]="Yes","",IF(Table_Question_Sets[[#This Row],[Property]]&lt;&gt;"",SUBSTITUTE(Table_Question_Sets[[#This Row],[Property]]," ",""),""))</f>
        <v/>
      </c>
      <c r="G138" s="48"/>
      <c r="H138" s="49"/>
      <c r="I138" s="49"/>
      <c r="J138" s="49"/>
      <c r="K138" s="48"/>
      <c r="L138" s="49"/>
      <c r="M138" s="49"/>
      <c r="N138" s="48"/>
      <c r="O138" s="48"/>
      <c r="P138" s="48"/>
      <c r="Q138" s="48"/>
      <c r="R138" s="48"/>
      <c r="S138" s="48"/>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8" s="100"/>
      <c r="AT138"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38"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38" s="49"/>
      <c r="AW138" s="48"/>
      <c r="AX138" s="48"/>
      <c r="AY138" s="48"/>
      <c r="AZ138" s="49"/>
      <c r="BA138" s="49"/>
      <c r="BB138" s="49"/>
      <c r="BC138" s="49"/>
      <c r="BD138" s="49"/>
      <c r="BE138" s="49"/>
      <c r="BF138" s="49"/>
      <c r="BG138" s="49"/>
      <c r="BH138" s="49"/>
      <c r="BI138" s="49"/>
      <c r="BJ138" s="49"/>
      <c r="BK138" s="49"/>
      <c r="BL13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8" s="48" t="str">
        <f>IF(OR(Table_Question_Sets[[#This Row],[Header]]="Yes",Table_Question_Sets[[#This Row],[Text]]=""),"",IF(OR(Table_Question_Sets[[#This Row],[Text]]="true",Table_Question_Sets[[#This Row],[Text]]="false",ISNUMBER(Table_Question_Sets[[#This Row],[Text]])),Table_Question_Sets[[#This Row],[Text]],""""&amp;Table_Question_Sets[[#This Row],[Text]]&amp;""""))</f>
        <v/>
      </c>
      <c r="BN138" s="48" t="str">
        <f>IF(AND(Table_Question_Sets[[#This Row],[Header]]&lt;&gt;"Yes",Table_Question_Sets[[#This Row],[Property]]&lt;&gt;"",Table_Question_Sets[[#This Row],[Summary Label]]&lt;&gt;""),""""&amp;Table_Question_Sets[[#This Row],[Key]]&amp;""": """&amp;Table_Question_Sets[[#This Row],[Summary Label]]&amp;"""","")</f>
        <v/>
      </c>
      <c r="BO138" s="48" t="str">
        <f ca="1">IF(Table_Question_Sets[[#This Row],[Header]]="Yes","",_xlfn.NUMBERVALUE(INDIRECT(SUBSTITUTE(ADDRESS(1,COLUMN(),4),"1","")&amp;ROW()-1))+IF(Table_Question_Sets[[#This Row],[Property]]&lt;&gt;"",1,0))</f>
        <v/>
      </c>
      <c r="BP138" s="48" t="str">
        <f ca="1">IF(Table_Question_Sets[[#This Row],[Header]]="Yes","",_xlfn.NUMBERVALUE(INDIRECT(SUBSTITUTE(ADDRESS(1,COLUMN(),4),"1","")&amp;ROW()+1))+IF(Table_Question_Sets[[#This Row],[Property]]&lt;&gt;"",1,0))</f>
        <v/>
      </c>
      <c r="BQ138" s="48" t="str">
        <f t="array" aca="1" ref="BQ13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8"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38"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8"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38"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38" s="49" t="str">
        <f xml:space="preserve">
IF(Table_Question_Sets[[#This Row],[Row]]="Yes","]},{""className"": ""row"",""fieldGroup"": [","")&amp;
Table_Question_Sets[[#This Row],[Config Field]]</f>
        <v/>
      </c>
      <c r="BW138"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"review":[{"className": "row","fieldGroup":[{"key": "reviewTriggersList","type": "content-field","className":"col-xs-12","templateOptions":{"content":{"heading3":"What triggered this review?","customHTML":"&lt;p&gt;These are the active review triggers that resulted in the quote being referred for review:&lt;/p&gt;
%{ generateSummaryTableOfActiveTriggersOfType('review') }%"}},"validators": {"validation": "Validators.compose([])"}},{"key":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BX138"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8" s="49" t="str">
        <f>IF(AND(Table_Question_Sets[[#This Row],[Header]]="",Table_Question_Sets[[#This Row],[Property]]&lt;&gt;"",Table_Question_Sets[[#This Row],[Field Type]]&lt;&gt;""),
""""&amp;Table_Question_Sets[[#This Row],[Key]]&amp;"""","")</f>
        <v/>
      </c>
      <c r="BZ138"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"review":["reviewTriggersList","displayMembershipDetails","reviewMessage","manualEndorsement","manualEndorsementTimestamp"],</v>
      </c>
      <c r="CA138" s="49" t="str">
        <f>IF(AND(Table_Question_Sets[[#This Row],[Header]]&lt;&gt;"Yes",Table_Question_Sets[[#This Row],[Property]]&lt;&gt;"",Table_Question_Sets[[#This Row],[Workflow Role]]&lt;&gt;""),
""""&amp;Table_Question_Sets[[#This Row],[Workflow Role]]&amp;""":"""&amp;Table_Question_Sets[[#This Row],[Key]]&amp;"""","")</f>
        <v/>
      </c>
      <c r="CB138" s="49" t="str">
        <f>IF(AND(Table_Question_Sets[[#This Row],[Displayable]]="No", Table_Question_Sets[[#This Row],[Property]]&lt;&gt;""),
"",""""&amp;Table_Question_Sets[[#This Row],[Key]]&amp;"""")</f>
        <v>"review"</v>
      </c>
      <c r="CC138" s="49" t="str">
        <f>IF(AND(Table_Question_Sets[[#This Row],[Header]]&lt;&gt;"Yes",Table_Question_Sets[[#This Row],[Property]]&lt;&gt;"",Table_Question_Sets[[#This Row],[Private]]="Yes"),
""""&amp;Table_Question_Sets[[#This Row],[Key]]&amp;"""","")</f>
        <v/>
      </c>
      <c r="CD138"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38"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"review":{"reviewTriggersList": { "dataType": "none", "displayable": false, "canChangeWhenApproved": false, "private": false, "resetForNewQuotes": false},"displayMembershipDetails": { "dataType": "none", "displayable": false, "canChangeWhenApproved": false, "private": false, "resetForNewQuotes": false},"reviewMessage": { "dataType": "text", "displayable": true, "canChangeWhenApproved": false, "private": false, "resetForNewQuotes": false},"manualEndorsement": { "dataType": "boolean", "displayable": false, "canChangeWhenApproved": false, "private": false, "resetForNewQuotes": false},"manualEndorsementTimestamp": { "dataType": "text", "displayable": false, "canChangeWhenApproved": false, "private": false, "resetForNewQuotes": false}}</v>
      </c>
      <c r="CF138" s="49" t="str">
        <f ca="1">IF(ISNUMBER(Table_Question_Sets[[#This Row],[Config Use Row]]),INDEX(Table_Question_Sets[Config Question Meta Data Rollup],Table_Question_Sets[[#This Row],[Config Use Row]])&amp;",","")</f>
        <v/>
      </c>
      <c r="CG138" s="49" t="str">
        <f ca="1">IF(Table_Question_Sets[[#This Row],[Header]]="Yes","",_xlfn.NUMBERVALUE(INDIRECT(SUBSTITUTE(ADDRESS(1,COLUMN(),4),"1","")&amp;ROW()+1))+IF(OR(Table_Question_Sets[[#This Row],[Value]]&lt;&gt;"",AND(Table_Question_Sets[[#This Row],[Data Type]]="Repeating",Table_Question_Sets[[#This Row],[Calculation Repeating]]&lt;&gt;"")),1,0))</f>
        <v/>
      </c>
      <c r="CH138" s="49" t="str">
        <f ca="1" xml:space="preserve">
IF(Table_Question_Sets[[#This Row],[Data Type]]="Repeating",
OFFSET(Table_Repeating_Question_Sets[[#Headers],[Property]],MATCH(Table_Question_Sets[[#This Row],[Property]],Table_Repeating_Question_Sets[Property],0),MATCH("Calculation",Table_Repeating_Question_Sets[#Headers],0)-1,1,1),
"")</f>
        <v/>
      </c>
      <c r="CI138"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8"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v>
      </c>
      <c r="CK138" s="49" t="str">
        <f ca="1">IF(ISNUMBER(Table_Question_Sets[[#This Row],[Config Use Row]]),INDEX(Table_Question_Sets[Config Rollup],Table_Question_Sets[[#This Row],[Config Use Row]]),"")</f>
        <v/>
      </c>
      <c r="CL138" s="49" t="str">
        <f ca="1">IF(ISNUMBER(Table_Question_Sets[[#This Row],[Config Use Row]]),INDEX(Table_Question_Sets[Config Keys Nested Rollup],Table_Question_Sets[[#This Row],[Config Use Row]]),"")</f>
        <v/>
      </c>
      <c r="CM138" s="49" t="str">
        <f ca="1">IF(ISNUMBER(Table_Question_Sets[[#This Row],[Config Use Row]]),INDEX(Table_Question_Sets[Calculation Rollup],Table_Question_Sets[[#This Row],[Config Use Row]]),"")</f>
        <v/>
      </c>
    </row>
    <row r="139" spans="2:91" ht="21" hidden="1" customHeight="1">
      <c r="B139" s="185"/>
      <c r="C139" s="186"/>
      <c r="D139" s="187" t="str">
        <f ca="1">IF(Table_Question_Sets[[#This Row],[Header]]="Yes","",
IF(INDIRECT(SUBSTITUTE(ADDRESS(1,COLUMN(),4),"1","")&amp;ROW()-1)="",
INDIRECT(SUBSTITUTE(ADDRESS(1,COLUMN(Table_Question_Sets[[#This Row],[Property]]),4),"1","")&amp;ROW()-1),
INDIRECT(SUBSTITUTE(ADDRESS(1,COLUMN(),4),"1","")&amp;ROW()-1)))</f>
        <v xml:space="preserve">Review </v>
      </c>
      <c r="E139" s="18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39" s="187" t="str">
        <f>IF(Table_Question_Sets[[#This Row],[Header]]="Yes","",IF(Table_Question_Sets[[#This Row],[Property]]&lt;&gt;"",SUBSTITUTE(Table_Question_Sets[[#This Row],[Property]]," ",""),""))</f>
        <v/>
      </c>
      <c r="G139" s="204"/>
      <c r="H139" s="185"/>
      <c r="I139" s="185"/>
      <c r="J139" s="186"/>
      <c r="K139" s="188"/>
      <c r="L139" s="189"/>
      <c r="M139" s="189"/>
      <c r="N139" s="190"/>
      <c r="O139" s="190"/>
      <c r="P139" s="190"/>
      <c r="Q139" s="190"/>
      <c r="R139" s="190"/>
      <c r="S139" s="190"/>
      <c r="T139" s="185"/>
      <c r="U139" s="186"/>
      <c r="V139" s="185"/>
      <c r="W139" s="185"/>
      <c r="X139" s="186"/>
      <c r="Y139" s="186"/>
      <c r="Z139" s="186"/>
      <c r="AA139" s="186"/>
      <c r="AB139" s="186"/>
      <c r="AC139" s="186"/>
      <c r="AD139" s="185"/>
      <c r="AE139" s="185"/>
      <c r="AF139" s="186"/>
      <c r="AG139" s="186"/>
      <c r="AH139" s="191"/>
      <c r="AI139" s="191"/>
      <c r="AJ139" s="191"/>
      <c r="AK139" s="191"/>
      <c r="AL139" s="191"/>
      <c r="AM139" s="191"/>
      <c r="AN139" s="191"/>
      <c r="AO139" s="191"/>
      <c r="AP139" s="191"/>
      <c r="AQ139" s="192"/>
      <c r="AR139" s="193"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39" s="193"/>
      <c r="AT139" s="1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39" s="192"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39" s="185"/>
      <c r="AW139" s="195"/>
      <c r="AX139" s="195"/>
      <c r="AY139" s="195"/>
      <c r="AZ139" s="186"/>
      <c r="BA139" s="186"/>
      <c r="BB139" s="186"/>
      <c r="BC139" s="186"/>
      <c r="BD139" s="186"/>
      <c r="BE139" s="186"/>
      <c r="BF139" s="186"/>
      <c r="BG139" s="186"/>
      <c r="BH139" s="186"/>
      <c r="BI139" s="186"/>
      <c r="BJ139" s="186"/>
      <c r="BK139" s="186"/>
      <c r="BL139" s="25"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39" s="196" t="str">
        <f>IF(OR(Table_Question_Sets[[#This Row],[Header]]="Yes",Table_Question_Sets[[#This Row],[Text]]=""),"",IF(OR(Table_Question_Sets[[#This Row],[Text]]="true",Table_Question_Sets[[#This Row],[Text]]="false",ISNUMBER(Table_Question_Sets[[#This Row],[Text]])),Table_Question_Sets[[#This Row],[Text]],""""&amp;Table_Question_Sets[[#This Row],[Text]]&amp;""""))</f>
        <v/>
      </c>
      <c r="BN139" s="197" t="str">
        <f>IF(AND(Table_Question_Sets[[#This Row],[Header]]&lt;&gt;"Yes",Table_Question_Sets[[#This Row],[Property]]&lt;&gt;"",Table_Question_Sets[[#This Row],[Summary Label]]&lt;&gt;""),""""&amp;Table_Question_Sets[[#This Row],[Key]]&amp;""": """&amp;Table_Question_Sets[[#This Row],[Summary Label]]&amp;"""","")</f>
        <v/>
      </c>
      <c r="BO139" s="197">
        <f ca="1">IF(Table_Question_Sets[[#This Row],[Header]]="Yes","",_xlfn.NUMBERVALUE(INDIRECT(SUBSTITUTE(ADDRESS(1,COLUMN(),4),"1","")&amp;ROW()-1))+IF(Table_Question_Sets[[#This Row],[Property]]&lt;&gt;"",1,0))</f>
        <v>0</v>
      </c>
      <c r="BP139" s="197">
        <f ca="1">IF(Table_Question_Sets[[#This Row],[Header]]="Yes","",_xlfn.NUMBERVALUE(INDIRECT(SUBSTITUTE(ADDRESS(1,COLUMN(),4),"1","")&amp;ROW()+1))+IF(Table_Question_Sets[[#This Row],[Property]]&lt;&gt;"",1,0))</f>
        <v>5</v>
      </c>
      <c r="BQ139" s="197" t="str">
        <f t="array" aca="1" ref="BQ13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39" s="19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39" s="19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39" s="19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39" s="19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39" s="187" t="str">
        <f xml:space="preserve">
IF(Table_Question_Sets[[#This Row],[Row]]="Yes","]},{""className"": ""row"",""fieldGroup"": [","")&amp;
Table_Question_Sets[[#This Row],[Config Field]]</f>
        <v/>
      </c>
      <c r="BW139" s="192"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"reviewTriggersList","type": "content-field","className":"col-xs-12","templateOptions":{"content":{"heading3":"What triggered this review?","customHTML":"&lt;p&gt;These are the active review triggers that resulted in the quote being referred for review:&lt;/p&gt;
%{ generateSummaryTableOfActiveTriggersOfType('review') }%"}},"validators": {"validation": "Validators.compose([])"}},{"key":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BX139" s="192"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39" s="192" t="str">
        <f>IF(AND(Table_Question_Sets[[#This Row],[Header]]="",Table_Question_Sets[[#This Row],[Property]]&lt;&gt;"",Table_Question_Sets[[#This Row],[Field Type]]&lt;&gt;""),
""""&amp;Table_Question_Sets[[#This Row],[Key]]&amp;"""","")</f>
        <v/>
      </c>
      <c r="BZ139" s="192"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"reviewTriggersList","displayMembershipDetails","reviewMessage","manualEndorsement","manualEndorsementTimestamp"</v>
      </c>
      <c r="CA139" s="192" t="str">
        <f>IF(AND(Table_Question_Sets[[#This Row],[Header]]&lt;&gt;"Yes",Table_Question_Sets[[#This Row],[Property]]&lt;&gt;"",Table_Question_Sets[[#This Row],[Workflow Role]]&lt;&gt;""),
""""&amp;Table_Question_Sets[[#This Row],[Workflow Role]]&amp;""":"""&amp;Table_Question_Sets[[#This Row],[Key]]&amp;"""","")</f>
        <v/>
      </c>
      <c r="CB139" s="186" t="str">
        <f>IF(AND(Table_Question_Sets[[#This Row],[Displayable]]="No", Table_Question_Sets[[#This Row],[Property]]&lt;&gt;""),
"",""""&amp;Table_Question_Sets[[#This Row],[Key]]&amp;"""")</f>
        <v>""</v>
      </c>
      <c r="CC139" s="192" t="str">
        <f>IF(AND(Table_Question_Sets[[#This Row],[Header]]&lt;&gt;"Yes",Table_Question_Sets[[#This Row],[Property]]&lt;&gt;"",Table_Question_Sets[[#This Row],[Private]]="Yes"),
""""&amp;Table_Question_Sets[[#This Row],[Key]]&amp;"""","")</f>
        <v/>
      </c>
      <c r="CD139" s="18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39" s="18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"reviewTriggersList": { "dataType": "none", "displayable": false, "canChangeWhenApproved": false, "private": false, "resetForNewQuotes": false},"displayMembershipDetails": { "dataType": "none", "displayable": false, "canChangeWhenApproved": false, "private": false, "resetForNewQuotes": false},"reviewMessage": { "dataType": "text", "displayable": true, "canChangeWhenApproved": false, "private": false, "resetForNewQuotes": false},"manualEndorsement": { "dataType": "boolean", "displayable": false, "canChangeWhenApproved": false, "private": false, "resetForNewQuotes": false},"manualEndorsementTimestamp": { "dataType": "text", "displayable": false, "canChangeWhenApproved": false, "private": false, "resetForNewQuotes": false}</v>
      </c>
      <c r="CF139" s="186" t="str">
        <f ca="1">IF(ISNUMBER(Table_Question_Sets[[#This Row],[Config Use Row]]),INDEX(Table_Question_Sets[Config Question Meta Data Rollup],Table_Question_Sets[[#This Row],[Config Use Row]])&amp;",","")</f>
        <v/>
      </c>
      <c r="CG139" s="192">
        <f ca="1">IF(Table_Question_Sets[[#This Row],[Header]]="Yes","",_xlfn.NUMBERVALUE(INDIRECT(SUBSTITUTE(ADDRESS(1,COLUMN(),4),"1","")&amp;ROW()+1))+IF(OR(Table_Question_Sets[[#This Row],[Value]]&lt;&gt;"",AND(Table_Question_Sets[[#This Row],[Data Type]]="Repeating",Table_Question_Sets[[#This Row],[Calculation Repeating]]&lt;&gt;"")),1,0))</f>
        <v>0</v>
      </c>
      <c r="CH139" s="192" t="str">
        <f ca="1" xml:space="preserve">
IF(Table_Question_Sets[[#This Row],[Data Type]]="Repeating",
OFFSET(Table_Repeating_Question_Sets[[#Headers],[Property]],MATCH(Table_Question_Sets[[#This Row],[Property]],Table_Repeating_Question_Sets[Property],0),MATCH("Calculation",Table_Repeating_Question_Sets[#Headers],0)-1,1,1),
"")</f>
        <v/>
      </c>
      <c r="CI139" s="192"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39" s="192"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39" s="192" t="str">
        <f ca="1">IF(ISNUMBER(Table_Question_Sets[[#This Row],[Config Use Row]]),INDEX(Table_Question_Sets[Config Rollup],Table_Question_Sets[[#This Row],[Config Use Row]]),"")</f>
        <v/>
      </c>
      <c r="CL139" s="192" t="str">
        <f ca="1">IF(ISNUMBER(Table_Question_Sets[[#This Row],[Config Use Row]]),INDEX(Table_Question_Sets[Config Keys Nested Rollup],Table_Question_Sets[[#This Row],[Config Use Row]]),"")</f>
        <v/>
      </c>
      <c r="CM139" s="192" t="str">
        <f ca="1">IF(ISNUMBER(Table_Question_Sets[[#This Row],[Config Use Row]]),INDEX(Table_Question_Sets[Calculation Rollup],Table_Question_Sets[[#This Row],[Config Use Row]]),"")</f>
        <v/>
      </c>
    </row>
    <row r="140" spans="2:91" ht="21" customHeight="1">
      <c r="B140" s="28" t="s">
        <v>1005</v>
      </c>
      <c r="C140" s="186"/>
      <c r="D140" s="26" t="str">
        <f ca="1">IF(Table_Question_Sets[[#This Row],[Header]]="Yes","",
IF(INDIRECT(SUBSTITUTE(ADDRESS(1,COLUMN(),4),"1","")&amp;ROW()-1)="",
INDIRECT(SUBSTITUTE(ADDRESS(1,COLUMN(Table_Question_Sets[[#This Row],[Property]]),4),"1","")&amp;ROW()-1),
INDIRECT(SUBSTITUTE(ADDRESS(1,COLUMN(),4),"1","")&amp;ROW()-1)))</f>
        <v xml:space="preserve">Review </v>
      </c>
      <c r="E14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reviewTriggersList</v>
      </c>
      <c r="F140" s="187" t="str">
        <f>IF(Table_Question_Sets[[#This Row],[Header]]="Yes","",IF(Table_Question_Sets[[#This Row],[Property]]&lt;&gt;"",SUBSTITUTE(Table_Question_Sets[[#This Row],[Property]]," ",""),""))</f>
        <v>ReviewTriggersList</v>
      </c>
      <c r="G140" s="94"/>
      <c r="H140" s="27" t="s">
        <v>629</v>
      </c>
      <c r="I140" s="27" t="s">
        <v>629</v>
      </c>
      <c r="J140" s="186"/>
      <c r="K140" s="59"/>
      <c r="L140" s="189"/>
      <c r="M140" s="189"/>
      <c r="N140" s="190"/>
      <c r="O140" s="190" t="s">
        <v>735</v>
      </c>
      <c r="P140" s="190"/>
      <c r="Q140" s="190"/>
      <c r="R140" s="190"/>
      <c r="S140" s="190"/>
      <c r="T140" s="27"/>
      <c r="U140" s="186"/>
      <c r="V140" s="27"/>
      <c r="W140" s="27"/>
      <c r="X140" s="186"/>
      <c r="Y140" s="11" t="s">
        <v>1246</v>
      </c>
      <c r="Z140" s="186"/>
      <c r="AA140" s="186"/>
      <c r="AB140" s="365" t="s">
        <v>1950</v>
      </c>
      <c r="AC140" s="186"/>
      <c r="AD140" s="27"/>
      <c r="AE140" s="27"/>
      <c r="AF140" s="186"/>
      <c r="AG140" s="186"/>
      <c r="AH140" s="82"/>
      <c r="AI140" s="191"/>
      <c r="AJ140" s="191"/>
      <c r="AK140" s="191"/>
      <c r="AL140" s="191"/>
      <c r="AM140" s="191"/>
      <c r="AN140" s="191"/>
      <c r="AO140" s="191"/>
      <c r="AP140" s="191"/>
      <c r="AQ140" s="192"/>
      <c r="AR140" s="193"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0" s="193"/>
      <c r="AT140" s="1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0" s="192"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0" s="27"/>
      <c r="AW140" s="195"/>
      <c r="AX140" s="195"/>
      <c r="AY140" s="195"/>
      <c r="AZ140" s="186"/>
      <c r="BA140" s="186"/>
      <c r="BB140" s="186"/>
      <c r="BC140" s="186"/>
      <c r="BD140" s="186"/>
      <c r="BE140" s="186"/>
      <c r="BF140" s="186"/>
      <c r="BG140" s="186"/>
      <c r="BH140" s="186"/>
      <c r="BI140" s="27" t="s">
        <v>70</v>
      </c>
      <c r="BJ140" s="27"/>
      <c r="BK140" s="27"/>
      <c r="BL14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0" s="50" t="str">
        <f>IF(OR(Table_Question_Sets[[#This Row],[Header]]="Yes",Table_Question_Sets[[#This Row],[Text]]=""),"",IF(OR(Table_Question_Sets[[#This Row],[Text]]="true",Table_Question_Sets[[#This Row],[Text]]="false",ISNUMBER(Table_Question_Sets[[#This Row],[Text]])),Table_Question_Sets[[#This Row],[Text]],""""&amp;Table_Question_Sets[[#This Row],[Text]]&amp;""""))</f>
        <v/>
      </c>
      <c r="BN140" s="197" t="str">
        <f>IF(AND(Table_Question_Sets[[#This Row],[Header]]&lt;&gt;"Yes",Table_Question_Sets[[#This Row],[Property]]&lt;&gt;"",Table_Question_Sets[[#This Row],[Summary Label]]&lt;&gt;""),""""&amp;Table_Question_Sets[[#This Row],[Key]]&amp;""": """&amp;Table_Question_Sets[[#This Row],[Summary Label]]&amp;"""","")</f>
        <v/>
      </c>
      <c r="BO140" s="197">
        <f ca="1">IF(Table_Question_Sets[[#This Row],[Header]]="Yes","",_xlfn.NUMBERVALUE(INDIRECT(SUBSTITUTE(ADDRESS(1,COLUMN(),4),"1","")&amp;ROW()-1))+IF(Table_Question_Sets[[#This Row],[Property]]&lt;&gt;"",1,0))</f>
        <v>1</v>
      </c>
      <c r="BP140" s="197">
        <f ca="1">IF(Table_Question_Sets[[#This Row],[Header]]="Yes","",_xlfn.NUMBERVALUE(INDIRECT(SUBSTITUTE(ADDRESS(1,COLUMN(),4),"1","")&amp;ROW()+1))+IF(Table_Question_Sets[[#This Row],[Property]]&lt;&gt;"",1,0))</f>
        <v>5</v>
      </c>
      <c r="BQ140" s="197" t="str">
        <f t="array" aca="1" ref="BQ14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0" s="19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40" s="19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0" s="192"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"templateOptions":{"content":{"heading3":"What triggered this review?","customHTML":"&lt;p&gt;These are the active review triggers that resulted in the quote being referred for review:&lt;/p&gt;
%{ generateSummaryTableOfActiveTriggersOfType('review') }%"}}</v>
      </c>
      <c r="BU140" s="19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"reviewTriggersList","type": "content-field","className":"col-xs-12","templateOptions":{"content":{"heading3":"What triggered this review?","customHTML":"&lt;p&gt;These are the active review triggers that resulted in the quote being referred for review:&lt;/p&gt;
%{ generateSummaryTableOfActiveTriggersOfType('review') }%"}},"validators": {"validation": "Validators.compose([])"}}</v>
      </c>
      <c r="BV140" s="26" t="str">
        <f ca="1" xml:space="preserve">
IF(Table_Question_Sets[[#This Row],[Row]]="Yes","]},{""className"": ""row"",""fieldGroup"": [","")&amp;
Table_Question_Sets[[#This Row],[Config Field]]</f>
        <v>{"key": "reviewTriggersList","type": "content-field","className":"col-xs-12","templateOptions":{"content":{"heading3":"What triggered this review?","customHTML":"&lt;p&gt;These are the active review triggers that resulted in the quote being referred for review:&lt;/p&gt;
%{ generateSummaryTableOfActiveTriggersOfType('review') }%"}},"validators": {"validation": "Validators.compose([])"}}</v>
      </c>
      <c r="BW140" s="192"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"reviewTriggersList","type": "content-field","className":"col-xs-12","templateOptions":{"content":{"heading3":"What triggered this review?","customHTML":"&lt;p&gt;These are the active review triggers that resulted in the quote being referred for review:&lt;/p&gt;
%{ generateSummaryTableOfActiveTriggersOfType('review') }%"}},"validators": {"validation": "Validators.compose([])"}},{"key":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BX140" s="192"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0" s="192" t="str">
        <f>IF(AND(Table_Question_Sets[[#This Row],[Header]]="",Table_Question_Sets[[#This Row],[Property]]&lt;&gt;"",Table_Question_Sets[[#This Row],[Field Type]]&lt;&gt;""),
""""&amp;Table_Question_Sets[[#This Row],[Key]]&amp;"""","")</f>
        <v>"reviewTriggersList"</v>
      </c>
      <c r="BZ140" s="192"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"reviewTriggersList","displayMembershipDetails","reviewMessage","manualEndorsement","manualEndorsementTimestamp"</v>
      </c>
      <c r="CA140" s="192" t="str">
        <f>IF(AND(Table_Question_Sets[[#This Row],[Header]]&lt;&gt;"Yes",Table_Question_Sets[[#This Row],[Property]]&lt;&gt;"",Table_Question_Sets[[#This Row],[Workflow Role]]&lt;&gt;""),
""""&amp;Table_Question_Sets[[#This Row],[Workflow Role]]&amp;""":"""&amp;Table_Question_Sets[[#This Row],[Key]]&amp;"""","")</f>
        <v/>
      </c>
      <c r="CB140" s="186" t="str">
        <f>IF(AND(Table_Question_Sets[[#This Row],[Displayable]]="No", Table_Question_Sets[[#This Row],[Property]]&lt;&gt;""),
"",""""&amp;Table_Question_Sets[[#This Row],[Key]]&amp;"""")</f>
        <v/>
      </c>
      <c r="CC140" s="192" t="str">
        <f>IF(AND(Table_Question_Sets[[#This Row],[Header]]&lt;&gt;"Yes",Table_Question_Sets[[#This Row],[Property]]&lt;&gt;"",Table_Question_Sets[[#This Row],[Private]]="Yes"),
""""&amp;Table_Question_Sets[[#This Row],[Key]]&amp;"""","")</f>
        <v/>
      </c>
      <c r="CD140" s="18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"reviewTriggersList": { "dataType": "none", "displayable": false, "canChangeWhenApproved": false, "private": false, "resetForNewQuotes": false}</v>
      </c>
      <c r="CE140" s="18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"reviewTriggersList": { "dataType": "none", "displayable": false, "canChangeWhenApproved": false, "private": false, "resetForNewQuotes": false},"displayMembershipDetails": { "dataType": "none", "displayable": false, "canChangeWhenApproved": false, "private": false, "resetForNewQuotes": false},"reviewMessage": { "dataType": "text", "displayable": true, "canChangeWhenApproved": false, "private": false, "resetForNewQuotes": false},"manualEndorsement": { "dataType": "boolean", "displayable": false, "canChangeWhenApproved": false, "private": false, "resetForNewQuotes": false},"manualEndorsementTimestamp": { "dataType": "text", "displayable": false, "canChangeWhenApproved": false, "private": false, "resetForNewQuotes": false}</v>
      </c>
      <c r="CF140" s="186" t="str">
        <f ca="1">IF(ISNUMBER(Table_Question_Sets[[#This Row],[Config Use Row]]),INDEX(Table_Question_Sets[Config Question Meta Data Rollup],Table_Question_Sets[[#This Row],[Config Use Row]])&amp;",","")</f>
        <v/>
      </c>
      <c r="CG140" s="192">
        <f ca="1">IF(Table_Question_Sets[[#This Row],[Header]]="Yes","",_xlfn.NUMBERVALUE(INDIRECT(SUBSTITUTE(ADDRESS(1,COLUMN(),4),"1","")&amp;ROW()+1))+IF(OR(Table_Question_Sets[[#This Row],[Value]]&lt;&gt;"",AND(Table_Question_Sets[[#This Row],[Data Type]]="Repeating",Table_Question_Sets[[#This Row],[Calculation Repeating]]&lt;&gt;"")),1,0))</f>
        <v>0</v>
      </c>
      <c r="CH140" s="192" t="str">
        <f ca="1" xml:space="preserve">
IF(Table_Question_Sets[[#This Row],[Data Type]]="Repeating",
OFFSET(Table_Repeating_Question_Sets[[#Headers],[Property]],MATCH(Table_Question_Sets[[#This Row],[Property]],Table_Repeating_Question_Sets[Property],0),MATCH("Calculation",Table_Repeating_Question_Sets[#Headers],0)-1,1,1),
"")</f>
        <v/>
      </c>
      <c r="CI140" s="192"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0" s="192"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40" s="192" t="str">
        <f ca="1">IF(ISNUMBER(Table_Question_Sets[[#This Row],[Config Use Row]]),INDEX(Table_Question_Sets[Config Rollup],Table_Question_Sets[[#This Row],[Config Use Row]]),"")</f>
        <v/>
      </c>
      <c r="CL140" s="192" t="str">
        <f ca="1">IF(ISNUMBER(Table_Question_Sets[[#This Row],[Config Use Row]]),INDEX(Table_Question_Sets[Config Keys Nested Rollup],Table_Question_Sets[[#This Row],[Config Use Row]]),"")</f>
        <v/>
      </c>
      <c r="CM140" s="192" t="str">
        <f ca="1">IF(ISNUMBER(Table_Question_Sets[[#This Row],[Config Use Row]]),INDEX(Table_Question_Sets[Calculation Rollup],Table_Question_Sets[[#This Row],[Config Use Row]]),"")</f>
        <v/>
      </c>
    </row>
    <row r="141" spans="2:91" ht="21" customHeight="1">
      <c r="B141" s="27" t="s">
        <v>1400</v>
      </c>
      <c r="C141" s="186"/>
      <c r="D141" s="26" t="str">
        <f ca="1">IF(Table_Question_Sets[[#This Row],[Header]]="Yes","",
IF(INDIRECT(SUBSTITUTE(ADDRESS(1,COLUMN(),4),"1","")&amp;ROW()-1)="",
INDIRECT(SUBSTITUTE(ADDRESS(1,COLUMN(Table_Question_Sets[[#This Row],[Property]]),4),"1","")&amp;ROW()-1),
INDIRECT(SUBSTITUTE(ADDRESS(1,COLUMN(),4),"1","")&amp;ROW()-1)))</f>
        <v xml:space="preserve">Review </v>
      </c>
      <c r="E14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displayMembershipDetails</v>
      </c>
      <c r="F141" s="187" t="str">
        <f>IF(Table_Question_Sets[[#This Row],[Header]]="Yes","",IF(Table_Question_Sets[[#This Row],[Property]]&lt;&gt;"",SUBSTITUTE(Table_Question_Sets[[#This Row],[Property]]," ",""),""))</f>
        <v>DisplayMembershipDetails</v>
      </c>
      <c r="G141" s="94"/>
      <c r="H141" s="27" t="s">
        <v>629</v>
      </c>
      <c r="I141" s="27" t="s">
        <v>629</v>
      </c>
      <c r="J141" s="186"/>
      <c r="K141" s="59"/>
      <c r="L141" s="189"/>
      <c r="M141" s="189"/>
      <c r="N141" s="190"/>
      <c r="O141" s="190" t="s">
        <v>735</v>
      </c>
      <c r="P141" s="190"/>
      <c r="Q141" s="190"/>
      <c r="R141" s="190"/>
      <c r="S141" s="190"/>
      <c r="T141" s="27"/>
      <c r="U141" s="186"/>
      <c r="V141" s="27"/>
      <c r="W141" s="27"/>
      <c r="X141" s="186"/>
      <c r="Y141" s="256" t="s">
        <v>1244</v>
      </c>
      <c r="Z141" s="186"/>
      <c r="AA141" s="186"/>
      <c r="AB141" s="244" t="s">
        <v>1088</v>
      </c>
      <c r="AC141" s="186"/>
      <c r="AD141" s="27"/>
      <c r="AE141" s="27"/>
      <c r="AF141" s="186"/>
      <c r="AG141" s="186"/>
      <c r="AH141" s="82"/>
      <c r="AI141" s="191"/>
      <c r="AJ141" s="191"/>
      <c r="AK141" s="191"/>
      <c r="AL141" s="191"/>
      <c r="AM141" s="191"/>
      <c r="AN141" s="191"/>
      <c r="AO141" s="191"/>
      <c r="AP141" s="191"/>
      <c r="AQ141" s="192"/>
      <c r="AR141" s="193"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1" s="193"/>
      <c r="AT141" s="1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1" s="192"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1" s="27"/>
      <c r="AW141" s="195"/>
      <c r="AX141" s="195"/>
      <c r="AY141" s="195"/>
      <c r="AZ141" s="186"/>
      <c r="BA141" s="186"/>
      <c r="BB141" s="186"/>
      <c r="BC141" s="186"/>
      <c r="BD141" s="186"/>
      <c r="BE141" s="186"/>
      <c r="BF141" s="186"/>
      <c r="BG141" s="186"/>
      <c r="BH141" s="186"/>
      <c r="BI141" s="27" t="s">
        <v>70</v>
      </c>
      <c r="BJ141" s="27"/>
      <c r="BK141" s="27"/>
      <c r="BL14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1" s="50" t="str">
        <f>IF(OR(Table_Question_Sets[[#This Row],[Header]]="Yes",Table_Question_Sets[[#This Row],[Text]]=""),"",IF(OR(Table_Question_Sets[[#This Row],[Text]]="true",Table_Question_Sets[[#This Row],[Text]]="false",ISNUMBER(Table_Question_Sets[[#This Row],[Text]])),Table_Question_Sets[[#This Row],[Text]],""""&amp;Table_Question_Sets[[#This Row],[Text]]&amp;""""))</f>
        <v/>
      </c>
      <c r="BN141" s="197" t="str">
        <f>IF(AND(Table_Question_Sets[[#This Row],[Header]]&lt;&gt;"Yes",Table_Question_Sets[[#This Row],[Property]]&lt;&gt;"",Table_Question_Sets[[#This Row],[Summary Label]]&lt;&gt;""),""""&amp;Table_Question_Sets[[#This Row],[Key]]&amp;""": """&amp;Table_Question_Sets[[#This Row],[Summary Label]]&amp;"""","")</f>
        <v/>
      </c>
      <c r="BO141" s="197">
        <f ca="1">IF(Table_Question_Sets[[#This Row],[Header]]="Yes","",_xlfn.NUMBERVALUE(INDIRECT(SUBSTITUTE(ADDRESS(1,COLUMN(),4),"1","")&amp;ROW()-1))+IF(Table_Question_Sets[[#This Row],[Property]]&lt;&gt;"",1,0))</f>
        <v>2</v>
      </c>
      <c r="BP141" s="197">
        <f ca="1">IF(Table_Question_Sets[[#This Row],[Header]]="Yes","",_xlfn.NUMBERVALUE(INDIRECT(SUBSTITUTE(ADDRESS(1,COLUMN(),4),"1","")&amp;ROW()+1))+IF(Table_Question_Sets[[#This Row],[Property]]&lt;&gt;"",1,0))</f>
        <v>4</v>
      </c>
      <c r="BQ141" s="197" t="str">
        <f t="array" aca="1" ref="BQ14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1" s="19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41" s="19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1" s="192"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"templateOptions":{"content":{"heading3":"Membership details","customHTML":"&lt;p&gt;The membership details entered by the applicant are:&lt;/p&gt;&lt;ul&gt;&lt;li&gt;&lt;strong&gt;Name:&lt;/strong&gt; %{ contactName }%&lt;/li&gt;&lt;li&gt;&lt;strong&gt;Membership No:&lt;/strong&gt; %{ membershipNumber }%&lt;/li&gt;&lt;/ul&gt;"}}</v>
      </c>
      <c r="BU141" s="19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v>
      </c>
      <c r="BV141" s="26" t="str">
        <f ca="1" xml:space="preserve">
IF(Table_Question_Sets[[#This Row],[Row]]="Yes","]},{""className"": ""row"",""fieldGroup"": [","")&amp;
Table_Question_Sets[[#This Row],[Config Field]]</f>
        <v>{"key":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v>
      </c>
      <c r="BW141" s="192"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BX141" s="192"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1" s="192" t="str">
        <f>IF(AND(Table_Question_Sets[[#This Row],[Header]]="",Table_Question_Sets[[#This Row],[Property]]&lt;&gt;"",Table_Question_Sets[[#This Row],[Field Type]]&lt;&gt;""),
""""&amp;Table_Question_Sets[[#This Row],[Key]]&amp;"""","")</f>
        <v>"displayMembershipDetails"</v>
      </c>
      <c r="BZ141" s="192"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"displayMembershipDetails","reviewMessage","manualEndorsement","manualEndorsementTimestamp"</v>
      </c>
      <c r="CA141" s="192" t="str">
        <f>IF(AND(Table_Question_Sets[[#This Row],[Header]]&lt;&gt;"Yes",Table_Question_Sets[[#This Row],[Property]]&lt;&gt;"",Table_Question_Sets[[#This Row],[Workflow Role]]&lt;&gt;""),
""""&amp;Table_Question_Sets[[#This Row],[Workflow Role]]&amp;""":"""&amp;Table_Question_Sets[[#This Row],[Key]]&amp;"""","")</f>
        <v/>
      </c>
      <c r="CB141" s="186" t="str">
        <f>IF(AND(Table_Question_Sets[[#This Row],[Displayable]]="No", Table_Question_Sets[[#This Row],[Property]]&lt;&gt;""),
"",""""&amp;Table_Question_Sets[[#This Row],[Key]]&amp;"""")</f>
        <v/>
      </c>
      <c r="CC141" s="192" t="str">
        <f>IF(AND(Table_Question_Sets[[#This Row],[Header]]&lt;&gt;"Yes",Table_Question_Sets[[#This Row],[Property]]&lt;&gt;"",Table_Question_Sets[[#This Row],[Private]]="Yes"),
""""&amp;Table_Question_Sets[[#This Row],[Key]]&amp;"""","")</f>
        <v/>
      </c>
      <c r="CD141" s="18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"displayMembershipDetails": { "dataType": "none", "displayable": false, "canChangeWhenApproved": false, "private": false, "resetForNewQuotes": false}</v>
      </c>
      <c r="CE141" s="18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"displayMembershipDetails": { "dataType": "none", "displayable": false, "canChangeWhenApproved": false, "private": false, "resetForNewQuotes": false},"reviewMessage": { "dataType": "text", "displayable": true, "canChangeWhenApproved": false, "private": false, "resetForNewQuotes": false},"manualEndorsement": { "dataType": "boolean", "displayable": false, "canChangeWhenApproved": false, "private": false, "resetForNewQuotes": false},"manualEndorsementTimestamp": { "dataType": "text", "displayable": false, "canChangeWhenApproved": false, "private": false, "resetForNewQuotes": false}</v>
      </c>
      <c r="CF141" s="186" t="str">
        <f ca="1">IF(ISNUMBER(Table_Question_Sets[[#This Row],[Config Use Row]]),INDEX(Table_Question_Sets[Config Question Meta Data Rollup],Table_Question_Sets[[#This Row],[Config Use Row]])&amp;",","")</f>
        <v/>
      </c>
      <c r="CG141" s="192">
        <f ca="1">IF(Table_Question_Sets[[#This Row],[Header]]="Yes","",_xlfn.NUMBERVALUE(INDIRECT(SUBSTITUTE(ADDRESS(1,COLUMN(),4),"1","")&amp;ROW()+1))+IF(OR(Table_Question_Sets[[#This Row],[Value]]&lt;&gt;"",AND(Table_Question_Sets[[#This Row],[Data Type]]="Repeating",Table_Question_Sets[[#This Row],[Calculation Repeating]]&lt;&gt;"")),1,0))</f>
        <v>0</v>
      </c>
      <c r="CH141" s="192" t="str">
        <f ca="1" xml:space="preserve">
IF(Table_Question_Sets[[#This Row],[Data Type]]="Repeating",
OFFSET(Table_Repeating_Question_Sets[[#Headers],[Property]],MATCH(Table_Question_Sets[[#This Row],[Property]],Table_Repeating_Question_Sets[Property],0),MATCH("Calculation",Table_Repeating_Question_Sets[#Headers],0)-1,1,1),
"")</f>
        <v/>
      </c>
      <c r="CI141" s="192"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1" s="192"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41" s="192" t="str">
        <f ca="1">IF(ISNUMBER(Table_Question_Sets[[#This Row],[Config Use Row]]),INDEX(Table_Question_Sets[Config Rollup],Table_Question_Sets[[#This Row],[Config Use Row]]),"")</f>
        <v/>
      </c>
      <c r="CL141" s="192" t="str">
        <f ca="1">IF(ISNUMBER(Table_Question_Sets[[#This Row],[Config Use Row]]),INDEX(Table_Question_Sets[Config Keys Nested Rollup],Table_Question_Sets[[#This Row],[Config Use Row]]),"")</f>
        <v/>
      </c>
      <c r="CM141" s="192" t="str">
        <f ca="1">IF(ISNUMBER(Table_Question_Sets[[#This Row],[Config Use Row]]),INDEX(Table_Question_Sets[Calculation Rollup],Table_Question_Sets[[#This Row],[Config Use Row]]),"")</f>
        <v/>
      </c>
    </row>
    <row r="142" spans="2:91" s="22" customFormat="1" ht="21" customHeight="1">
      <c r="B142" s="27" t="s">
        <v>916</v>
      </c>
      <c r="C142" s="10"/>
      <c r="D142" s="26" t="str">
        <f ca="1">IF(Table_Question_Sets[[#This Row],[Header]]="Yes","",
IF(INDIRECT(SUBSTITUTE(ADDRESS(1,COLUMN(),4),"1","")&amp;ROW()-1)="",
INDIRECT(SUBSTITUTE(ADDRESS(1,COLUMN(Table_Question_Sets[[#This Row],[Property]]),4),"1","")&amp;ROW()-1),
INDIRECT(SUBSTITUTE(ADDRESS(1,COLUMN(),4),"1","")&amp;ROW()-1)))</f>
        <v xml:space="preserve">Review </v>
      </c>
      <c r="E14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reviewMessage</v>
      </c>
      <c r="F142" s="26" t="str">
        <f>IF(Table_Question_Sets[[#This Row],[Header]]="Yes","",IF(Table_Question_Sets[[#This Row],[Property]]&lt;&gt;"",SUBSTITUTE(Table_Question_Sets[[#This Row],[Property]]," ",""),""))</f>
        <v>ReviewMessage</v>
      </c>
      <c r="G142" s="94"/>
      <c r="H142" s="27" t="s">
        <v>37</v>
      </c>
      <c r="I142" s="27" t="s">
        <v>81</v>
      </c>
      <c r="J142" s="10"/>
      <c r="K142" s="59"/>
      <c r="L142" s="77"/>
      <c r="M142" s="77"/>
      <c r="N142" s="60"/>
      <c r="O142" s="60" t="s">
        <v>735</v>
      </c>
      <c r="P142" s="60"/>
      <c r="Q142" s="60"/>
      <c r="R142" s="60"/>
      <c r="S142"/>
      <c r="T142" s="27"/>
      <c r="U142" s="10"/>
      <c r="V142" s="220"/>
      <c r="W142" s="27"/>
      <c r="X142" s="10"/>
      <c r="Y142" s="11" t="s">
        <v>1237</v>
      </c>
      <c r="Z142" s="10"/>
      <c r="AA142" s="11" t="s">
        <v>997</v>
      </c>
      <c r="AB142" s="11"/>
      <c r="AC142" s="10"/>
      <c r="AD142" s="27"/>
      <c r="AE142" s="27"/>
      <c r="AF142" s="10"/>
      <c r="AG142" s="10"/>
      <c r="AH142" s="199"/>
      <c r="AI142" s="181"/>
      <c r="AJ142" s="181"/>
      <c r="AK142" s="181"/>
      <c r="AL142" s="181"/>
      <c r="AM142" s="181"/>
      <c r="AN142" s="181"/>
      <c r="AO142" s="181"/>
      <c r="AP142" s="181"/>
      <c r="AQ142" s="137"/>
      <c r="AR142"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2"/>
      <c r="AT14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2" s="27"/>
      <c r="AW142" s="25"/>
      <c r="AX142" s="25"/>
      <c r="AY142" s="25"/>
      <c r="AZ142" s="10"/>
      <c r="BA142" s="10"/>
      <c r="BB142" s="10"/>
      <c r="BC142" s="10"/>
      <c r="BD142" s="10"/>
      <c r="BE142" s="10"/>
      <c r="BF142" s="10"/>
      <c r="BG142" s="10"/>
      <c r="BH142" s="10"/>
      <c r="BI142" s="10"/>
      <c r="BJ142" s="10"/>
      <c r="BK142" s="10"/>
      <c r="BL14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2" s="50" t="str">
        <f>IF(OR(Table_Question_Sets[[#This Row],[Header]]="Yes",Table_Question_Sets[[#This Row],[Text]]=""),"",IF(OR(Table_Question_Sets[[#This Row],[Text]]="true",Table_Question_Sets[[#This Row],[Text]]="false",ISNUMBER(Table_Question_Sets[[#This Row],[Text]])),Table_Question_Sets[[#This Row],[Text]],""""&amp;Table_Question_Sets[[#This Row],[Text]]&amp;""""))</f>
        <v/>
      </c>
      <c r="BN142" s="29" t="str">
        <f>IF(AND(Table_Question_Sets[[#This Row],[Header]]&lt;&gt;"Yes",Table_Question_Sets[[#This Row],[Property]]&lt;&gt;"",Table_Question_Sets[[#This Row],[Summary Label]]&lt;&gt;""),""""&amp;Table_Question_Sets[[#This Row],[Key]]&amp;""": """&amp;Table_Question_Sets[[#This Row],[Summary Label]]&amp;"""","")</f>
        <v/>
      </c>
      <c r="BO142" s="29">
        <f ca="1">IF(Table_Question_Sets[[#This Row],[Header]]="Yes","",_xlfn.NUMBERVALUE(INDIRECT(SUBSTITUTE(ADDRESS(1,COLUMN(),4),"1","")&amp;ROW()-1))+IF(Table_Question_Sets[[#This Row],[Property]]&lt;&gt;"",1,0))</f>
        <v>3</v>
      </c>
      <c r="BP142" s="29">
        <f ca="1">IF(Table_Question_Sets[[#This Row],[Header]]="Yes","",_xlfn.NUMBERVALUE(INDIRECT(SUBSTITUTE(ADDRESS(1,COLUMN(),4),"1","")&amp;ROW()+1))+IF(Table_Question_Sets[[#This Row],[Property]]&lt;&gt;"",1,0))</f>
        <v>3</v>
      </c>
      <c r="BQ142" s="29" t="str">
        <f t="array" aca="1" ref="BQ14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4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"templateOptions":{"content":{"heading3":"Message to customer","paragraph":"If you would like to leave a message for the customer or agent, e.g. if you are returning the quote and would like to request more information, please enter that message here."}}</v>
      </c>
      <c r="BU14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V142" s="26" t="str">
        <f ca="1" xml:space="preserve">
IF(Table_Question_Sets[[#This Row],[Row]]="Yes","]},{""className"": ""row"",""fieldGroup"": [","")&amp;
Table_Question_Sets[[#This Row],[Config Field]]</f>
        <v>{"key":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W14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BX14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2" s="137" t="str">
        <f>IF(AND(Table_Question_Sets[[#This Row],[Header]]="",Table_Question_Sets[[#This Row],[Property]]&lt;&gt;"",Table_Question_Sets[[#This Row],[Field Type]]&lt;&gt;""),
""""&amp;Table_Question_Sets[[#This Row],[Key]]&amp;"""","")</f>
        <v>"reviewMessage"</v>
      </c>
      <c r="BZ14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"reviewMessage","manualEndorsement","manualEndorsementTimestamp"</v>
      </c>
      <c r="CA142" s="137" t="str">
        <f>IF(AND(Table_Question_Sets[[#This Row],[Header]]&lt;&gt;"Yes",Table_Question_Sets[[#This Row],[Property]]&lt;&gt;"",Table_Question_Sets[[#This Row],[Workflow Role]]&lt;&gt;""),
""""&amp;Table_Question_Sets[[#This Row],[Workflow Role]]&amp;""":"""&amp;Table_Question_Sets[[#This Row],[Key]]&amp;"""","")</f>
        <v/>
      </c>
      <c r="CB142" s="10" t="str">
        <f>IF(AND(Table_Question_Sets[[#This Row],[Displayable]]="No", Table_Question_Sets[[#This Row],[Property]]&lt;&gt;""),
"",""""&amp;Table_Question_Sets[[#This Row],[Key]]&amp;"""")</f>
        <v>"reviewMessage"</v>
      </c>
      <c r="CC142" s="137" t="str">
        <f>IF(AND(Table_Question_Sets[[#This Row],[Header]]&lt;&gt;"Yes",Table_Question_Sets[[#This Row],[Property]]&lt;&gt;"",Table_Question_Sets[[#This Row],[Private]]="Yes"),
""""&amp;Table_Question_Sets[[#This Row],[Key]]&amp;"""","")</f>
        <v/>
      </c>
      <c r="CD142"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"reviewMessage": { "dataType": "text", "displayable": true, "canChangeWhenApproved": false, "private": false, "resetForNewQuotes": false}</v>
      </c>
      <c r="CE142"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"reviewMessage": { "dataType": "text", "displayable": true, "canChangeWhenApproved": false, "private": false, "resetForNewQuotes": false},"manualEndorsement": { "dataType": "boolean", "displayable": false, "canChangeWhenApproved": false, "private": false, "resetForNewQuotes": false},"manualEndorsementTimestamp": { "dataType": "text", "displayable": false, "canChangeWhenApproved": false, "private": false, "resetForNewQuotes": false}</v>
      </c>
      <c r="CF142" s="10" t="str">
        <f ca="1">IF(ISNUMBER(Table_Question_Sets[[#This Row],[Config Use Row]]),INDEX(Table_Question_Sets[Config Question Meta Data Rollup],Table_Question_Sets[[#This Row],[Config Use Row]])&amp;",","")</f>
        <v/>
      </c>
      <c r="CG142" s="137">
        <f ca="1">IF(Table_Question_Sets[[#This Row],[Header]]="Yes","",_xlfn.NUMBERVALUE(INDIRECT(SUBSTITUTE(ADDRESS(1,COLUMN(),4),"1","")&amp;ROW()+1))+IF(OR(Table_Question_Sets[[#This Row],[Value]]&lt;&gt;"",AND(Table_Question_Sets[[#This Row],[Data Type]]="Repeating",Table_Question_Sets[[#This Row],[Calculation Repeating]]&lt;&gt;"")),1,0))</f>
        <v>0</v>
      </c>
      <c r="CH14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4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42" s="137" t="str">
        <f ca="1">IF(ISNUMBER(Table_Question_Sets[[#This Row],[Config Use Row]]),INDEX(Table_Question_Sets[Config Rollup],Table_Question_Sets[[#This Row],[Config Use Row]]),"")</f>
        <v/>
      </c>
      <c r="CL142" s="137" t="str">
        <f ca="1">IF(ISNUMBER(Table_Question_Sets[[#This Row],[Config Use Row]]),INDEX(Table_Question_Sets[Config Keys Nested Rollup],Table_Question_Sets[[#This Row],[Config Use Row]]),"")</f>
        <v/>
      </c>
      <c r="CM142" s="137" t="str">
        <f ca="1">IF(ISNUMBER(Table_Question_Sets[[#This Row],[Config Use Row]]),INDEX(Table_Question_Sets[Calculation Rollup],Table_Question_Sets[[#This Row],[Config Use Row]]),"")</f>
        <v/>
      </c>
    </row>
    <row r="143" spans="2:91" s="22" customFormat="1" ht="21" customHeight="1">
      <c r="B143" s="27" t="s">
        <v>1578</v>
      </c>
      <c r="C143" s="10"/>
      <c r="D143" s="26" t="str">
        <f ca="1">IF(Table_Question_Sets[[#This Row],[Header]]="Yes","",
IF(INDIRECT(SUBSTITUTE(ADDRESS(1,COLUMN(),4),"1","")&amp;ROW()-1)="",
INDIRECT(SUBSTITUTE(ADDRESS(1,COLUMN(Table_Question_Sets[[#This Row],[Property]]),4),"1","")&amp;ROW()-1),
INDIRECT(SUBSTITUTE(ADDRESS(1,COLUMN(),4),"1","")&amp;ROW()-1)))</f>
        <v xml:space="preserve">Review </v>
      </c>
      <c r="E14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manualEndorsement</v>
      </c>
      <c r="F143" s="26" t="str">
        <f>IF(Table_Question_Sets[[#This Row],[Header]]="Yes","",IF(Table_Question_Sets[[#This Row],[Property]]&lt;&gt;"",SUBSTITUTE(Table_Question_Sets[[#This Row],[Property]]," ",""),""))</f>
        <v>ManualEndorsement</v>
      </c>
      <c r="G143" s="94"/>
      <c r="H143" s="27" t="s">
        <v>627</v>
      </c>
      <c r="I143" s="27" t="s">
        <v>490</v>
      </c>
      <c r="J143" s="10"/>
      <c r="K143" s="59"/>
      <c r="L143" s="77"/>
      <c r="M143" s="77"/>
      <c r="N143" s="60"/>
      <c r="O143" s="60" t="s">
        <v>735</v>
      </c>
      <c r="P143" s="60"/>
      <c r="Q143" s="60"/>
      <c r="R143" s="60"/>
      <c r="S143"/>
      <c r="T143" s="27"/>
      <c r="U143" s="10"/>
      <c r="V143" s="222"/>
      <c r="W143" s="27"/>
      <c r="X143" s="10"/>
      <c r="Y143" s="11" t="s">
        <v>1577</v>
      </c>
      <c r="Z143" s="10"/>
      <c r="AA143" s="11" t="s">
        <v>1579</v>
      </c>
      <c r="AB143" s="313"/>
      <c r="AC143" s="10"/>
      <c r="AD143" s="27" t="s">
        <v>1576</v>
      </c>
      <c r="AE143" s="27"/>
      <c r="AF143" s="10"/>
      <c r="AG143" s="10"/>
      <c r="AH143" s="199"/>
      <c r="AI143" s="181"/>
      <c r="AJ143" s="181"/>
      <c r="AK143" s="181"/>
      <c r="AL143" s="181"/>
      <c r="AM143" s="181"/>
      <c r="AN143" s="181"/>
      <c r="AO143" s="181"/>
      <c r="AP143" s="181"/>
      <c r="AQ143" s="137"/>
      <c r="AR143"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3"/>
      <c r="AT14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3" s="27"/>
      <c r="AW143" s="25"/>
      <c r="AX143" s="25"/>
      <c r="AY143" s="25"/>
      <c r="AZ143" s="10"/>
      <c r="BA143" s="10" t="s">
        <v>60</v>
      </c>
      <c r="BB143" s="10"/>
      <c r="BC143" s="10"/>
      <c r="BD143" s="10"/>
      <c r="BE143" s="10"/>
      <c r="BF143" s="10"/>
      <c r="BG143" s="10"/>
      <c r="BH143" s="10"/>
      <c r="BI143" s="27" t="s">
        <v>70</v>
      </c>
      <c r="BJ143" s="27"/>
      <c r="BK143" s="27"/>
      <c r="BL14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3" s="50" t="str">
        <f>IF(OR(Table_Question_Sets[[#This Row],[Header]]="Yes",Table_Question_Sets[[#This Row],[Text]]=""),"",IF(OR(Table_Question_Sets[[#This Row],[Text]]="true",Table_Question_Sets[[#This Row],[Text]]="false",ISNUMBER(Table_Question_Sets[[#This Row],[Text]])),Table_Question_Sets[[#This Row],[Text]],""""&amp;Table_Question_Sets[[#This Row],[Text]]&amp;""""))</f>
        <v/>
      </c>
      <c r="BN143" s="29" t="str">
        <f>IF(AND(Table_Question_Sets[[#This Row],[Header]]&lt;&gt;"Yes",Table_Question_Sets[[#This Row],[Property]]&lt;&gt;"",Table_Question_Sets[[#This Row],[Summary Label]]&lt;&gt;""),""""&amp;Table_Question_Sets[[#This Row],[Key]]&amp;""": """&amp;Table_Question_Sets[[#This Row],[Summary Label]]&amp;"""","")</f>
        <v/>
      </c>
      <c r="BO143" s="29">
        <f ca="1">IF(Table_Question_Sets[[#This Row],[Header]]="Yes","",_xlfn.NUMBERVALUE(INDIRECT(SUBSTITUTE(ADDRESS(1,COLUMN(),4),"1","")&amp;ROW()-1))+IF(Table_Question_Sets[[#This Row],[Property]]&lt;&gt;"",1,0))</f>
        <v>4</v>
      </c>
      <c r="BP143" s="29">
        <f ca="1">IF(Table_Question_Sets[[#This Row],[Header]]="Yes","",_xlfn.NUMBERVALUE(INDIRECT(SUBSTITUTE(ADDRESS(1,COLUMN(),4),"1","")&amp;ROW()+1))+IF(Table_Question_Sets[[#This Row],[Property]]&lt;&gt;"",1,0))</f>
        <v>2</v>
      </c>
      <c r="BQ143" s="29" t="str">
        <f t="array" aca="1" ref="BQ14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4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"templateOptions":{"placeholder":"Manually trigger endorsement","content":{"heading3":"Manual endorsement","paragraph":"Use this function to manually trigger an endorsement &lt;u&gt;once&lt;/u&gt; regardless of the presence of other endorsement triggers."},"affectsTriggers":"Yes"}</v>
      </c>
      <c r="BU14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v>
      </c>
      <c r="BV143" s="26" t="str">
        <f ca="1" xml:space="preserve">
IF(Table_Question_Sets[[#This Row],[Row]]="Yes","]},{""className"": ""row"",""fieldGroup"": [","")&amp;
Table_Question_Sets[[#This Row],[Config Field]]</f>
        <v>{"key":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v>
      </c>
      <c r="BW14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BX14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3" s="137" t="str">
        <f>IF(AND(Table_Question_Sets[[#This Row],[Header]]="",Table_Question_Sets[[#This Row],[Property]]&lt;&gt;"",Table_Question_Sets[[#This Row],[Field Type]]&lt;&gt;""),
""""&amp;Table_Question_Sets[[#This Row],[Key]]&amp;"""","")</f>
        <v>"manualEndorsement"</v>
      </c>
      <c r="BZ14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"manualEndorsement","manualEndorsementTimestamp"</v>
      </c>
      <c r="CA143" s="137" t="str">
        <f>IF(AND(Table_Question_Sets[[#This Row],[Header]]&lt;&gt;"Yes",Table_Question_Sets[[#This Row],[Property]]&lt;&gt;"",Table_Question_Sets[[#This Row],[Workflow Role]]&lt;&gt;""),
""""&amp;Table_Question_Sets[[#This Row],[Workflow Role]]&amp;""":"""&amp;Table_Question_Sets[[#This Row],[Key]]&amp;"""","")</f>
        <v/>
      </c>
      <c r="CB143" s="137" t="str">
        <f>IF(AND(Table_Question_Sets[[#This Row],[Displayable]]="No", Table_Question_Sets[[#This Row],[Property]]&lt;&gt;""),
"",""""&amp;Table_Question_Sets[[#This Row],[Key]]&amp;"""")</f>
        <v/>
      </c>
      <c r="CC143" s="137" t="str">
        <f>IF(AND(Table_Question_Sets[[#This Row],[Header]]&lt;&gt;"Yes",Table_Question_Sets[[#This Row],[Property]]&lt;&gt;"",Table_Question_Sets[[#This Row],[Private]]="Yes"),
""""&amp;Table_Question_Sets[[#This Row],[Key]]&amp;"""","")</f>
        <v/>
      </c>
      <c r="CD143"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"manualEndorsement": { "dataType": "boolean", "displayable": false, "canChangeWhenApproved": false, "private": false, "resetForNewQuotes": false}</v>
      </c>
      <c r="CE143"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"manualEndorsement": { "dataType": "boolean", "displayable": false, "canChangeWhenApproved": false, "private": false, "resetForNewQuotes": false},"manualEndorsementTimestamp": { "dataType": "text", "displayable": false, "canChangeWhenApproved": false, "private": false, "resetForNewQuotes": false}</v>
      </c>
      <c r="CF143" s="137" t="str">
        <f ca="1">IF(ISNUMBER(Table_Question_Sets[[#This Row],[Config Use Row]]),INDEX(Table_Question_Sets[Config Question Meta Data Rollup],Table_Question_Sets[[#This Row],[Config Use Row]])&amp;",","")</f>
        <v/>
      </c>
      <c r="CG143" s="137">
        <f ca="1">IF(Table_Question_Sets[[#This Row],[Header]]="Yes","",_xlfn.NUMBERVALUE(INDIRECT(SUBSTITUTE(ADDRESS(1,COLUMN(),4),"1","")&amp;ROW()+1))+IF(OR(Table_Question_Sets[[#This Row],[Value]]&lt;&gt;"",AND(Table_Question_Sets[[#This Row],[Data Type]]="Repeating",Table_Question_Sets[[#This Row],[Calculation Repeating]]&lt;&gt;"")),1,0))</f>
        <v>0</v>
      </c>
      <c r="CH143" s="137" t="str">
        <f ca="1" xml:space="preserve">
IF(Table_Question_Sets[[#This Row],[Data Type]]="Repeating",
OFFSET(Table_Repeating_Question_Sets[[#Headers],[Property]],MATCH(Table_Question_Sets[[#This Row],[Property]],Table_Repeating_Question_Sets[Property],0),MATCH("Calculation",Table_Repeating_Question_Sets[#Headers],0)-1,1,1),
"")</f>
        <v/>
      </c>
      <c r="CI14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43" s="137" t="str">
        <f ca="1">IF(ISNUMBER(Table_Question_Sets[[#This Row],[Config Use Row]]),INDEX(Table_Question_Sets[Config Rollup],Table_Question_Sets[[#This Row],[Config Use Row]]),"")</f>
        <v/>
      </c>
      <c r="CL143" s="137" t="str">
        <f ca="1">IF(ISNUMBER(Table_Question_Sets[[#This Row],[Config Use Row]]),INDEX(Table_Question_Sets[Config Keys Nested Rollup],Table_Question_Sets[[#This Row],[Config Use Row]]),"")</f>
        <v/>
      </c>
      <c r="CM143" s="137" t="str">
        <f ca="1">IF(ISNUMBER(Table_Question_Sets[[#This Row],[Config Use Row]]),INDEX(Table_Question_Sets[Calculation Rollup],Table_Question_Sets[[#This Row],[Config Use Row]]),"")</f>
        <v/>
      </c>
    </row>
    <row r="144" spans="2:91" s="22" customFormat="1" ht="21" customHeight="1">
      <c r="B144" s="27" t="s">
        <v>1582</v>
      </c>
      <c r="C144" s="10"/>
      <c r="D144" s="26" t="str">
        <f ca="1">IF(Table_Question_Sets[[#This Row],[Header]]="Yes","",
IF(INDIRECT(SUBSTITUTE(ADDRESS(1,COLUMN(),4),"1","")&amp;ROW()-1)="",
INDIRECT(SUBSTITUTE(ADDRESS(1,COLUMN(Table_Question_Sets[[#This Row],[Property]]),4),"1","")&amp;ROW()-1),
INDIRECT(SUBSTITUTE(ADDRESS(1,COLUMN(),4),"1","")&amp;ROW()-1)))</f>
        <v xml:space="preserve">Review </v>
      </c>
      <c r="E14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manualEndorsementTimestamp</v>
      </c>
      <c r="F144" s="26" t="str">
        <f>IF(Table_Question_Sets[[#This Row],[Header]]="Yes","",IF(Table_Question_Sets[[#This Row],[Property]]&lt;&gt;"",SUBSTITUTE(Table_Question_Sets[[#This Row],[Property]]," ",""),""))</f>
        <v>ManualEndorsementTimestamp</v>
      </c>
      <c r="G144" s="94"/>
      <c r="H144" s="27" t="s">
        <v>37</v>
      </c>
      <c r="I144" s="27" t="s">
        <v>789</v>
      </c>
      <c r="J144" s="10"/>
      <c r="K144" s="59"/>
      <c r="L144" s="77"/>
      <c r="M144" s="77"/>
      <c r="N144" s="60"/>
      <c r="O144" s="60" t="s">
        <v>1009</v>
      </c>
      <c r="P144" s="60"/>
      <c r="Q144" s="60"/>
      <c r="R144" s="60"/>
      <c r="S144"/>
      <c r="T144" s="27"/>
      <c r="U144" s="10"/>
      <c r="V144" s="222"/>
      <c r="W144" s="27"/>
      <c r="X144" s="10"/>
      <c r="Y144" s="11"/>
      <c r="Z144" s="10"/>
      <c r="AA144" s="11"/>
      <c r="AB144" s="313"/>
      <c r="AC144" s="10"/>
      <c r="AD144" s="27"/>
      <c r="AE144" s="27"/>
      <c r="AF144" s="10"/>
      <c r="AG144" s="10"/>
      <c r="AH144" s="199"/>
      <c r="AI144" s="181" t="s">
        <v>1581</v>
      </c>
      <c r="AJ144" s="82" t="s">
        <v>1324</v>
      </c>
      <c r="AK144" s="181"/>
      <c r="AL144" s="181"/>
      <c r="AM144" s="181"/>
      <c r="AN144" s="181"/>
      <c r="AO144" s="181"/>
      <c r="AP144" s="181"/>
      <c r="AQ144" s="137"/>
      <c r="AR144"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4"/>
      <c r="AT14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4" s="27"/>
      <c r="AW144" s="25"/>
      <c r="AX144" s="25"/>
      <c r="AY144" s="25"/>
      <c r="AZ144" s="10"/>
      <c r="BA144" s="10"/>
      <c r="BB144" s="10"/>
      <c r="BC144" s="10"/>
      <c r="BD144" s="10"/>
      <c r="BE144" s="10"/>
      <c r="BF144" s="10"/>
      <c r="BG144" s="10"/>
      <c r="BH144" s="10"/>
      <c r="BI144" s="27" t="s">
        <v>70</v>
      </c>
      <c r="BJ144" s="27"/>
      <c r="BK144" s="27"/>
      <c r="BL14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4" s="50" t="str">
        <f>IF(OR(Table_Question_Sets[[#This Row],[Header]]="Yes",Table_Question_Sets[[#This Row],[Text]]=""),"",IF(OR(Table_Question_Sets[[#This Row],[Text]]="true",Table_Question_Sets[[#This Row],[Text]]="false",ISNUMBER(Table_Question_Sets[[#This Row],[Text]])),Table_Question_Sets[[#This Row],[Text]],""""&amp;Table_Question_Sets[[#This Row],[Text]]&amp;""""))</f>
        <v/>
      </c>
      <c r="BN144" s="29" t="str">
        <f>IF(AND(Table_Question_Sets[[#This Row],[Header]]&lt;&gt;"Yes",Table_Question_Sets[[#This Row],[Property]]&lt;&gt;"",Table_Question_Sets[[#This Row],[Summary Label]]&lt;&gt;""),""""&amp;Table_Question_Sets[[#This Row],[Key]]&amp;""": """&amp;Table_Question_Sets[[#This Row],[Summary Label]]&amp;"""","")</f>
        <v/>
      </c>
      <c r="BO144" s="29">
        <f ca="1">IF(Table_Question_Sets[[#This Row],[Header]]="Yes","",_xlfn.NUMBERVALUE(INDIRECT(SUBSTITUTE(ADDRESS(1,COLUMN(),4),"1","")&amp;ROW()-1))+IF(Table_Question_Sets[[#This Row],[Property]]&lt;&gt;"",1,0))</f>
        <v>5</v>
      </c>
      <c r="BP144" s="29">
        <f ca="1">IF(Table_Question_Sets[[#This Row],[Header]]="Yes","",_xlfn.NUMBERVALUE(INDIRECT(SUBSTITUTE(ADDRESS(1,COLUMN(),4),"1","")&amp;ROW()+1))+IF(Table_Question_Sets[[#This Row],[Property]]&lt;&gt;"",1,0))</f>
        <v>1</v>
      </c>
      <c r="BQ144" s="29" t="str">
        <f t="array" aca="1" ref="BQ14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4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"templateOptions":{"calculatedValue":"now()","calculatedTrigger":"getCurrentWorkflowStep()"}</v>
      </c>
      <c r="BU14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"manualEndorsementTimestamp","type": "hidden-field","className":"col-xs-1","templateOptions":{"calculatedValue":"now()","calculatedTrigger":"getCurrentWorkflowStep()"},"validators": {"validation": "Validators.compose([])"}}</v>
      </c>
      <c r="BV144" s="26" t="str">
        <f ca="1" xml:space="preserve">
IF(Table_Question_Sets[[#This Row],[Row]]="Yes","]},{""className"": ""row"",""fieldGroup"": [","")&amp;
Table_Question_Sets[[#This Row],[Config Field]]</f>
        <v>{"key": "manualEndorsementTimestamp","type": "hidden-field","className":"col-xs-1","templateOptions":{"calculatedValue":"now()","calculatedTrigger":"getCurrentWorkflowStep()"},"validators": {"validation": "Validators.compose([])"}}</v>
      </c>
      <c r="BW14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"manualEndorsementTimestamp","type": "hidden-field","className":"col-xs-1","templateOptions":{"calculatedValue":"now()","calculatedTrigger":"getCurrentWorkflowStep()"},"validators": {"validation": "Validators.compose([])"}}</v>
      </c>
      <c r="BX14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4" s="137" t="str">
        <f>IF(AND(Table_Question_Sets[[#This Row],[Header]]="",Table_Question_Sets[[#This Row],[Property]]&lt;&gt;"",Table_Question_Sets[[#This Row],[Field Type]]&lt;&gt;""),
""""&amp;Table_Question_Sets[[#This Row],[Key]]&amp;"""","")</f>
        <v>"manualEndorsementTimestamp"</v>
      </c>
      <c r="BZ14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"manualEndorsementTimestamp"</v>
      </c>
      <c r="CA144" s="137" t="str">
        <f>IF(AND(Table_Question_Sets[[#This Row],[Header]]&lt;&gt;"Yes",Table_Question_Sets[[#This Row],[Property]]&lt;&gt;"",Table_Question_Sets[[#This Row],[Workflow Role]]&lt;&gt;""),
""""&amp;Table_Question_Sets[[#This Row],[Workflow Role]]&amp;""":"""&amp;Table_Question_Sets[[#This Row],[Key]]&amp;"""","")</f>
        <v/>
      </c>
      <c r="CB144" s="137" t="str">
        <f>IF(AND(Table_Question_Sets[[#This Row],[Displayable]]="No", Table_Question_Sets[[#This Row],[Property]]&lt;&gt;""),
"",""""&amp;Table_Question_Sets[[#This Row],[Key]]&amp;"""")</f>
        <v/>
      </c>
      <c r="CC144" s="137" t="str">
        <f>IF(AND(Table_Question_Sets[[#This Row],[Header]]&lt;&gt;"Yes",Table_Question_Sets[[#This Row],[Property]]&lt;&gt;"",Table_Question_Sets[[#This Row],[Private]]="Yes"),
""""&amp;Table_Question_Sets[[#This Row],[Key]]&amp;"""","")</f>
        <v/>
      </c>
      <c r="CD144"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"manualEndorsementTimestamp": { "dataType": "text", "displayable": false, "canChangeWhenApproved": false, "private": false, "resetForNewQuotes": false}</v>
      </c>
      <c r="CE144"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"manualEndorsementTimestamp": { "dataType": "text", "displayable": false, "canChangeWhenApproved": false, "private": false, "resetForNewQuotes": false}</v>
      </c>
      <c r="CF144" s="137" t="str">
        <f ca="1">IF(ISNUMBER(Table_Question_Sets[[#This Row],[Config Use Row]]),INDEX(Table_Question_Sets[Config Question Meta Data Rollup],Table_Question_Sets[[#This Row],[Config Use Row]])&amp;",","")</f>
        <v/>
      </c>
      <c r="CG144" s="137">
        <f ca="1">IF(Table_Question_Sets[[#This Row],[Header]]="Yes","",_xlfn.NUMBERVALUE(INDIRECT(SUBSTITUTE(ADDRESS(1,COLUMN(),4),"1","")&amp;ROW()+1))+IF(OR(Table_Question_Sets[[#This Row],[Value]]&lt;&gt;"",AND(Table_Question_Sets[[#This Row],[Data Type]]="Repeating",Table_Question_Sets[[#This Row],[Calculation Repeating]]&lt;&gt;"")),1,0))</f>
        <v>0</v>
      </c>
      <c r="CH14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4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44" s="137" t="str">
        <f ca="1">IF(ISNUMBER(Table_Question_Sets[[#This Row],[Config Use Row]]),INDEX(Table_Question_Sets[Config Rollup],Table_Question_Sets[[#This Row],[Config Use Row]]),"")</f>
        <v/>
      </c>
      <c r="CL144" s="137" t="str">
        <f ca="1">IF(ISNUMBER(Table_Question_Sets[[#This Row],[Config Use Row]]),INDEX(Table_Question_Sets[Config Keys Nested Rollup],Table_Question_Sets[[#This Row],[Config Use Row]]),"")</f>
        <v/>
      </c>
      <c r="CM144" s="137" t="str">
        <f ca="1">IF(ISNUMBER(Table_Question_Sets[[#This Row],[Config Use Row]]),INDEX(Table_Question_Sets[Calculation Rollup],Table_Question_Sets[[#This Row],[Config Use Row]]),"")</f>
        <v/>
      </c>
    </row>
    <row r="145" spans="2:91" s="22" customFormat="1" ht="29.25" thickBot="1">
      <c r="B145" s="49" t="s">
        <v>916</v>
      </c>
      <c r="C145" s="49" t="s">
        <v>60</v>
      </c>
      <c r="D145" s="49" t="str">
        <f ca="1">IF(Table_Question_Sets[[#This Row],[Header]]="Yes","",
IF(INDIRECT(SUBSTITUTE(ADDRESS(1,COLUMN(),4),"1","")&amp;ROW()-1)="",
INDIRECT(SUBSTITUTE(ADDRESS(1,COLUMN(Table_Question_Sets[[#This Row],[Property]]),4),"1","")&amp;ROW()-1),
INDIRECT(SUBSTITUTE(ADDRESS(1,COLUMN(),4),"1","")&amp;ROW()-1)))</f>
        <v/>
      </c>
      <c r="E145"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reviewMessage</v>
      </c>
      <c r="F145" s="49" t="str">
        <f>IF(Table_Question_Sets[[#This Row],[Header]]="Yes","",IF(Table_Question_Sets[[#This Row],[Property]]&lt;&gt;"",SUBSTITUTE(Table_Question_Sets[[#This Row],[Property]]," ",""),""))</f>
        <v/>
      </c>
      <c r="G145" s="48"/>
      <c r="H145" s="49"/>
      <c r="I145" s="49"/>
      <c r="J145" s="49"/>
      <c r="K145" s="48"/>
      <c r="L145" s="49"/>
      <c r="M145" s="49"/>
      <c r="N145" s="48"/>
      <c r="O145" s="48"/>
      <c r="P145" s="48"/>
      <c r="Q145" s="48"/>
      <c r="R145" s="48"/>
      <c r="S145" s="4"/>
      <c r="T145" s="49"/>
      <c r="U145" s="49"/>
      <c r="V145" s="237"/>
      <c r="W145" s="49"/>
      <c r="X145" s="49"/>
      <c r="Y145" s="49"/>
      <c r="Z145" s="49"/>
      <c r="AA145" s="49"/>
      <c r="AB145" s="49"/>
      <c r="AC145" s="49"/>
      <c r="AD145" s="49"/>
      <c r="AE145" s="49"/>
      <c r="AF145" s="49"/>
      <c r="AG145" s="49"/>
      <c r="AH145" s="237"/>
      <c r="AI145" s="238"/>
      <c r="AJ145" s="238"/>
      <c r="AK145" s="238"/>
      <c r="AL145" s="238"/>
      <c r="AM145" s="238"/>
      <c r="AN145" s="238"/>
      <c r="AO145" s="238"/>
      <c r="AP145" s="238"/>
      <c r="AQ145" s="49"/>
      <c r="AR145"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5" s="4"/>
      <c r="AT145"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5"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5" s="49"/>
      <c r="AW145" s="48"/>
      <c r="AX145" s="48"/>
      <c r="AY145" s="48"/>
      <c r="AZ145" s="49"/>
      <c r="BA145" s="49"/>
      <c r="BB145" s="49"/>
      <c r="BC145" s="49"/>
      <c r="BD145" s="49"/>
      <c r="BE145" s="49"/>
      <c r="BF145" s="49"/>
      <c r="BG145" s="49"/>
      <c r="BH145" s="49"/>
      <c r="BI145" s="49"/>
      <c r="BJ145" s="49"/>
      <c r="BK145" s="49"/>
      <c r="BL1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5" s="48" t="str">
        <f>IF(OR(Table_Question_Sets[[#This Row],[Header]]="Yes",Table_Question_Sets[[#This Row],[Text]]=""),"",IF(OR(Table_Question_Sets[[#This Row],[Text]]="true",Table_Question_Sets[[#This Row],[Text]]="false",ISNUMBER(Table_Question_Sets[[#This Row],[Text]])),Table_Question_Sets[[#This Row],[Text]],""""&amp;Table_Question_Sets[[#This Row],[Text]]&amp;""""))</f>
        <v/>
      </c>
      <c r="BN145" s="48" t="str">
        <f>IF(AND(Table_Question_Sets[[#This Row],[Header]]&lt;&gt;"Yes",Table_Question_Sets[[#This Row],[Property]]&lt;&gt;"",Table_Question_Sets[[#This Row],[Summary Label]]&lt;&gt;""),""""&amp;Table_Question_Sets[[#This Row],[Key]]&amp;""": """&amp;Table_Question_Sets[[#This Row],[Summary Label]]&amp;"""","")</f>
        <v/>
      </c>
      <c r="BO145" s="48" t="str">
        <f ca="1">IF(Table_Question_Sets[[#This Row],[Header]]="Yes","",_xlfn.NUMBERVALUE(INDIRECT(SUBSTITUTE(ADDRESS(1,COLUMN(),4),"1","")&amp;ROW()-1))+IF(Table_Question_Sets[[#This Row],[Property]]&lt;&gt;"",1,0))</f>
        <v/>
      </c>
      <c r="BP145" s="48" t="str">
        <f ca="1">IF(Table_Question_Sets[[#This Row],[Header]]="Yes","",_xlfn.NUMBERVALUE(INDIRECT(SUBSTITUTE(ADDRESS(1,COLUMN(),4),"1","")&amp;ROW()+1))+IF(Table_Question_Sets[[#This Row],[Property]]&lt;&gt;"",1,0))</f>
        <v/>
      </c>
      <c r="BQ145" s="48" t="str">
        <f t="array" aca="1" ref="BQ14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5"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45"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5"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45"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45" s="49" t="str">
        <f xml:space="preserve">
IF(Table_Question_Sets[[#This Row],[Row]]="Yes","]},{""className"": ""row"",""fieldGroup"": [","")&amp;
Table_Question_Sets[[#This Row],[Config Field]]</f>
        <v/>
      </c>
      <c r="BW145"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BX145"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5" s="49" t="str">
        <f>IF(AND(Table_Question_Sets[[#This Row],[Header]]="",Table_Question_Sets[[#This Row],[Property]]&lt;&gt;"",Table_Question_Sets[[#This Row],[Field Type]]&lt;&gt;""),
""""&amp;Table_Question_Sets[[#This Row],[Key]]&amp;"""","")</f>
        <v/>
      </c>
      <c r="BZ145"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"reviewMessage":["displayReviewMessage"],</v>
      </c>
      <c r="CA145" s="49" t="str">
        <f>IF(AND(Table_Question_Sets[[#This Row],[Header]]&lt;&gt;"Yes",Table_Question_Sets[[#This Row],[Property]]&lt;&gt;"",Table_Question_Sets[[#This Row],[Workflow Role]]&lt;&gt;""),
""""&amp;Table_Question_Sets[[#This Row],[Workflow Role]]&amp;""":"""&amp;Table_Question_Sets[[#This Row],[Key]]&amp;"""","")</f>
        <v/>
      </c>
      <c r="CB145" s="49" t="str">
        <f>IF(AND(Table_Question_Sets[[#This Row],[Displayable]]="No", Table_Question_Sets[[#This Row],[Property]]&lt;&gt;""),
"",""""&amp;Table_Question_Sets[[#This Row],[Key]]&amp;"""")</f>
        <v>"reviewMessage"</v>
      </c>
      <c r="CC145" s="49" t="str">
        <f>IF(AND(Table_Question_Sets[[#This Row],[Header]]&lt;&gt;"Yes",Table_Question_Sets[[#This Row],[Property]]&lt;&gt;"",Table_Question_Sets[[#This Row],[Private]]="Yes"),
""""&amp;Table_Question_Sets[[#This Row],[Key]]&amp;"""","")</f>
        <v/>
      </c>
      <c r="CD145"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45"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"reviewMessage":{"displayReviewMessage": { "dataType": "none", "displayable": false, "canChangeWhenApproved": false, "private": false, "resetForNewQuotes": false}}</v>
      </c>
      <c r="CF145" s="49" t="str">
        <f ca="1">IF(ISNUMBER(Table_Question_Sets[[#This Row],[Config Use Row]]),INDEX(Table_Question_Sets[Config Question Meta Data Rollup],Table_Question_Sets[[#This Row],[Config Use Row]])&amp;",","")</f>
        <v/>
      </c>
      <c r="CG145" s="49" t="str">
        <f ca="1">IF(Table_Question_Sets[[#This Row],[Header]]="Yes","",_xlfn.NUMBERVALUE(INDIRECT(SUBSTITUTE(ADDRESS(1,COLUMN(),4),"1","")&amp;ROW()+1))+IF(OR(Table_Question_Sets[[#This Row],[Value]]&lt;&gt;"",AND(Table_Question_Sets[[#This Row],[Data Type]]="Repeating",Table_Question_Sets[[#This Row],[Calculation Repeating]]&lt;&gt;"")),1,0))</f>
        <v/>
      </c>
      <c r="CH145" s="49" t="str">
        <f ca="1" xml:space="preserve">
IF(Table_Question_Sets[[#This Row],[Data Type]]="Repeating",
OFFSET(Table_Repeating_Question_Sets[[#Headers],[Property]],MATCH(Table_Question_Sets[[#This Row],[Property]],Table_Repeating_Question_Sets[Property],0),MATCH("Calculation",Table_Repeating_Question_Sets[#Headers],0)-1,1,1),
"")</f>
        <v/>
      </c>
      <c r="CI145"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5"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"reviewMessage":{},</v>
      </c>
      <c r="CK145" s="49" t="str">
        <f ca="1">IF(ISNUMBER(Table_Question_Sets[[#This Row],[Config Use Row]]),INDEX(Table_Question_Sets[Config Rollup],Table_Question_Sets[[#This Row],[Config Use Row]]),"")</f>
        <v/>
      </c>
      <c r="CL145" s="49" t="str">
        <f ca="1">IF(ISNUMBER(Table_Question_Sets[[#This Row],[Config Use Row]]),INDEX(Table_Question_Sets[Config Keys Nested Rollup],Table_Question_Sets[[#This Row],[Config Use Row]]),"")</f>
        <v/>
      </c>
      <c r="CM145" s="49" t="str">
        <f ca="1">IF(ISNUMBER(Table_Question_Sets[[#This Row],[Config Use Row]]),INDEX(Table_Question_Sets[Calculation Rollup],Table_Question_Sets[[#This Row],[Config Use Row]]),"")</f>
        <v/>
      </c>
    </row>
    <row r="146" spans="2:91" s="22" customFormat="1" ht="21" customHeight="1">
      <c r="B146" s="27" t="s">
        <v>1003</v>
      </c>
      <c r="C146" s="10"/>
      <c r="D146" s="26" t="str">
        <f ca="1">IF(Table_Question_Sets[[#This Row],[Header]]="Yes","",
IF(INDIRECT(SUBSTITUTE(ADDRESS(1,COLUMN(),4),"1","")&amp;ROW()-1)="",
INDIRECT(SUBSTITUTE(ADDRESS(1,COLUMN(Table_Question_Sets[[#This Row],[Property]]),4),"1","")&amp;ROW()-1),
INDIRECT(SUBSTITUTE(ADDRESS(1,COLUMN(),4),"1","")&amp;ROW()-1)))</f>
        <v>Review Message</v>
      </c>
      <c r="E14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displayReviewMessage</v>
      </c>
      <c r="F146" s="26" t="str">
        <f>IF(Table_Question_Sets[[#This Row],[Header]]="Yes","",IF(Table_Question_Sets[[#This Row],[Property]]&lt;&gt;"",SUBSTITUTE(Table_Question_Sets[[#This Row],[Property]]," ",""),""))</f>
        <v>DisplayReviewMessage</v>
      </c>
      <c r="G146" s="94"/>
      <c r="H146" s="28" t="s">
        <v>629</v>
      </c>
      <c r="I146" s="28" t="s">
        <v>629</v>
      </c>
      <c r="J146" s="10"/>
      <c r="K146" s="59"/>
      <c r="L146" s="77"/>
      <c r="M146" s="77"/>
      <c r="N146" s="60"/>
      <c r="O146" s="62" t="s">
        <v>735</v>
      </c>
      <c r="P146" s="60"/>
      <c r="Q146" s="60"/>
      <c r="R146" s="60"/>
      <c r="S146"/>
      <c r="T146" s="27"/>
      <c r="U146" s="10"/>
      <c r="V146" s="28" t="s">
        <v>1330</v>
      </c>
      <c r="W146" s="27"/>
      <c r="X146" s="11" t="s">
        <v>1004</v>
      </c>
      <c r="Y146" s="11"/>
      <c r="Z146" s="10"/>
      <c r="AA146" s="279" t="s">
        <v>1232</v>
      </c>
      <c r="AB146" s="255" t="s">
        <v>1233</v>
      </c>
      <c r="AC146" s="10"/>
      <c r="AD146" s="27"/>
      <c r="AE146" s="27"/>
      <c r="AF146" s="10"/>
      <c r="AG146" s="10"/>
      <c r="AH146" s="199"/>
      <c r="AI146" s="181"/>
      <c r="AJ146" s="181"/>
      <c r="AK146" s="181"/>
      <c r="AL146" s="181"/>
      <c r="AM146" s="181"/>
      <c r="AN146" s="181"/>
      <c r="AO146" s="181"/>
      <c r="AP146" s="181"/>
      <c r="AQ146" s="137"/>
      <c r="AR146"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6"/>
      <c r="AT14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6" s="27"/>
      <c r="AW146" s="25"/>
      <c r="AX146" s="25"/>
      <c r="AY146" s="25"/>
      <c r="AZ146" s="10"/>
      <c r="BA146" s="10"/>
      <c r="BB146" s="10"/>
      <c r="BC146" s="10"/>
      <c r="BD146" s="10"/>
      <c r="BE146" s="10"/>
      <c r="BF146" s="10"/>
      <c r="BG146" s="10"/>
      <c r="BH146" s="10"/>
      <c r="BI146" s="27" t="s">
        <v>70</v>
      </c>
      <c r="BJ146" s="27"/>
      <c r="BK146" s="27"/>
      <c r="BL14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6" s="50" t="str">
        <f>IF(OR(Table_Question_Sets[[#This Row],[Header]]="Yes",Table_Question_Sets[[#This Row],[Text]]=""),"",IF(OR(Table_Question_Sets[[#This Row],[Text]]="true",Table_Question_Sets[[#This Row],[Text]]="false",ISNUMBER(Table_Question_Sets[[#This Row],[Text]])),Table_Question_Sets[[#This Row],[Text]],""""&amp;Table_Question_Sets[[#This Row],[Text]]&amp;""""))</f>
        <v/>
      </c>
      <c r="BN146" s="29" t="str">
        <f>IF(AND(Table_Question_Sets[[#This Row],[Header]]&lt;&gt;"Yes",Table_Question_Sets[[#This Row],[Property]]&lt;&gt;"",Table_Question_Sets[[#This Row],[Summary Label]]&lt;&gt;""),""""&amp;Table_Question_Sets[[#This Row],[Key]]&amp;""": """&amp;Table_Question_Sets[[#This Row],[Summary Label]]&amp;"""","")</f>
        <v/>
      </c>
      <c r="BO146" s="29">
        <f ca="1">IF(Table_Question_Sets[[#This Row],[Header]]="Yes","",_xlfn.NUMBERVALUE(INDIRECT(SUBSTITUTE(ADDRESS(1,COLUMN(),4),"1","")&amp;ROW()-1))+IF(Table_Question_Sets[[#This Row],[Property]]&lt;&gt;"",1,0))</f>
        <v>1</v>
      </c>
      <c r="BP146" s="29">
        <f ca="1">IF(Table_Question_Sets[[#This Row],[Header]]="Yes","",_xlfn.NUMBERVALUE(INDIRECT(SUBSTITUTE(ADDRESS(1,COLUMN(),4),"1","")&amp;ROW()+1))+IF(Table_Question_Sets[[#This Row],[Property]]&lt;&gt;"",1,0))</f>
        <v>1</v>
      </c>
      <c r="BQ146" s="29" t="str">
        <f t="array" aca="1" ref="BQ14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4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"templateOptions":{"content":{"heading2":"Reviewer Message","paragraph":"When reviewing this quote, the reviewer recorded the following message for the customer:","customHTML":"&lt;div class='card'&gt;%{reviewMessage}%&lt;/div&gt;"},"hideCondition":"reviewMessage == null || reviewMessage == ''"}</v>
      </c>
      <c r="BU14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BV146" s="26" t="str">
        <f ca="1" xml:space="preserve">
IF(Table_Question_Sets[[#This Row],[Row]]="Yes","]},{""className"": ""row"",""fieldGroup"": [","")&amp;
Table_Question_Sets[[#This Row],[Config Field]]</f>
        <v>{"key":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BW14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BX14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6" s="137" t="str">
        <f>IF(AND(Table_Question_Sets[[#This Row],[Header]]="",Table_Question_Sets[[#This Row],[Property]]&lt;&gt;"",Table_Question_Sets[[#This Row],[Field Type]]&lt;&gt;""),
""""&amp;Table_Question_Sets[[#This Row],[Key]]&amp;"""","")</f>
        <v>"displayReviewMessage"</v>
      </c>
      <c r="BZ14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"displayReviewMessage"</v>
      </c>
      <c r="CA146" s="137" t="str">
        <f>IF(AND(Table_Question_Sets[[#This Row],[Header]]&lt;&gt;"Yes",Table_Question_Sets[[#This Row],[Property]]&lt;&gt;"",Table_Question_Sets[[#This Row],[Workflow Role]]&lt;&gt;""),
""""&amp;Table_Question_Sets[[#This Row],[Workflow Role]]&amp;""":"""&amp;Table_Question_Sets[[#This Row],[Key]]&amp;"""","")</f>
        <v/>
      </c>
      <c r="CB146" s="10" t="str">
        <f>IF(AND(Table_Question_Sets[[#This Row],[Displayable]]="No", Table_Question_Sets[[#This Row],[Property]]&lt;&gt;""),
"",""""&amp;Table_Question_Sets[[#This Row],[Key]]&amp;"""")</f>
        <v/>
      </c>
      <c r="CC146" s="137" t="str">
        <f>IF(AND(Table_Question_Sets[[#This Row],[Header]]&lt;&gt;"Yes",Table_Question_Sets[[#This Row],[Property]]&lt;&gt;"",Table_Question_Sets[[#This Row],[Private]]="Yes"),
""""&amp;Table_Question_Sets[[#This Row],[Key]]&amp;"""","")</f>
        <v/>
      </c>
      <c r="CD146"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"displayReviewMessage": { "dataType": "none", "displayable": false, "canChangeWhenApproved": false, "private": false, "resetForNewQuotes": false}</v>
      </c>
      <c r="CE146"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"displayReviewMessage": { "dataType": "none", "displayable": false, "canChangeWhenApproved": false, "private": false, "resetForNewQuotes": false}</v>
      </c>
      <c r="CF146" s="10" t="str">
        <f ca="1">IF(ISNUMBER(Table_Question_Sets[[#This Row],[Config Use Row]]),INDEX(Table_Question_Sets[Config Question Meta Data Rollup],Table_Question_Sets[[#This Row],[Config Use Row]])&amp;",","")</f>
        <v/>
      </c>
      <c r="CG146" s="137">
        <f ca="1">IF(Table_Question_Sets[[#This Row],[Header]]="Yes","",_xlfn.NUMBERVALUE(INDIRECT(SUBSTITUTE(ADDRESS(1,COLUMN(),4),"1","")&amp;ROW()+1))+IF(OR(Table_Question_Sets[[#This Row],[Value]]&lt;&gt;"",AND(Table_Question_Sets[[#This Row],[Data Type]]="Repeating",Table_Question_Sets[[#This Row],[Calculation Repeating]]&lt;&gt;"")),1,0))</f>
        <v>0</v>
      </c>
      <c r="CH14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4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46" s="137" t="str">
        <f ca="1">IF(ISNUMBER(Table_Question_Sets[[#This Row],[Config Use Row]]),INDEX(Table_Question_Sets[Config Rollup],Table_Question_Sets[[#This Row],[Config Use Row]]),"")</f>
        <v/>
      </c>
      <c r="CL146" s="137" t="str">
        <f ca="1">IF(ISNUMBER(Table_Question_Sets[[#This Row],[Config Use Row]]),INDEX(Table_Question_Sets[Config Keys Nested Rollup],Table_Question_Sets[[#This Row],[Config Use Row]]),"")</f>
        <v/>
      </c>
      <c r="CM146" s="137" t="str">
        <f ca="1">IF(ISNUMBER(Table_Question_Sets[[#This Row],[Config Use Row]]),INDEX(Table_Question_Sets[Calculation Rollup],Table_Question_Sets[[#This Row],[Config Use Row]]),"")</f>
        <v/>
      </c>
    </row>
    <row r="147" spans="2:91" s="22" customFormat="1" ht="29.25" thickBot="1">
      <c r="B147" s="49" t="s">
        <v>917</v>
      </c>
      <c r="C147" s="49" t="s">
        <v>60</v>
      </c>
      <c r="D147" s="49" t="str">
        <f ca="1">IF(Table_Question_Sets[[#This Row],[Header]]="Yes","",
IF(INDIRECT(SUBSTITUTE(ADDRESS(1,COLUMN(),4),"1","")&amp;ROW()-1)="",
INDIRECT(SUBSTITUTE(ADDRESS(1,COLUMN(Table_Question_Sets[[#This Row],[Property]]),4),"1","")&amp;ROW()-1),
INDIRECT(SUBSTITUTE(ADDRESS(1,COLUMN(),4),"1","")&amp;ROW()-1)))</f>
        <v/>
      </c>
      <c r="E147"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v>
      </c>
      <c r="F147" s="49" t="str">
        <f>IF(Table_Question_Sets[[#This Row],[Header]]="Yes","",IF(Table_Question_Sets[[#This Row],[Property]]&lt;&gt;"",SUBSTITUTE(Table_Question_Sets[[#This Row],[Property]]," ",""),""))</f>
        <v/>
      </c>
      <c r="G147" s="48"/>
      <c r="H147" s="49"/>
      <c r="I147" s="49"/>
      <c r="J147" s="49"/>
      <c r="K147" s="48"/>
      <c r="L147" s="49"/>
      <c r="M147" s="49"/>
      <c r="N147" s="48"/>
      <c r="O147" s="48"/>
      <c r="P147" s="48"/>
      <c r="Q147" s="48"/>
      <c r="R147" s="48"/>
      <c r="S147" s="4"/>
      <c r="T147" s="49"/>
      <c r="U147" s="49"/>
      <c r="V147" s="49"/>
      <c r="W147" s="49"/>
      <c r="X147" s="49"/>
      <c r="Y147" s="49"/>
      <c r="Z147" s="49"/>
      <c r="AA147" s="49"/>
      <c r="AB147" s="49"/>
      <c r="AC147" s="49"/>
      <c r="AD147" s="49"/>
      <c r="AE147" s="49"/>
      <c r="AF147" s="49"/>
      <c r="AG147" s="49"/>
      <c r="AH147" s="237"/>
      <c r="AI147" s="238"/>
      <c r="AJ147" s="238"/>
      <c r="AK147" s="238"/>
      <c r="AL147" s="238"/>
      <c r="AM147" s="238"/>
      <c r="AN147" s="238"/>
      <c r="AO147" s="238"/>
      <c r="AP147" s="238"/>
      <c r="AQ147" s="49"/>
      <c r="AR14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7" s="4"/>
      <c r="AT147"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7"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7" s="49"/>
      <c r="AW147" s="48"/>
      <c r="AX147" s="48"/>
      <c r="AY147" s="48"/>
      <c r="AZ147" s="49"/>
      <c r="BA147" s="49"/>
      <c r="BB147" s="49"/>
      <c r="BC147" s="49"/>
      <c r="BD147" s="49"/>
      <c r="BE147" s="49"/>
      <c r="BF147" s="49"/>
      <c r="BG147" s="49"/>
      <c r="BH147" s="49"/>
      <c r="BI147" s="49"/>
      <c r="BJ147" s="49"/>
      <c r="BK147" s="49"/>
      <c r="BL1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7" s="48" t="str">
        <f>IF(OR(Table_Question_Sets[[#This Row],[Header]]="Yes",Table_Question_Sets[[#This Row],[Text]]=""),"",IF(OR(Table_Question_Sets[[#This Row],[Text]]="true",Table_Question_Sets[[#This Row],[Text]]="false",ISNUMBER(Table_Question_Sets[[#This Row],[Text]])),Table_Question_Sets[[#This Row],[Text]],""""&amp;Table_Question_Sets[[#This Row],[Text]]&amp;""""))</f>
        <v/>
      </c>
      <c r="BN147" s="48" t="str">
        <f>IF(AND(Table_Question_Sets[[#This Row],[Header]]&lt;&gt;"Yes",Table_Question_Sets[[#This Row],[Property]]&lt;&gt;"",Table_Question_Sets[[#This Row],[Summary Label]]&lt;&gt;""),""""&amp;Table_Question_Sets[[#This Row],[Key]]&amp;""": """&amp;Table_Question_Sets[[#This Row],[Summary Label]]&amp;"""","")</f>
        <v/>
      </c>
      <c r="BO147" s="48" t="str">
        <f ca="1">IF(Table_Question_Sets[[#This Row],[Header]]="Yes","",_xlfn.NUMBERVALUE(INDIRECT(SUBSTITUTE(ADDRESS(1,COLUMN(),4),"1","")&amp;ROW()-1))+IF(Table_Question_Sets[[#This Row],[Property]]&lt;&gt;"",1,0))</f>
        <v/>
      </c>
      <c r="BP147" s="48" t="str">
        <f ca="1">IF(Table_Question_Sets[[#This Row],[Header]]="Yes","",_xlfn.NUMBERVALUE(INDIRECT(SUBSTITUTE(ADDRESS(1,COLUMN(),4),"1","")&amp;ROW()+1))+IF(Table_Question_Sets[[#This Row],[Property]]&lt;&gt;"",1,0))</f>
        <v/>
      </c>
      <c r="BQ147" s="48" t="str">
        <f t="array" aca="1" ref="BQ14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7"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47"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7"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4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47" s="49" t="str">
        <f xml:space="preserve">
IF(Table_Question_Sets[[#This Row],[Row]]="Yes","]},{""className"": ""row"",""fieldGroup"": [","")&amp;
Table_Question_Sets[[#This Row],[Config Field]]</f>
        <v/>
      </c>
      <c r="BW147"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"endorsement":[{"className": "row","fieldGroup":[{"key": "endorsementTriggersList","type": "content-field","className":"col-xs-12","templateOptions":{"content":{"heading3":"What triggered this referral?","customHTML":"&lt;p&gt;These are the active review triggers that resulted in the quote being referred for endorsement:&lt;/p&gt;
%{ generateSummaryTableOfActiveTriggersOfType('endorsement') }%"}},"validators": {"validation": "Validators.compose([])"}},{"key":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47"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7" s="49" t="str">
        <f>IF(AND(Table_Question_Sets[[#This Row],[Header]]="",Table_Question_Sets[[#This Row],[Property]]&lt;&gt;"",Table_Question_Sets[[#This Row],[Field Type]]&lt;&gt;""),
""""&amp;Table_Question_Sets[[#This Row],[Key]]&amp;"""","")</f>
        <v/>
      </c>
      <c r="BZ147"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"endorsement":["endorsementTriggersList","endorsementDisclosureSummary","endorsementCoverSummary","endorsementCancellationSummary","loadingFactor","additionalPremium","specialConditions","endorsementMessage"],</v>
      </c>
      <c r="CA147" s="49" t="str">
        <f>IF(AND(Table_Question_Sets[[#This Row],[Header]]&lt;&gt;"Yes",Table_Question_Sets[[#This Row],[Property]]&lt;&gt;"",Table_Question_Sets[[#This Row],[Workflow Role]]&lt;&gt;""),
""""&amp;Table_Question_Sets[[#This Row],[Workflow Role]]&amp;""":"""&amp;Table_Question_Sets[[#This Row],[Key]]&amp;"""","")</f>
        <v/>
      </c>
      <c r="CB147" s="49" t="str">
        <f>IF(AND(Table_Question_Sets[[#This Row],[Displayable]]="No", Table_Question_Sets[[#This Row],[Property]]&lt;&gt;""),
"",""""&amp;Table_Question_Sets[[#This Row],[Key]]&amp;"""")</f>
        <v>"endorsement"</v>
      </c>
      <c r="CC147" s="49" t="str">
        <f>IF(AND(Table_Question_Sets[[#This Row],[Header]]&lt;&gt;"Yes",Table_Question_Sets[[#This Row],[Property]]&lt;&gt;"",Table_Question_Sets[[#This Row],[Private]]="Yes"),
""""&amp;Table_Question_Sets[[#This Row],[Key]]&amp;"""","")</f>
        <v/>
      </c>
      <c r="CD147"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47"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"endorsement":{"endorsementTriggersList": { "dataType": "none", "displayable": false, "canChangeWhenApproved": false, "private": false, "resetForNewQuotes": false},"endorsementDisclosureSummary": { "dataType": "none", "displayable": false, "canChangeWhenApproved": false, "private": false, "resetForNewQuotes": false},"endorsementCoverSummary": { "dataType": "none", "displayable": false, "canChangeWhenApproved": false, "private": false, "resetForNewQuotes": false},"endorsementCancellationSummary":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47" s="49" t="str">
        <f ca="1">IF(ISNUMBER(Table_Question_Sets[[#This Row],[Config Use Row]]),INDEX(Table_Question_Sets[Config Question Meta Data Rollup],Table_Question_Sets[[#This Row],[Config Use Row]])&amp;",","")</f>
        <v/>
      </c>
      <c r="CG147" s="49" t="str">
        <f ca="1">IF(Table_Question_Sets[[#This Row],[Header]]="Yes","",_xlfn.NUMBERVALUE(INDIRECT(SUBSTITUTE(ADDRESS(1,COLUMN(),4),"1","")&amp;ROW()+1))+IF(OR(Table_Question_Sets[[#This Row],[Value]]&lt;&gt;"",AND(Table_Question_Sets[[#This Row],[Data Type]]="Repeating",Table_Question_Sets[[#This Row],[Calculation Repeating]]&lt;&gt;"")),1,0))</f>
        <v/>
      </c>
      <c r="CH147" s="49" t="str">
        <f ca="1" xml:space="preserve">
IF(Table_Question_Sets[[#This Row],[Data Type]]="Repeating",
OFFSET(Table_Repeating_Question_Sets[[#Headers],[Property]],MATCH(Table_Question_Sets[[#This Row],[Property]],Table_Repeating_Question_Sets[Property],0),MATCH("Calculation",Table_Repeating_Question_Sets[#Headers],0)-1,1,1),
"")</f>
        <v/>
      </c>
      <c r="CI147"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7"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"endorsement":{"loadingFactor": 1,"additionalPremium": "$0.00"},</v>
      </c>
      <c r="CK147" s="49" t="str">
        <f ca="1">IF(ISNUMBER(Table_Question_Sets[[#This Row],[Config Use Row]]),INDEX(Table_Question_Sets[Config Rollup],Table_Question_Sets[[#This Row],[Config Use Row]]),"")</f>
        <v/>
      </c>
      <c r="CL147" s="49" t="str">
        <f ca="1">IF(ISNUMBER(Table_Question_Sets[[#This Row],[Config Use Row]]),INDEX(Table_Question_Sets[Config Keys Nested Rollup],Table_Question_Sets[[#This Row],[Config Use Row]]),"")</f>
        <v/>
      </c>
      <c r="CM147" s="49" t="str">
        <f ca="1">IF(ISNUMBER(Table_Question_Sets[[#This Row],[Config Use Row]]),INDEX(Table_Question_Sets[Calculation Rollup],Table_Question_Sets[[#This Row],[Config Use Row]]),"")</f>
        <v/>
      </c>
    </row>
    <row r="148" spans="2:91" s="22" customFormat="1" ht="21" hidden="1" customHeight="1">
      <c r="B148" s="27"/>
      <c r="C148" s="10"/>
      <c r="D148" s="26" t="str">
        <f ca="1">IF(Table_Question_Sets[[#This Row],[Header]]="Yes","",
IF(INDIRECT(SUBSTITUTE(ADDRESS(1,COLUMN(),4),"1","")&amp;ROW()-1)="",
INDIRECT(SUBSTITUTE(ADDRESS(1,COLUMN(Table_Question_Sets[[#This Row],[Property]]),4),"1","")&amp;ROW()-1),
INDIRECT(SUBSTITUTE(ADDRESS(1,COLUMN(),4),"1","")&amp;ROW()-1)))</f>
        <v>Endorsement</v>
      </c>
      <c r="E14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48" s="26" t="str">
        <f>IF(Table_Question_Sets[[#This Row],[Header]]="Yes","",IF(Table_Question_Sets[[#This Row],[Property]]&lt;&gt;"",SUBSTITUTE(Table_Question_Sets[[#This Row],[Property]]," ",""),""))</f>
        <v/>
      </c>
      <c r="G148" s="94"/>
      <c r="H148" s="27"/>
      <c r="I148" s="27"/>
      <c r="J148" s="10"/>
      <c r="K148" s="59"/>
      <c r="L148" s="77"/>
      <c r="M148" s="77"/>
      <c r="N148" s="60"/>
      <c r="O148" s="60"/>
      <c r="P148" s="60"/>
      <c r="Q148" s="60"/>
      <c r="R148" s="60"/>
      <c r="S148"/>
      <c r="T148" s="27"/>
      <c r="U148" s="10"/>
      <c r="V148" s="27"/>
      <c r="W148" s="27"/>
      <c r="X148" s="10"/>
      <c r="Y148" s="10"/>
      <c r="Z148" s="10"/>
      <c r="AA148" s="11"/>
      <c r="AB148" s="233"/>
      <c r="AC148" s="10"/>
      <c r="AD148" s="27"/>
      <c r="AE148" s="27"/>
      <c r="AF148" s="10"/>
      <c r="AG148" s="10"/>
      <c r="AH148" s="199"/>
      <c r="AI148" s="181"/>
      <c r="AJ148" s="181"/>
      <c r="AK148" s="181"/>
      <c r="AL148" s="181"/>
      <c r="AM148" s="181"/>
      <c r="AN148" s="181"/>
      <c r="AO148" s="181"/>
      <c r="AP148" s="181"/>
      <c r="AQ148" s="137"/>
      <c r="AR148"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8"/>
      <c r="AT14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8" s="27"/>
      <c r="AW148" s="25"/>
      <c r="AX148" s="25"/>
      <c r="AY148" s="25"/>
      <c r="AZ148" s="10"/>
      <c r="BA148" s="10"/>
      <c r="BB148" s="10"/>
      <c r="BC148" s="10"/>
      <c r="BD148" s="10"/>
      <c r="BE148" s="10"/>
      <c r="BF148" s="10"/>
      <c r="BG148" s="10"/>
      <c r="BH148" s="10"/>
      <c r="BI148" s="10"/>
      <c r="BJ148" s="10"/>
      <c r="BK148" s="10"/>
      <c r="BL14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8" s="50" t="str">
        <f>IF(OR(Table_Question_Sets[[#This Row],[Header]]="Yes",Table_Question_Sets[[#This Row],[Text]]=""),"",IF(OR(Table_Question_Sets[[#This Row],[Text]]="true",Table_Question_Sets[[#This Row],[Text]]="false",ISNUMBER(Table_Question_Sets[[#This Row],[Text]])),Table_Question_Sets[[#This Row],[Text]],""""&amp;Table_Question_Sets[[#This Row],[Text]]&amp;""""))</f>
        <v/>
      </c>
      <c r="BN148" s="29" t="str">
        <f>IF(AND(Table_Question_Sets[[#This Row],[Header]]&lt;&gt;"Yes",Table_Question_Sets[[#This Row],[Property]]&lt;&gt;"",Table_Question_Sets[[#This Row],[Summary Label]]&lt;&gt;""),""""&amp;Table_Question_Sets[[#This Row],[Key]]&amp;""": """&amp;Table_Question_Sets[[#This Row],[Summary Label]]&amp;"""","")</f>
        <v/>
      </c>
      <c r="BO148" s="29">
        <f ca="1">IF(Table_Question_Sets[[#This Row],[Header]]="Yes","",_xlfn.NUMBERVALUE(INDIRECT(SUBSTITUTE(ADDRESS(1,COLUMN(),4),"1","")&amp;ROW()-1))+IF(Table_Question_Sets[[#This Row],[Property]]&lt;&gt;"",1,0))</f>
        <v>0</v>
      </c>
      <c r="BP148" s="29">
        <f ca="1">IF(Table_Question_Sets[[#This Row],[Header]]="Yes","",_xlfn.NUMBERVALUE(INDIRECT(SUBSTITUTE(ADDRESS(1,COLUMN(),4),"1","")&amp;ROW()+1))+IF(Table_Question_Sets[[#This Row],[Property]]&lt;&gt;"",1,0))</f>
        <v>8</v>
      </c>
      <c r="BQ148" s="29" t="str">
        <f t="array" aca="1" ref="BQ14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4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8" s="13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48" s="2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48" s="26" t="str">
        <f xml:space="preserve">
IF(Table_Question_Sets[[#This Row],[Row]]="Yes","]},{""className"": ""row"",""fieldGroup"": [","")&amp;
Table_Question_Sets[[#This Row],[Config Field]]</f>
        <v/>
      </c>
      <c r="BW14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"endorsementTriggersList","type": "content-field","className":"col-xs-12","templateOptions":{"content":{"heading3":"What triggered this referral?","customHTML":"&lt;p&gt;These are the active review triggers that resulted in the quote being referred for endorsement:&lt;/p&gt;
%{ generateSummaryTableOfActiveTriggersOfType('endorsement') }%"}},"validators": {"validation": "Validators.compose([])"}},{"key":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4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8" s="137" t="str">
        <f>IF(AND(Table_Question_Sets[[#This Row],[Header]]="",Table_Question_Sets[[#This Row],[Property]]&lt;&gt;"",Table_Question_Sets[[#This Row],[Field Type]]&lt;&gt;""),
""""&amp;Table_Question_Sets[[#This Row],[Key]]&amp;"""","")</f>
        <v/>
      </c>
      <c r="BZ14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"endorsementTriggersList","endorsementDisclosureSummary","endorsementCoverSummary","endorsementCancellationSummary","loadingFactor","additionalPremium","specialConditions","endorsementMessage"</v>
      </c>
      <c r="CA148" s="137" t="str">
        <f>IF(AND(Table_Question_Sets[[#This Row],[Header]]&lt;&gt;"Yes",Table_Question_Sets[[#This Row],[Property]]&lt;&gt;"",Table_Question_Sets[[#This Row],[Workflow Role]]&lt;&gt;""),
""""&amp;Table_Question_Sets[[#This Row],[Workflow Role]]&amp;""":"""&amp;Table_Question_Sets[[#This Row],[Key]]&amp;"""","")</f>
        <v/>
      </c>
      <c r="CB148" s="10" t="str">
        <f>IF(AND(Table_Question_Sets[[#This Row],[Displayable]]="No", Table_Question_Sets[[#This Row],[Property]]&lt;&gt;""),
"",""""&amp;Table_Question_Sets[[#This Row],[Key]]&amp;"""")</f>
        <v>""</v>
      </c>
      <c r="CC148" s="137" t="str">
        <f>IF(AND(Table_Question_Sets[[#This Row],[Header]]&lt;&gt;"Yes",Table_Question_Sets[[#This Row],[Property]]&lt;&gt;"",Table_Question_Sets[[#This Row],[Private]]="Yes"),
""""&amp;Table_Question_Sets[[#This Row],[Key]]&amp;"""","")</f>
        <v/>
      </c>
      <c r="CD148"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48"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"endorsementTriggersList": { "dataType": "none", "displayable": false, "canChangeWhenApproved": false, "private": false, "resetForNewQuotes": false},"endorsementDisclosureSummary": { "dataType": "none", "displayable": false, "canChangeWhenApproved": false, "private": false, "resetForNewQuotes": false},"endorsementCoverSummary": { "dataType": "none", "displayable": false, "canChangeWhenApproved": false, "private": false, "resetForNewQuotes": false},"endorsementCancellationSummary":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48" s="10" t="str">
        <f ca="1">IF(ISNUMBER(Table_Question_Sets[[#This Row],[Config Use Row]]),INDEX(Table_Question_Sets[Config Question Meta Data Rollup],Table_Question_Sets[[#This Row],[Config Use Row]])&amp;",","")</f>
        <v/>
      </c>
      <c r="CG148" s="137">
        <f ca="1">IF(Table_Question_Sets[[#This Row],[Header]]="Yes","",_xlfn.NUMBERVALUE(INDIRECT(SUBSTITUTE(ADDRESS(1,COLUMN(),4),"1","")&amp;ROW()+1))+IF(OR(Table_Question_Sets[[#This Row],[Value]]&lt;&gt;"",AND(Table_Question_Sets[[#This Row],[Data Type]]="Repeating",Table_Question_Sets[[#This Row],[Calculation Repeating]]&lt;&gt;"")),1,0))</f>
        <v>0</v>
      </c>
      <c r="CH148" s="137" t="str">
        <f ca="1" xml:space="preserve">
IF(Table_Question_Sets[[#This Row],[Data Type]]="Repeating",
OFFSET(Table_Repeating_Question_Sets[[#Headers],[Property]],MATCH(Table_Question_Sets[[#This Row],[Property]],Table_Repeating_Question_Sets[Property],0),MATCH("Calculation",Table_Repeating_Question_Sets[#Headers],0)-1,1,1),
"")</f>
        <v/>
      </c>
      <c r="CI14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CK148" s="137" t="str">
        <f ca="1">IF(ISNUMBER(Table_Question_Sets[[#This Row],[Config Use Row]]),INDEX(Table_Question_Sets[Config Rollup],Table_Question_Sets[[#This Row],[Config Use Row]]),"")</f>
        <v/>
      </c>
      <c r="CL148" s="137" t="str">
        <f ca="1">IF(ISNUMBER(Table_Question_Sets[[#This Row],[Config Use Row]]),INDEX(Table_Question_Sets[Config Keys Nested Rollup],Table_Question_Sets[[#This Row],[Config Use Row]]),"")</f>
        <v/>
      </c>
      <c r="CM148" s="137" t="str">
        <f ca="1">IF(ISNUMBER(Table_Question_Sets[[#This Row],[Config Use Row]]),INDEX(Table_Question_Sets[Calculation Rollup],Table_Question_Sets[[#This Row],[Config Use Row]]),"")</f>
        <v/>
      </c>
    </row>
    <row r="149" spans="2:91" s="22" customFormat="1" ht="21" customHeight="1">
      <c r="B149" s="28" t="s">
        <v>1221</v>
      </c>
      <c r="C149" s="10"/>
      <c r="D149" s="26" t="str">
        <f ca="1">IF(Table_Question_Sets[[#This Row],[Header]]="Yes","",
IF(INDIRECT(SUBSTITUTE(ADDRESS(1,COLUMN(),4),"1","")&amp;ROW()-1)="",
INDIRECT(SUBSTITUTE(ADDRESS(1,COLUMN(Table_Question_Sets[[#This Row],[Property]]),4),"1","")&amp;ROW()-1),
INDIRECT(SUBSTITUTE(ADDRESS(1,COLUMN(),4),"1","")&amp;ROW()-1)))</f>
        <v>Endorsement</v>
      </c>
      <c r="E14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endorsementTriggersList</v>
      </c>
      <c r="F149" s="26" t="str">
        <f>IF(Table_Question_Sets[[#This Row],[Header]]="Yes","",IF(Table_Question_Sets[[#This Row],[Property]]&lt;&gt;"",SUBSTITUTE(Table_Question_Sets[[#This Row],[Property]]," ",""),""))</f>
        <v>EndorsementTriggersList</v>
      </c>
      <c r="G149" s="94"/>
      <c r="H149" s="10" t="s">
        <v>629</v>
      </c>
      <c r="I149" s="10" t="s">
        <v>629</v>
      </c>
      <c r="J149" s="10"/>
      <c r="K149" s="59"/>
      <c r="L149" s="77"/>
      <c r="M149" s="77"/>
      <c r="N149" s="60"/>
      <c r="O149" s="60" t="s">
        <v>735</v>
      </c>
      <c r="P149" s="60"/>
      <c r="Q149" s="60"/>
      <c r="R149" s="60"/>
      <c r="S149"/>
      <c r="T149" s="27"/>
      <c r="U149" s="10"/>
      <c r="V149" s="27"/>
      <c r="W149" s="27"/>
      <c r="X149" s="10"/>
      <c r="Y149" s="11" t="s">
        <v>1245</v>
      </c>
      <c r="Z149" s="10"/>
      <c r="AA149" s="11"/>
      <c r="AB149" s="366" t="s">
        <v>1953</v>
      </c>
      <c r="AC149" s="10"/>
      <c r="AD149" s="27"/>
      <c r="AE149" s="27"/>
      <c r="AF149" s="10"/>
      <c r="AG149" s="10"/>
      <c r="AH149" s="199"/>
      <c r="AI149" s="181"/>
      <c r="AJ149" s="181"/>
      <c r="AK149" s="181"/>
      <c r="AL149" s="181"/>
      <c r="AM149" s="181"/>
      <c r="AN149" s="181"/>
      <c r="AO149" s="181"/>
      <c r="AP149" s="181"/>
      <c r="AQ149" s="137"/>
      <c r="AR14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49"/>
      <c r="AT14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4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49" s="27"/>
      <c r="AW149" s="25"/>
      <c r="AX149" s="25"/>
      <c r="AY149" s="25"/>
      <c r="AZ149" s="10"/>
      <c r="BA149" s="10"/>
      <c r="BB149" s="10"/>
      <c r="BC149" s="10"/>
      <c r="BD149" s="10"/>
      <c r="BE149" s="10"/>
      <c r="BF149" s="10"/>
      <c r="BG149" s="10"/>
      <c r="BH149" s="10"/>
      <c r="BI149" s="27" t="s">
        <v>70</v>
      </c>
      <c r="BJ149" s="27"/>
      <c r="BK149" s="27"/>
      <c r="BL14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49" s="50" t="str">
        <f>IF(OR(Table_Question_Sets[[#This Row],[Header]]="Yes",Table_Question_Sets[[#This Row],[Text]]=""),"",IF(OR(Table_Question_Sets[[#This Row],[Text]]="true",Table_Question_Sets[[#This Row],[Text]]="false",ISNUMBER(Table_Question_Sets[[#This Row],[Text]])),Table_Question_Sets[[#This Row],[Text]],""""&amp;Table_Question_Sets[[#This Row],[Text]]&amp;""""))</f>
        <v/>
      </c>
      <c r="BN149" s="29" t="str">
        <f>IF(AND(Table_Question_Sets[[#This Row],[Header]]&lt;&gt;"Yes",Table_Question_Sets[[#This Row],[Property]]&lt;&gt;"",Table_Question_Sets[[#This Row],[Summary Label]]&lt;&gt;""),""""&amp;Table_Question_Sets[[#This Row],[Key]]&amp;""": """&amp;Table_Question_Sets[[#This Row],[Summary Label]]&amp;"""","")</f>
        <v/>
      </c>
      <c r="BO149" s="29">
        <f ca="1">IF(Table_Question_Sets[[#This Row],[Header]]="Yes","",_xlfn.NUMBERVALUE(INDIRECT(SUBSTITUTE(ADDRESS(1,COLUMN(),4),"1","")&amp;ROW()-1))+IF(Table_Question_Sets[[#This Row],[Property]]&lt;&gt;"",1,0))</f>
        <v>1</v>
      </c>
      <c r="BP149" s="29">
        <f ca="1">IF(Table_Question_Sets[[#This Row],[Header]]="Yes","",_xlfn.NUMBERVALUE(INDIRECT(SUBSTITUTE(ADDRESS(1,COLUMN(),4),"1","")&amp;ROW()+1))+IF(Table_Question_Sets[[#This Row],[Property]]&lt;&gt;"",1,0))</f>
        <v>8</v>
      </c>
      <c r="BQ149" s="29" t="str">
        <f t="array" aca="1" ref="BQ14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4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4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4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"templateOptions":{"content":{"heading3":"What triggered this referral?","customHTML":"&lt;p&gt;These are the active review triggers that resulted in the quote being referred for endorsement:&lt;/p&gt;
%{ generateSummaryTableOfActiveTriggersOfType('endorsement') }%"}}</v>
      </c>
      <c r="BU14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"endorsementTriggersList","type": "content-field","className":"col-xs-12","templateOptions":{"content":{"heading3":"What triggered this referral?","customHTML":"&lt;p&gt;These are the active review triggers that resulted in the quote being referred for endorsement:&lt;/p&gt;
%{ generateSummaryTableOfActiveTriggersOfType('endorsement') }%"}},"validators": {"validation": "Validators.compose([])"}}</v>
      </c>
      <c r="BV149" s="26" t="str">
        <f ca="1" xml:space="preserve">
IF(Table_Question_Sets[[#This Row],[Row]]="Yes","]},{""className"": ""row"",""fieldGroup"": [","")&amp;
Table_Question_Sets[[#This Row],[Config Field]]</f>
        <v>{"key": "endorsementTriggersList","type": "content-field","className":"col-xs-12","templateOptions":{"content":{"heading3":"What triggered this referral?","customHTML":"&lt;p&gt;These are the active review triggers that resulted in the quote being referred for endorsement:&lt;/p&gt;
%{ generateSummaryTableOfActiveTriggersOfType('endorsement') }%"}},"validators": {"validation": "Validators.compose([])"}}</v>
      </c>
      <c r="BW14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"endorsementTriggersList","type": "content-field","className":"col-xs-12","templateOptions":{"content":{"heading3":"What triggered this referral?","customHTML":"&lt;p&gt;These are the active review triggers that resulted in the quote being referred for endorsement:&lt;/p&gt;
%{ generateSummaryTableOfActiveTriggersOfType('endorsement') }%"}},"validators": {"validation": "Validators.compose([])"}},{"key":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4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49" s="137" t="str">
        <f>IF(AND(Table_Question_Sets[[#This Row],[Header]]="",Table_Question_Sets[[#This Row],[Property]]&lt;&gt;"",Table_Question_Sets[[#This Row],[Field Type]]&lt;&gt;""),
""""&amp;Table_Question_Sets[[#This Row],[Key]]&amp;"""","")</f>
        <v>"endorsementTriggersList"</v>
      </c>
      <c r="BZ14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"endorsementTriggersList","endorsementDisclosureSummary","endorsementCoverSummary","endorsementCancellationSummary","loadingFactor","additionalPremium","specialConditions","endorsementMessage"</v>
      </c>
      <c r="CA149" s="137" t="str">
        <f>IF(AND(Table_Question_Sets[[#This Row],[Header]]&lt;&gt;"Yes",Table_Question_Sets[[#This Row],[Property]]&lt;&gt;"",Table_Question_Sets[[#This Row],[Workflow Role]]&lt;&gt;""),
""""&amp;Table_Question_Sets[[#This Row],[Workflow Role]]&amp;""":"""&amp;Table_Question_Sets[[#This Row],[Key]]&amp;"""","")</f>
        <v/>
      </c>
      <c r="CB149" s="10" t="str">
        <f>IF(AND(Table_Question_Sets[[#This Row],[Displayable]]="No", Table_Question_Sets[[#This Row],[Property]]&lt;&gt;""),
"",""""&amp;Table_Question_Sets[[#This Row],[Key]]&amp;"""")</f>
        <v/>
      </c>
      <c r="CC149" s="137" t="str">
        <f>IF(AND(Table_Question_Sets[[#This Row],[Header]]&lt;&gt;"Yes",Table_Question_Sets[[#This Row],[Property]]&lt;&gt;"",Table_Question_Sets[[#This Row],[Private]]="Yes"),
""""&amp;Table_Question_Sets[[#This Row],[Key]]&amp;"""","")</f>
        <v/>
      </c>
      <c r="CD149"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"endorsementTriggersList": { "dataType": "none", "displayable": false, "canChangeWhenApproved": false, "private": false, "resetForNewQuotes": false}</v>
      </c>
      <c r="CE149"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"endorsementTriggersList": { "dataType": "none", "displayable": false, "canChangeWhenApproved": false, "private": false, "resetForNewQuotes": false},"endorsementDisclosureSummary": { "dataType": "none", "displayable": false, "canChangeWhenApproved": false, "private": false, "resetForNewQuotes": false},"endorsementCoverSummary": { "dataType": "none", "displayable": false, "canChangeWhenApproved": false, "private": false, "resetForNewQuotes": false},"endorsementCancellationSummary":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49" s="10" t="str">
        <f ca="1">IF(ISNUMBER(Table_Question_Sets[[#This Row],[Config Use Row]]),INDEX(Table_Question_Sets[Config Question Meta Data Rollup],Table_Question_Sets[[#This Row],[Config Use Row]])&amp;",","")</f>
        <v/>
      </c>
      <c r="CG149" s="137">
        <f ca="1">IF(Table_Question_Sets[[#This Row],[Header]]="Yes","",_xlfn.NUMBERVALUE(INDIRECT(SUBSTITUTE(ADDRESS(1,COLUMN(),4),"1","")&amp;ROW()+1))+IF(OR(Table_Question_Sets[[#This Row],[Value]]&lt;&gt;"",AND(Table_Question_Sets[[#This Row],[Data Type]]="Repeating",Table_Question_Sets[[#This Row],[Calculation Repeating]]&lt;&gt;"")),1,0))</f>
        <v>0</v>
      </c>
      <c r="CH149" s="137" t="str">
        <f ca="1" xml:space="preserve">
IF(Table_Question_Sets[[#This Row],[Data Type]]="Repeating",
OFFSET(Table_Repeating_Question_Sets[[#Headers],[Property]],MATCH(Table_Question_Sets[[#This Row],[Property]],Table_Repeating_Question_Sets[Property],0),MATCH("Calculation",Table_Repeating_Question_Sets[#Headers],0)-1,1,1),
"")</f>
        <v/>
      </c>
      <c r="CI14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4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CK149" s="137" t="str">
        <f ca="1">IF(ISNUMBER(Table_Question_Sets[[#This Row],[Config Use Row]]),INDEX(Table_Question_Sets[Config Rollup],Table_Question_Sets[[#This Row],[Config Use Row]]),"")</f>
        <v/>
      </c>
      <c r="CL149" s="137" t="str">
        <f ca="1">IF(ISNUMBER(Table_Question_Sets[[#This Row],[Config Use Row]]),INDEX(Table_Question_Sets[Config Keys Nested Rollup],Table_Question_Sets[[#This Row],[Config Use Row]]),"")</f>
        <v/>
      </c>
      <c r="CM149" s="137" t="str">
        <f ca="1">IF(ISNUMBER(Table_Question_Sets[[#This Row],[Config Use Row]]),INDEX(Table_Question_Sets[Calculation Rollup],Table_Question_Sets[[#This Row],[Config Use Row]]),"")</f>
        <v/>
      </c>
    </row>
    <row r="150" spans="2:91" s="22" customFormat="1" ht="21" customHeight="1">
      <c r="B150" s="28" t="s">
        <v>1502</v>
      </c>
      <c r="C150" s="10"/>
      <c r="D150" s="26" t="str">
        <f ca="1">IF(Table_Question_Sets[[#This Row],[Header]]="Yes","",
IF(INDIRECT(SUBSTITUTE(ADDRESS(1,COLUMN(),4),"1","")&amp;ROW()-1)="",
INDIRECT(SUBSTITUTE(ADDRESS(1,COLUMN(Table_Question_Sets[[#This Row],[Property]]),4),"1","")&amp;ROW()-1),
INDIRECT(SUBSTITUTE(ADDRESS(1,COLUMN(),4),"1","")&amp;ROW()-1)))</f>
        <v>Endorsement</v>
      </c>
      <c r="E15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endorsementDisclosureSummary</v>
      </c>
      <c r="F150" s="26" t="str">
        <f>IF(Table_Question_Sets[[#This Row],[Header]]="Yes","",IF(Table_Question_Sets[[#This Row],[Property]]&lt;&gt;"",SUBSTITUTE(Table_Question_Sets[[#This Row],[Property]]," ",""),""))</f>
        <v>EndorsementDisclosureSummary</v>
      </c>
      <c r="G150" s="94"/>
      <c r="H150" s="28" t="s">
        <v>629</v>
      </c>
      <c r="I150" s="28" t="s">
        <v>629</v>
      </c>
      <c r="J150" s="10"/>
      <c r="K150" s="59"/>
      <c r="L150" s="77"/>
      <c r="M150" s="77"/>
      <c r="N150" s="60"/>
      <c r="O150" s="62" t="s">
        <v>735</v>
      </c>
      <c r="P150" s="60"/>
      <c r="Q150" s="60"/>
      <c r="R150" s="60"/>
      <c r="S150"/>
      <c r="T150" s="27"/>
      <c r="U150" s="10"/>
      <c r="V150" s="28" t="s">
        <v>1803</v>
      </c>
      <c r="W150" s="27"/>
      <c r="X150" s="10"/>
      <c r="Y150" s="11" t="s">
        <v>1503</v>
      </c>
      <c r="Z150" s="10"/>
      <c r="AA150" s="11" t="s">
        <v>1504</v>
      </c>
      <c r="AB150" s="303" t="s">
        <v>1505</v>
      </c>
      <c r="AC150" s="10"/>
      <c r="AD150" s="27"/>
      <c r="AE150" s="27"/>
      <c r="AF150" s="10"/>
      <c r="AG150" s="10"/>
      <c r="AH150" s="199"/>
      <c r="AI150" s="181"/>
      <c r="AJ150" s="181"/>
      <c r="AK150" s="181"/>
      <c r="AL150" s="181"/>
      <c r="AM150" s="181"/>
      <c r="AN150" s="181"/>
      <c r="AO150" s="181"/>
      <c r="AP150" s="181"/>
      <c r="AQ150" s="137"/>
      <c r="AR150"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0"/>
      <c r="AT15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0" s="27"/>
      <c r="AW150" s="25"/>
      <c r="AX150" s="25"/>
      <c r="AY150" s="25"/>
      <c r="AZ150" s="10"/>
      <c r="BA150" s="10"/>
      <c r="BB150" s="10"/>
      <c r="BC150" s="10"/>
      <c r="BD150" s="10"/>
      <c r="BE150" s="10"/>
      <c r="BF150" s="10"/>
      <c r="BG150" s="10"/>
      <c r="BH150" s="10"/>
      <c r="BI150" s="27" t="s">
        <v>70</v>
      </c>
      <c r="BJ150" s="27"/>
      <c r="BK150" s="27"/>
      <c r="BL15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0" s="50" t="str">
        <f>IF(OR(Table_Question_Sets[[#This Row],[Header]]="Yes",Table_Question_Sets[[#This Row],[Text]]=""),"",IF(OR(Table_Question_Sets[[#This Row],[Text]]="true",Table_Question_Sets[[#This Row],[Text]]="false",ISNUMBER(Table_Question_Sets[[#This Row],[Text]])),Table_Question_Sets[[#This Row],[Text]],""""&amp;Table_Question_Sets[[#This Row],[Text]]&amp;""""))</f>
        <v/>
      </c>
      <c r="BN150" s="29" t="str">
        <f>IF(AND(Table_Question_Sets[[#This Row],[Header]]&lt;&gt;"Yes",Table_Question_Sets[[#This Row],[Property]]&lt;&gt;"",Table_Question_Sets[[#This Row],[Summary Label]]&lt;&gt;""),""""&amp;Table_Question_Sets[[#This Row],[Key]]&amp;""": """&amp;Table_Question_Sets[[#This Row],[Summary Label]]&amp;"""","")</f>
        <v/>
      </c>
      <c r="BO150" s="29">
        <f ca="1">IF(Table_Question_Sets[[#This Row],[Header]]="Yes","",_xlfn.NUMBERVALUE(INDIRECT(SUBSTITUTE(ADDRESS(1,COLUMN(),4),"1","")&amp;ROW()-1))+IF(Table_Question_Sets[[#This Row],[Property]]&lt;&gt;"",1,0))</f>
        <v>2</v>
      </c>
      <c r="BP150" s="29">
        <f ca="1">IF(Table_Question_Sets[[#This Row],[Header]]="Yes","",_xlfn.NUMBERVALUE(INDIRECT(SUBSTITUTE(ADDRESS(1,COLUMN(),4),"1","")&amp;ROW()+1))+IF(Table_Question_Sets[[#This Row],[Property]]&lt;&gt;"",1,0))</f>
        <v>7</v>
      </c>
      <c r="BQ150" s="29" t="str">
        <f t="array" aca="1" ref="BQ15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
      </c>
      <c r="BU15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v>
      </c>
      <c r="BV150" s="26" t="str">
        <f ca="1" xml:space="preserve">
IF(Table_Question_Sets[[#This Row],[Row]]="Yes","]},{""className"": ""row"",""fieldGroup"": [","")&amp;
Table_Question_Sets[[#This Row],[Config Field]]</f>
        <v>{"key":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v>
      </c>
      <c r="BW15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5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0" s="137" t="str">
        <f>IF(AND(Table_Question_Sets[[#This Row],[Header]]="",Table_Question_Sets[[#This Row],[Property]]&lt;&gt;"",Table_Question_Sets[[#This Row],[Field Type]]&lt;&gt;""),
""""&amp;Table_Question_Sets[[#This Row],[Key]]&amp;"""","")</f>
        <v>"endorsementDisclosureSummary"</v>
      </c>
      <c r="BZ15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"endorsementDisclosureSummary","endorsementCoverSummary","endorsementCancellationSummary","loadingFactor","additionalPremium","specialConditions","endorsementMessage"</v>
      </c>
      <c r="CA150" s="137" t="str">
        <f>IF(AND(Table_Question_Sets[[#This Row],[Header]]&lt;&gt;"Yes",Table_Question_Sets[[#This Row],[Property]]&lt;&gt;"",Table_Question_Sets[[#This Row],[Workflow Role]]&lt;&gt;""),
""""&amp;Table_Question_Sets[[#This Row],[Workflow Role]]&amp;""":"""&amp;Table_Question_Sets[[#This Row],[Key]]&amp;"""","")</f>
        <v/>
      </c>
      <c r="CB150" s="137" t="str">
        <f>IF(AND(Table_Question_Sets[[#This Row],[Displayable]]="No", Table_Question_Sets[[#This Row],[Property]]&lt;&gt;""),
"",""""&amp;Table_Question_Sets[[#This Row],[Key]]&amp;"""")</f>
        <v/>
      </c>
      <c r="CC150" s="137" t="str">
        <f>IF(AND(Table_Question_Sets[[#This Row],[Header]]&lt;&gt;"Yes",Table_Question_Sets[[#This Row],[Property]]&lt;&gt;"",Table_Question_Sets[[#This Row],[Private]]="Yes"),
""""&amp;Table_Question_Sets[[#This Row],[Key]]&amp;"""","")</f>
        <v/>
      </c>
      <c r="CD150"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"endorsementDisclosureSummary": { "dataType": "none", "displayable": false, "canChangeWhenApproved": false, "private": false, "resetForNewQuotes": false}</v>
      </c>
      <c r="CE150"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"endorsementDisclosureSummary": { "dataType": "none", "displayable": false, "canChangeWhenApproved": false, "private": false, "resetForNewQuotes": false},"endorsementCoverSummary": { "dataType": "none", "displayable": false, "canChangeWhenApproved": false, "private": false, "resetForNewQuotes": false},"endorsementCancellationSummary":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50" s="137" t="str">
        <f ca="1">IF(ISNUMBER(Table_Question_Sets[[#This Row],[Config Use Row]]),INDEX(Table_Question_Sets[Config Question Meta Data Rollup],Table_Question_Sets[[#This Row],[Config Use Row]])&amp;",","")</f>
        <v/>
      </c>
      <c r="CG150" s="137">
        <f ca="1">IF(Table_Question_Sets[[#This Row],[Header]]="Yes","",_xlfn.NUMBERVALUE(INDIRECT(SUBSTITUTE(ADDRESS(1,COLUMN(),4),"1","")&amp;ROW()+1))+IF(OR(Table_Question_Sets[[#This Row],[Value]]&lt;&gt;"",AND(Table_Question_Sets[[#This Row],[Data Type]]="Repeating",Table_Question_Sets[[#This Row],[Calculation Repeating]]&lt;&gt;"")),1,0))</f>
        <v>0</v>
      </c>
      <c r="CH150"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CK150" s="137" t="str">
        <f ca="1">IF(ISNUMBER(Table_Question_Sets[[#This Row],[Config Use Row]]),INDEX(Table_Question_Sets[Config Rollup],Table_Question_Sets[[#This Row],[Config Use Row]]),"")</f>
        <v/>
      </c>
      <c r="CL150" s="137" t="str">
        <f ca="1">IF(ISNUMBER(Table_Question_Sets[[#This Row],[Config Use Row]]),INDEX(Table_Question_Sets[Config Keys Nested Rollup],Table_Question_Sets[[#This Row],[Config Use Row]]),"")</f>
        <v/>
      </c>
      <c r="CM150" s="137" t="str">
        <f ca="1">IF(ISNUMBER(Table_Question_Sets[[#This Row],[Config Use Row]]),INDEX(Table_Question_Sets[Calculation Rollup],Table_Question_Sets[[#This Row],[Config Use Row]]),"")</f>
        <v/>
      </c>
    </row>
    <row r="151" spans="2:91" s="22" customFormat="1" ht="21" customHeight="1">
      <c r="B151" s="28" t="s">
        <v>1241</v>
      </c>
      <c r="C151" s="10"/>
      <c r="D151" s="26" t="str">
        <f ca="1">IF(Table_Question_Sets[[#This Row],[Header]]="Yes","",
IF(INDIRECT(SUBSTITUTE(ADDRESS(1,COLUMN(),4),"1","")&amp;ROW()-1)="",
INDIRECT(SUBSTITUTE(ADDRESS(1,COLUMN(Table_Question_Sets[[#This Row],[Property]]),4),"1","")&amp;ROW()-1),
INDIRECT(SUBSTITUTE(ADDRESS(1,COLUMN(),4),"1","")&amp;ROW()-1)))</f>
        <v>Endorsement</v>
      </c>
      <c r="E15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endorsementCoverSummary</v>
      </c>
      <c r="F151" s="26" t="str">
        <f>IF(Table_Question_Sets[[#This Row],[Header]]="Yes","",IF(Table_Question_Sets[[#This Row],[Property]]&lt;&gt;"",SUBSTITUTE(Table_Question_Sets[[#This Row],[Property]]," ",""),""))</f>
        <v>EndorsementCoverSummary</v>
      </c>
      <c r="G151" s="94"/>
      <c r="H151" s="28" t="s">
        <v>629</v>
      </c>
      <c r="I151" s="28" t="s">
        <v>629</v>
      </c>
      <c r="J151" s="10"/>
      <c r="K151" s="59"/>
      <c r="L151" s="77"/>
      <c r="M151" s="77"/>
      <c r="N151" s="60"/>
      <c r="O151" s="62" t="s">
        <v>735</v>
      </c>
      <c r="P151" s="60"/>
      <c r="Q151" s="60"/>
      <c r="R151" s="60"/>
      <c r="S151"/>
      <c r="T151" s="27"/>
      <c r="U151" s="10"/>
      <c r="V151" s="28" t="s">
        <v>1800</v>
      </c>
      <c r="W151" s="27"/>
      <c r="X151" s="10"/>
      <c r="Y151" s="11" t="s">
        <v>1242</v>
      </c>
      <c r="Z151" s="10"/>
      <c r="AA151" s="11" t="s">
        <v>1243</v>
      </c>
      <c r="AB151" s="279" t="s">
        <v>1247</v>
      </c>
      <c r="AC151" s="10"/>
      <c r="AD151" s="27"/>
      <c r="AE151" s="27"/>
      <c r="AF151" s="10"/>
      <c r="AG151" s="10"/>
      <c r="AH151" s="199"/>
      <c r="AI151" s="181"/>
      <c r="AJ151" s="181"/>
      <c r="AK151" s="181"/>
      <c r="AL151" s="181"/>
      <c r="AM151" s="181"/>
      <c r="AN151" s="181"/>
      <c r="AO151" s="181"/>
      <c r="AP151" s="181"/>
      <c r="AQ151" s="137"/>
      <c r="AR151"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1"/>
      <c r="AT15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1" s="27"/>
      <c r="AW151" s="25"/>
      <c r="AX151" s="25"/>
      <c r="AY151" s="25"/>
      <c r="AZ151" s="10"/>
      <c r="BA151" s="10"/>
      <c r="BB151" s="10"/>
      <c r="BC151" s="10"/>
      <c r="BD151" s="10"/>
      <c r="BE151" s="10"/>
      <c r="BF151" s="10"/>
      <c r="BG151" s="10"/>
      <c r="BH151" s="10"/>
      <c r="BI151" s="27" t="s">
        <v>70</v>
      </c>
      <c r="BJ151" s="27"/>
      <c r="BK151" s="27"/>
      <c r="BL15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1" s="50" t="str">
        <f>IF(OR(Table_Question_Sets[[#This Row],[Header]]="Yes",Table_Question_Sets[[#This Row],[Text]]=""),"",IF(OR(Table_Question_Sets[[#This Row],[Text]]="true",Table_Question_Sets[[#This Row],[Text]]="false",ISNUMBER(Table_Question_Sets[[#This Row],[Text]])),Table_Question_Sets[[#This Row],[Text]],""""&amp;Table_Question_Sets[[#This Row],[Text]]&amp;""""))</f>
        <v/>
      </c>
      <c r="BN151" s="29" t="str">
        <f>IF(AND(Table_Question_Sets[[#This Row],[Header]]&lt;&gt;"Yes",Table_Question_Sets[[#This Row],[Property]]&lt;&gt;"",Table_Question_Sets[[#This Row],[Summary Label]]&lt;&gt;""),""""&amp;Table_Question_Sets[[#This Row],[Key]]&amp;""": """&amp;Table_Question_Sets[[#This Row],[Summary Label]]&amp;"""","")</f>
        <v/>
      </c>
      <c r="BO151" s="29">
        <f ca="1">IF(Table_Question_Sets[[#This Row],[Header]]="Yes","",_xlfn.NUMBERVALUE(INDIRECT(SUBSTITUTE(ADDRESS(1,COLUMN(),4),"1","")&amp;ROW()-1))+IF(Table_Question_Sets[[#This Row],[Property]]&lt;&gt;"",1,0))</f>
        <v>3</v>
      </c>
      <c r="BP151" s="29">
        <f ca="1">IF(Table_Question_Sets[[#This Row],[Header]]="Yes","",_xlfn.NUMBERVALUE(INDIRECT(SUBSTITUTE(ADDRESS(1,COLUMN(),4),"1","")&amp;ROW()+1))+IF(Table_Question_Sets[[#This Row],[Property]]&lt;&gt;"",1,0))</f>
        <v>6</v>
      </c>
      <c r="BQ151" s="29" t="str">
        <f t="array" aca="1" ref="BQ15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
      </c>
      <c r="BU15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v>
      </c>
      <c r="BV151" s="26" t="str">
        <f ca="1" xml:space="preserve">
IF(Table_Question_Sets[[#This Row],[Row]]="Yes","]},{""className"": ""row"",""fieldGroup"": [","")&amp;
Table_Question_Sets[[#This Row],[Config Field]]</f>
        <v>{"key":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v>
      </c>
      <c r="BW15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5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1" s="137" t="str">
        <f>IF(AND(Table_Question_Sets[[#This Row],[Header]]="",Table_Question_Sets[[#This Row],[Property]]&lt;&gt;"",Table_Question_Sets[[#This Row],[Field Type]]&lt;&gt;""),
""""&amp;Table_Question_Sets[[#This Row],[Key]]&amp;"""","")</f>
        <v>"endorsementCoverSummary"</v>
      </c>
      <c r="BZ15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"endorsementCoverSummary","endorsementCancellationSummary","loadingFactor","additionalPremium","specialConditions","endorsementMessage"</v>
      </c>
      <c r="CA151" s="137" t="str">
        <f>IF(AND(Table_Question_Sets[[#This Row],[Header]]&lt;&gt;"Yes",Table_Question_Sets[[#This Row],[Property]]&lt;&gt;"",Table_Question_Sets[[#This Row],[Workflow Role]]&lt;&gt;""),
""""&amp;Table_Question_Sets[[#This Row],[Workflow Role]]&amp;""":"""&amp;Table_Question_Sets[[#This Row],[Key]]&amp;"""","")</f>
        <v/>
      </c>
      <c r="CB151" s="10" t="str">
        <f>IF(AND(Table_Question_Sets[[#This Row],[Displayable]]="No", Table_Question_Sets[[#This Row],[Property]]&lt;&gt;""),
"",""""&amp;Table_Question_Sets[[#This Row],[Key]]&amp;"""")</f>
        <v/>
      </c>
      <c r="CC151" s="137" t="str">
        <f>IF(AND(Table_Question_Sets[[#This Row],[Header]]&lt;&gt;"Yes",Table_Question_Sets[[#This Row],[Property]]&lt;&gt;"",Table_Question_Sets[[#This Row],[Private]]="Yes"),
""""&amp;Table_Question_Sets[[#This Row],[Key]]&amp;"""","")</f>
        <v/>
      </c>
      <c r="CD151"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"endorsementCoverSummary": { "dataType": "none", "displayable": false, "canChangeWhenApproved": false, "private": false, "resetForNewQuotes": false}</v>
      </c>
      <c r="CE151"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"endorsementCoverSummary": { "dataType": "none", "displayable": false, "canChangeWhenApproved": false, "private": false, "resetForNewQuotes": false},"endorsementCancellationSummary":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51" s="10" t="str">
        <f ca="1">IF(ISNUMBER(Table_Question_Sets[[#This Row],[Config Use Row]]),INDEX(Table_Question_Sets[Config Question Meta Data Rollup],Table_Question_Sets[[#This Row],[Config Use Row]])&amp;",","")</f>
        <v/>
      </c>
      <c r="CG151" s="137">
        <f ca="1">IF(Table_Question_Sets[[#This Row],[Header]]="Yes","",_xlfn.NUMBERVALUE(INDIRECT(SUBSTITUTE(ADDRESS(1,COLUMN(),4),"1","")&amp;ROW()+1))+IF(OR(Table_Question_Sets[[#This Row],[Value]]&lt;&gt;"",AND(Table_Question_Sets[[#This Row],[Data Type]]="Repeating",Table_Question_Sets[[#This Row],[Calculation Repeating]]&lt;&gt;"")),1,0))</f>
        <v>0</v>
      </c>
      <c r="CH151"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CK151" s="137" t="str">
        <f ca="1">IF(ISNUMBER(Table_Question_Sets[[#This Row],[Config Use Row]]),INDEX(Table_Question_Sets[Config Rollup],Table_Question_Sets[[#This Row],[Config Use Row]]),"")</f>
        <v/>
      </c>
      <c r="CL151" s="137" t="str">
        <f ca="1">IF(ISNUMBER(Table_Question_Sets[[#This Row],[Config Use Row]]),INDEX(Table_Question_Sets[Config Keys Nested Rollup],Table_Question_Sets[[#This Row],[Config Use Row]]),"")</f>
        <v/>
      </c>
      <c r="CM151" s="137" t="str">
        <f ca="1">IF(ISNUMBER(Table_Question_Sets[[#This Row],[Config Use Row]]),INDEX(Table_Question_Sets[Calculation Rollup],Table_Question_Sets[[#This Row],[Config Use Row]]),"")</f>
        <v/>
      </c>
    </row>
    <row r="152" spans="2:91" s="22" customFormat="1" ht="21" customHeight="1">
      <c r="B152" s="28" t="s">
        <v>1790</v>
      </c>
      <c r="C152" s="10"/>
      <c r="D152" s="26" t="str">
        <f ca="1">IF(Table_Question_Sets[[#This Row],[Header]]="Yes","",
IF(INDIRECT(SUBSTITUTE(ADDRESS(1,COLUMN(),4),"1","")&amp;ROW()-1)="",
INDIRECT(SUBSTITUTE(ADDRESS(1,COLUMN(Table_Question_Sets[[#This Row],[Property]]),4),"1","")&amp;ROW()-1),
INDIRECT(SUBSTITUTE(ADDRESS(1,COLUMN(),4),"1","")&amp;ROW()-1)))</f>
        <v>Endorsement</v>
      </c>
      <c r="E15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endorsementCancellationSummary</v>
      </c>
      <c r="F152" s="26" t="str">
        <f>IF(Table_Question_Sets[[#This Row],[Header]]="Yes","",IF(Table_Question_Sets[[#This Row],[Property]]&lt;&gt;"",SUBSTITUTE(Table_Question_Sets[[#This Row],[Property]]," ",""),""))</f>
        <v>EndorsementCancellationSummary</v>
      </c>
      <c r="G152" s="94"/>
      <c r="H152" s="28" t="s">
        <v>629</v>
      </c>
      <c r="I152" s="28" t="s">
        <v>629</v>
      </c>
      <c r="J152" s="10"/>
      <c r="K152" s="59"/>
      <c r="L152" s="77"/>
      <c r="M152" s="77"/>
      <c r="N152" s="60"/>
      <c r="O152" s="62" t="s">
        <v>735</v>
      </c>
      <c r="P152" s="60"/>
      <c r="Q152" s="60"/>
      <c r="R152" s="60"/>
      <c r="S152"/>
      <c r="T152" s="27"/>
      <c r="U152" s="10"/>
      <c r="V152" s="28" t="s">
        <v>1801</v>
      </c>
      <c r="W152" s="27"/>
      <c r="X152" s="10"/>
      <c r="Y152" s="11" t="s">
        <v>1791</v>
      </c>
      <c r="Z152" s="10"/>
      <c r="AA152" s="11" t="s">
        <v>1243</v>
      </c>
      <c r="AB152" s="255" t="s">
        <v>1748</v>
      </c>
      <c r="AC152" s="10"/>
      <c r="AD152" s="27"/>
      <c r="AE152" s="27"/>
      <c r="AF152" s="10"/>
      <c r="AG152" s="10"/>
      <c r="AH152" s="199"/>
      <c r="AI152" s="181"/>
      <c r="AJ152" s="181"/>
      <c r="AK152" s="181"/>
      <c r="AL152" s="181"/>
      <c r="AM152" s="181"/>
      <c r="AN152" s="181"/>
      <c r="AO152" s="181"/>
      <c r="AP152" s="181"/>
      <c r="AQ152" s="137"/>
      <c r="AR152"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2"/>
      <c r="AT15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2" s="27"/>
      <c r="AW152" s="25"/>
      <c r="AX152" s="25"/>
      <c r="AY152" s="25"/>
      <c r="AZ152" s="10"/>
      <c r="BA152" s="10"/>
      <c r="BB152" s="10"/>
      <c r="BC152" s="10"/>
      <c r="BD152" s="10"/>
      <c r="BE152" s="10"/>
      <c r="BF152" s="11"/>
      <c r="BG152" s="10"/>
      <c r="BH152" s="10"/>
      <c r="BI152" s="27"/>
      <c r="BJ152" s="27"/>
      <c r="BK152" s="27"/>
      <c r="BL15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2" s="50" t="str">
        <f>IF(OR(Table_Question_Sets[[#This Row],[Header]]="Yes",Table_Question_Sets[[#This Row],[Text]]=""),"",IF(OR(Table_Question_Sets[[#This Row],[Text]]="true",Table_Question_Sets[[#This Row],[Text]]="false",ISNUMBER(Table_Question_Sets[[#This Row],[Text]])),Table_Question_Sets[[#This Row],[Text]],""""&amp;Table_Question_Sets[[#This Row],[Text]]&amp;""""))</f>
        <v/>
      </c>
      <c r="BN152" s="29" t="str">
        <f>IF(AND(Table_Question_Sets[[#This Row],[Header]]&lt;&gt;"Yes",Table_Question_Sets[[#This Row],[Property]]&lt;&gt;"",Table_Question_Sets[[#This Row],[Summary Label]]&lt;&gt;""),""""&amp;Table_Question_Sets[[#This Row],[Key]]&amp;""": """&amp;Table_Question_Sets[[#This Row],[Summary Label]]&amp;"""","")</f>
        <v/>
      </c>
      <c r="BO152" s="29">
        <f ca="1">IF(Table_Question_Sets[[#This Row],[Header]]="Yes","",_xlfn.NUMBERVALUE(INDIRECT(SUBSTITUTE(ADDRESS(1,COLUMN(),4),"1","")&amp;ROW()-1))+IF(Table_Question_Sets[[#This Row],[Property]]&lt;&gt;"",1,0))</f>
        <v>4</v>
      </c>
      <c r="BP152" s="29">
        <f ca="1">IF(Table_Question_Sets[[#This Row],[Header]]="Yes","",_xlfn.NUMBERVALUE(INDIRECT(SUBSTITUTE(ADDRESS(1,COLUMN(),4),"1","")&amp;ROW()+1))+IF(Table_Question_Sets[[#This Row],[Property]]&lt;&gt;"",1,0))</f>
        <v>5</v>
      </c>
      <c r="BQ152" s="29" t="str">
        <f t="array" aca="1" ref="BQ15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
      </c>
      <c r="BU15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v>
      </c>
      <c r="BV152" s="26" t="str">
        <f ca="1" xml:space="preserve">
IF(Table_Question_Sets[[#This Row],[Row]]="Yes","]},{""className"": ""row"",""fieldGroup"": [","")&amp;
Table_Question_Sets[[#This Row],[Config Field]]</f>
        <v>{"key":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v>
      </c>
      <c r="BW15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5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2" s="137" t="str">
        <f>IF(AND(Table_Question_Sets[[#This Row],[Header]]="",Table_Question_Sets[[#This Row],[Property]]&lt;&gt;"",Table_Question_Sets[[#This Row],[Field Type]]&lt;&gt;""),
""""&amp;Table_Question_Sets[[#This Row],[Key]]&amp;"""","")</f>
        <v>"endorsementCancellationSummary"</v>
      </c>
      <c r="BZ15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"endorsementCancellationSummary","loadingFactor","additionalPremium","specialConditions","endorsementMessage"</v>
      </c>
      <c r="CA152" s="137" t="str">
        <f>IF(AND(Table_Question_Sets[[#This Row],[Header]]&lt;&gt;"Yes",Table_Question_Sets[[#This Row],[Property]]&lt;&gt;"",Table_Question_Sets[[#This Row],[Workflow Role]]&lt;&gt;""),
""""&amp;Table_Question_Sets[[#This Row],[Workflow Role]]&amp;""":"""&amp;Table_Question_Sets[[#This Row],[Key]]&amp;"""","")</f>
        <v/>
      </c>
      <c r="CB152" s="137" t="str">
        <f>IF(AND(Table_Question_Sets[[#This Row],[Displayable]]="No", Table_Question_Sets[[#This Row],[Property]]&lt;&gt;""),
"",""""&amp;Table_Question_Sets[[#This Row],[Key]]&amp;"""")</f>
        <v>"endorsementCancellationSummary"</v>
      </c>
      <c r="CC152" s="137" t="str">
        <f>IF(AND(Table_Question_Sets[[#This Row],[Header]]&lt;&gt;"Yes",Table_Question_Sets[[#This Row],[Property]]&lt;&gt;"",Table_Question_Sets[[#This Row],[Private]]="Yes"),
""""&amp;Table_Question_Sets[[#This Row],[Key]]&amp;"""","")</f>
        <v/>
      </c>
      <c r="CD152"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"endorsementCancellationSummary": { "dataType": "none", "displayable": true, "canChangeWhenApproved": false, "private": false, "resetForNewQuotes": false}</v>
      </c>
      <c r="CE152"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52" s="137" t="str">
        <f ca="1">IF(ISNUMBER(Table_Question_Sets[[#This Row],[Config Use Row]]),INDEX(Table_Question_Sets[Config Question Meta Data Rollup],Table_Question_Sets[[#This Row],[Config Use Row]])&amp;",","")</f>
        <v/>
      </c>
      <c r="CG152" s="137">
        <f ca="1">IF(Table_Question_Sets[[#This Row],[Header]]="Yes","",_xlfn.NUMBERVALUE(INDIRECT(SUBSTITUTE(ADDRESS(1,COLUMN(),4),"1","")&amp;ROW()+1))+IF(OR(Table_Question_Sets[[#This Row],[Value]]&lt;&gt;"",AND(Table_Question_Sets[[#This Row],[Data Type]]="Repeating",Table_Question_Sets[[#This Row],[Calculation Repeating]]&lt;&gt;"")),1,0))</f>
        <v>0</v>
      </c>
      <c r="CH15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CK152" s="137" t="str">
        <f ca="1">IF(ISNUMBER(Table_Question_Sets[[#This Row],[Config Use Row]]),INDEX(Table_Question_Sets[Config Rollup],Table_Question_Sets[[#This Row],[Config Use Row]]),"")</f>
        <v/>
      </c>
      <c r="CL152" s="137" t="str">
        <f ca="1">IF(ISNUMBER(Table_Question_Sets[[#This Row],[Config Use Row]]),INDEX(Table_Question_Sets[Config Keys Nested Rollup],Table_Question_Sets[[#This Row],[Config Use Row]]),"")</f>
        <v/>
      </c>
      <c r="CM152" s="137" t="str">
        <f ca="1">IF(ISNUMBER(Table_Question_Sets[[#This Row],[Config Use Row]]),INDEX(Table_Question_Sets[Calculation Rollup],Table_Question_Sets[[#This Row],[Config Use Row]]),"")</f>
        <v/>
      </c>
    </row>
    <row r="153" spans="2:91" s="22" customFormat="1" ht="21" customHeight="1">
      <c r="B153" s="28" t="s">
        <v>992</v>
      </c>
      <c r="C153" s="10"/>
      <c r="D153" s="26" t="str">
        <f ca="1">IF(Table_Question_Sets[[#This Row],[Header]]="Yes","",
IF(INDIRECT(SUBSTITUTE(ADDRESS(1,COLUMN(),4),"1","")&amp;ROW()-1)="",
INDIRECT(SUBSTITUTE(ADDRESS(1,COLUMN(Table_Question_Sets[[#This Row],[Property]]),4),"1","")&amp;ROW()-1),
INDIRECT(SUBSTITUTE(ADDRESS(1,COLUMN(),4),"1","")&amp;ROW()-1)))</f>
        <v>Endorsement</v>
      </c>
      <c r="E15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loadingFactor</v>
      </c>
      <c r="F153" s="26" t="str">
        <f>IF(Table_Question_Sets[[#This Row],[Header]]="Yes","",IF(Table_Question_Sets[[#This Row],[Property]]&lt;&gt;"",SUBSTITUTE(Table_Question_Sets[[#This Row],[Property]]," ",""),""))</f>
        <v>LoadingFactor</v>
      </c>
      <c r="G153" s="94"/>
      <c r="H153" s="11" t="s">
        <v>66</v>
      </c>
      <c r="I153" s="10" t="s">
        <v>37</v>
      </c>
      <c r="J153" s="10"/>
      <c r="K153" s="62" t="s">
        <v>60</v>
      </c>
      <c r="L153" s="82"/>
      <c r="M153" s="82"/>
      <c r="N153" s="52"/>
      <c r="O153" s="25">
        <v>12</v>
      </c>
      <c r="P153" s="25"/>
      <c r="Q153" s="25"/>
      <c r="R153" s="25"/>
      <c r="S153" s="25"/>
      <c r="T153" s="28"/>
      <c r="U153" s="27"/>
      <c r="V153" s="28" t="s">
        <v>1800</v>
      </c>
      <c r="W153" s="27"/>
      <c r="X153" s="10"/>
      <c r="Y153" s="11" t="s">
        <v>1240</v>
      </c>
      <c r="Z153" s="10"/>
      <c r="AA153" s="10" t="s">
        <v>994</v>
      </c>
      <c r="AB153" s="10"/>
      <c r="AC153" s="10"/>
      <c r="AD153" s="27"/>
      <c r="AE153" s="27"/>
      <c r="AF153" s="10"/>
      <c r="AG153" s="10"/>
      <c r="AH153" s="199" t="s">
        <v>1009</v>
      </c>
      <c r="AI153" s="181"/>
      <c r="AJ153" s="181"/>
      <c r="AK153" s="181"/>
      <c r="AL153" s="181"/>
      <c r="AM153" s="181"/>
      <c r="AN153" s="181"/>
      <c r="AO153" s="181"/>
      <c r="AP153" s="181"/>
      <c r="AQ153" s="137">
        <v>1</v>
      </c>
      <c r="AR153" s="219">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v>
      </c>
      <c r="AS153"/>
      <c r="AT15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3" s="27"/>
      <c r="AW153" s="25"/>
      <c r="AX153" s="25"/>
      <c r="AY153" s="25"/>
      <c r="AZ153" s="10" t="s">
        <v>60</v>
      </c>
      <c r="BA153" s="10"/>
      <c r="BB153" s="10"/>
      <c r="BC153" s="10"/>
      <c r="BD153" s="10"/>
      <c r="BE153" s="10"/>
      <c r="BF153" s="10"/>
      <c r="BG153" s="10"/>
      <c r="BH153" s="10"/>
      <c r="BI153" s="27" t="s">
        <v>70</v>
      </c>
      <c r="BJ153" s="27"/>
      <c r="BK153" s="27"/>
      <c r="BL153" s="50">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1</v>
      </c>
      <c r="BM153" s="50">
        <f>IF(OR(Table_Question_Sets[[#This Row],[Header]]="Yes",Table_Question_Sets[[#This Row],[Text]]=""),"",IF(OR(Table_Question_Sets[[#This Row],[Text]]="true",Table_Question_Sets[[#This Row],[Text]]="false",ISNUMBER(Table_Question_Sets[[#This Row],[Text]])),Table_Question_Sets[[#This Row],[Text]],""""&amp;Table_Question_Sets[[#This Row],[Text]]&amp;""""))</f>
        <v>1</v>
      </c>
      <c r="BN153" s="29" t="str">
        <f>IF(AND(Table_Question_Sets[[#This Row],[Header]]&lt;&gt;"Yes",Table_Question_Sets[[#This Row],[Property]]&lt;&gt;"",Table_Question_Sets[[#This Row],[Summary Label]]&lt;&gt;""),""""&amp;Table_Question_Sets[[#This Row],[Key]]&amp;""": """&amp;Table_Question_Sets[[#This Row],[Summary Label]]&amp;"""","")</f>
        <v/>
      </c>
      <c r="BO153" s="29">
        <f ca="1">IF(Table_Question_Sets[[#This Row],[Header]]="Yes","",_xlfn.NUMBERVALUE(INDIRECT(SUBSTITUTE(ADDRESS(1,COLUMN(),4),"1","")&amp;ROW()-1))+IF(Table_Question_Sets[[#This Row],[Property]]&lt;&gt;"",1,0))</f>
        <v>5</v>
      </c>
      <c r="BP153" s="29">
        <f ca="1">IF(Table_Question_Sets[[#This Row],[Header]]="Yes","",_xlfn.NUMBERVALUE(INDIRECT(SUBSTITUTE(ADDRESS(1,COLUMN(),4),"1","")&amp;ROW()+1))+IF(Table_Question_Sets[[#This Row],[Property]]&lt;&gt;"",1,0))</f>
        <v>4</v>
      </c>
      <c r="BQ153" s="29" t="str">
        <f t="array" aca="1" ref="BQ15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'getQuoteType() == \'cancellation\''), ValidationService.isNumber()])"}</v>
      </c>
      <c r="BS15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"templateOptions":{"defaultValue":"1","assumedValue":"1","content":{"heading3":"Premium loading ratio","paragraph":"If you would like to load the base premium on this quote, please enter a loading ratio, e.g. 1.3."},"hideCondition":"getQuoteType() == 'cancellation'","affectsPremium":"Yes"}</v>
      </c>
      <c r="BU15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v>
      </c>
      <c r="BV153" s="26" t="str">
        <f ca="1" xml:space="preserve">
IF(Table_Question_Sets[[#This Row],[Row]]="Yes","]},{""className"": ""row"",""fieldGroup"": [","")&amp;
Table_Question_Sets[[#This Row],[Config Field]]</f>
        <v>{"key":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v>
      </c>
      <c r="BW15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5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3" s="137" t="str">
        <f>IF(AND(Table_Question_Sets[[#This Row],[Header]]="",Table_Question_Sets[[#This Row],[Property]]&lt;&gt;"",Table_Question_Sets[[#This Row],[Field Type]]&lt;&gt;""),
""""&amp;Table_Question_Sets[[#This Row],[Key]]&amp;"""","")</f>
        <v>"loadingFactor"</v>
      </c>
      <c r="BZ15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"loadingFactor","additionalPremium","specialConditions","endorsementMessage"</v>
      </c>
      <c r="CA153" s="137" t="str">
        <f>IF(AND(Table_Question_Sets[[#This Row],[Header]]&lt;&gt;"Yes",Table_Question_Sets[[#This Row],[Property]]&lt;&gt;"",Table_Question_Sets[[#This Row],[Workflow Role]]&lt;&gt;""),
""""&amp;Table_Question_Sets[[#This Row],[Workflow Role]]&amp;""":"""&amp;Table_Question_Sets[[#This Row],[Key]]&amp;"""","")</f>
        <v/>
      </c>
      <c r="CB153" s="10" t="str">
        <f>IF(AND(Table_Question_Sets[[#This Row],[Displayable]]="No", Table_Question_Sets[[#This Row],[Property]]&lt;&gt;""),
"",""""&amp;Table_Question_Sets[[#This Row],[Key]]&amp;"""")</f>
        <v/>
      </c>
      <c r="CC153" s="137" t="str">
        <f>IF(AND(Table_Question_Sets[[#This Row],[Header]]&lt;&gt;"Yes",Table_Question_Sets[[#This Row],[Property]]&lt;&gt;"",Table_Question_Sets[[#This Row],[Private]]="Yes"),
""""&amp;Table_Question_Sets[[#This Row],[Key]]&amp;"""","")</f>
        <v/>
      </c>
      <c r="CD153"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"loadingFactor": { "dataType": "number", "displayable": false, "canChangeWhenApproved": false, "private": false, "resetForNewQuotes": false}</v>
      </c>
      <c r="CE153"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53" s="10" t="str">
        <f ca="1">IF(ISNUMBER(Table_Question_Sets[[#This Row],[Config Use Row]]),INDEX(Table_Question_Sets[Config Question Meta Data Rollup],Table_Question_Sets[[#This Row],[Config Use Row]])&amp;",","")</f>
        <v/>
      </c>
      <c r="CG153" s="137">
        <f ca="1">IF(Table_Question_Sets[[#This Row],[Header]]="Yes","",_xlfn.NUMBERVALUE(INDIRECT(SUBSTITUTE(ADDRESS(1,COLUMN(),4),"1","")&amp;ROW()+1))+IF(OR(Table_Question_Sets[[#This Row],[Value]]&lt;&gt;"",AND(Table_Question_Sets[[#This Row],[Data Type]]="Repeating",Table_Question_Sets[[#This Row],[Calculation Repeating]]&lt;&gt;"")),1,0))</f>
        <v>0</v>
      </c>
      <c r="CH153"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"loadingFactor": 1</v>
      </c>
      <c r="CJ15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"loadingFactor": 1,"additionalPremium": "$0.00"</v>
      </c>
      <c r="CK153" s="137" t="str">
        <f ca="1">IF(ISNUMBER(Table_Question_Sets[[#This Row],[Config Use Row]]),INDEX(Table_Question_Sets[Config Rollup],Table_Question_Sets[[#This Row],[Config Use Row]]),"")</f>
        <v/>
      </c>
      <c r="CL153" s="137" t="str">
        <f ca="1">IF(ISNUMBER(Table_Question_Sets[[#This Row],[Config Use Row]]),INDEX(Table_Question_Sets[Config Keys Nested Rollup],Table_Question_Sets[[#This Row],[Config Use Row]]),"")</f>
        <v/>
      </c>
      <c r="CM153" s="137" t="str">
        <f ca="1">IF(ISNUMBER(Table_Question_Sets[[#This Row],[Config Use Row]]),INDEX(Table_Question_Sets[Calculation Rollup],Table_Question_Sets[[#This Row],[Config Use Row]]),"")</f>
        <v/>
      </c>
    </row>
    <row r="154" spans="2:91" s="22" customFormat="1" ht="21" customHeight="1">
      <c r="B154" s="28" t="s">
        <v>993</v>
      </c>
      <c r="C154" s="10"/>
      <c r="D154" s="26" t="str">
        <f ca="1">IF(Table_Question_Sets[[#This Row],[Header]]="Yes","",
IF(INDIRECT(SUBSTITUTE(ADDRESS(1,COLUMN(),4),"1","")&amp;ROW()-1)="",
INDIRECT(SUBSTITUTE(ADDRESS(1,COLUMN(Table_Question_Sets[[#This Row],[Property]]),4),"1","")&amp;ROW()-1),
INDIRECT(SUBSTITUTE(ADDRESS(1,COLUMN(),4),"1","")&amp;ROW()-1)))</f>
        <v>Endorsement</v>
      </c>
      <c r="E15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additionalPremium</v>
      </c>
      <c r="F154" s="26" t="str">
        <f>IF(Table_Question_Sets[[#This Row],[Header]]="Yes","",IF(Table_Question_Sets[[#This Row],[Property]]&lt;&gt;"",SUBSTITUTE(Table_Question_Sets[[#This Row],[Property]]," ",""),""))</f>
        <v>AdditionalPremium</v>
      </c>
      <c r="G154" s="94"/>
      <c r="H154" s="11" t="s">
        <v>67</v>
      </c>
      <c r="I154" s="11" t="s">
        <v>67</v>
      </c>
      <c r="J154" s="10"/>
      <c r="K154" s="62"/>
      <c r="L154" s="82"/>
      <c r="M154" s="82"/>
      <c r="N154" s="52"/>
      <c r="O154" s="25">
        <v>12</v>
      </c>
      <c r="P154" s="25"/>
      <c r="Q154" s="25"/>
      <c r="R154" s="25"/>
      <c r="S154" s="25"/>
      <c r="T154" s="28"/>
      <c r="U154" s="27"/>
      <c r="V154" s="28" t="s">
        <v>1800</v>
      </c>
      <c r="W154" s="27"/>
      <c r="X154" s="10"/>
      <c r="Y154" s="11" t="s">
        <v>1239</v>
      </c>
      <c r="Z154" s="10"/>
      <c r="AA154" s="243" t="s">
        <v>995</v>
      </c>
      <c r="AB154" s="10"/>
      <c r="AC154" s="10"/>
      <c r="AD154" s="27"/>
      <c r="AE154" s="27"/>
      <c r="AF154" s="10"/>
      <c r="AG154" s="10"/>
      <c r="AH154" s="199"/>
      <c r="AI154" s="181"/>
      <c r="AJ154" s="181"/>
      <c r="AK154" s="181"/>
      <c r="AL154" s="181"/>
      <c r="AM154" s="181"/>
      <c r="AN154" s="181"/>
      <c r="AO154" s="181"/>
      <c r="AP154" s="181"/>
      <c r="AQ154" s="137">
        <v>0</v>
      </c>
      <c r="AR154" s="219">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0</v>
      </c>
      <c r="AS154"/>
      <c r="AT15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4" s="27"/>
      <c r="AW154" s="25"/>
      <c r="AX154" s="25"/>
      <c r="AY154" s="25"/>
      <c r="AZ154" s="10" t="s">
        <v>60</v>
      </c>
      <c r="BA154" s="10"/>
      <c r="BB154" s="10"/>
      <c r="BC154" s="10"/>
      <c r="BD154" s="10"/>
      <c r="BE154" s="10"/>
      <c r="BF154" s="10"/>
      <c r="BG154" s="10"/>
      <c r="BH154" s="10"/>
      <c r="BI154" s="27" t="s">
        <v>70</v>
      </c>
      <c r="BJ154" s="27"/>
      <c r="BK154" s="27"/>
      <c r="BL15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$0.00</v>
      </c>
      <c r="BM154" s="50" t="str">
        <f>IF(OR(Table_Question_Sets[[#This Row],[Header]]="Yes",Table_Question_Sets[[#This Row],[Text]]=""),"",IF(OR(Table_Question_Sets[[#This Row],[Text]]="true",Table_Question_Sets[[#This Row],[Text]]="false",ISNUMBER(Table_Question_Sets[[#This Row],[Text]])),Table_Question_Sets[[#This Row],[Text]],""""&amp;Table_Question_Sets[[#This Row],[Text]]&amp;""""))</f>
        <v>"$0.00"</v>
      </c>
      <c r="BN154" s="29" t="str">
        <f>IF(AND(Table_Question_Sets[[#This Row],[Header]]&lt;&gt;"Yes",Table_Question_Sets[[#This Row],[Property]]&lt;&gt;"",Table_Question_Sets[[#This Row],[Summary Label]]&lt;&gt;""),""""&amp;Table_Question_Sets[[#This Row],[Key]]&amp;""": """&amp;Table_Question_Sets[[#This Row],[Summary Label]]&amp;"""","")</f>
        <v/>
      </c>
      <c r="BO154" s="29">
        <f ca="1">IF(Table_Question_Sets[[#This Row],[Header]]="Yes","",_xlfn.NUMBERVALUE(INDIRECT(SUBSTITUTE(ADDRESS(1,COLUMN(),4),"1","")&amp;ROW()-1))+IF(Table_Question_Sets[[#This Row],[Property]]&lt;&gt;"",1,0))</f>
        <v>6</v>
      </c>
      <c r="BP154" s="29">
        <f ca="1">IF(Table_Question_Sets[[#This Row],[Header]]="Yes","",_xlfn.NUMBERVALUE(INDIRECT(SUBSTITUTE(ADDRESS(1,COLUMN(),4),"1","")&amp;ROW()+1))+IF(Table_Question_Sets[[#This Row],[Property]]&lt;&gt;"",1,0))</f>
        <v>3</v>
      </c>
      <c r="BQ154" s="29" t="str">
        <f t="array" aca="1" ref="BQ15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"templateOptions":{"assumedValue":"0","content":{"heading3":"Additional premium amount","paragraph":"If you would like to add a specific amount to the base premium please enter that amount here"},"formatTextInput":"currency","addonLeft":{"class":"fa fa-usd"},"hideCondition":"getQuoteType() == 'cancellation'","affectsPremium":"Yes"}</v>
      </c>
      <c r="BU15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v>
      </c>
      <c r="BV154" s="26" t="str">
        <f ca="1" xml:space="preserve">
IF(Table_Question_Sets[[#This Row],[Row]]="Yes","]},{""className"": ""row"",""fieldGroup"": [","")&amp;
Table_Question_Sets[[#This Row],[Config Field]]</f>
        <v>{"key":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v>
      </c>
      <c r="BW15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5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4" s="137" t="str">
        <f>IF(AND(Table_Question_Sets[[#This Row],[Header]]="",Table_Question_Sets[[#This Row],[Property]]&lt;&gt;"",Table_Question_Sets[[#This Row],[Field Type]]&lt;&gt;""),
""""&amp;Table_Question_Sets[[#This Row],[Key]]&amp;"""","")</f>
        <v>"additionalPremium"</v>
      </c>
      <c r="BZ15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"additionalPremium","specialConditions","endorsementMessage"</v>
      </c>
      <c r="CA154" s="137" t="str">
        <f>IF(AND(Table_Question_Sets[[#This Row],[Header]]&lt;&gt;"Yes",Table_Question_Sets[[#This Row],[Property]]&lt;&gt;"",Table_Question_Sets[[#This Row],[Workflow Role]]&lt;&gt;""),
""""&amp;Table_Question_Sets[[#This Row],[Workflow Role]]&amp;""":"""&amp;Table_Question_Sets[[#This Row],[Key]]&amp;"""","")</f>
        <v/>
      </c>
      <c r="CB154" s="10" t="str">
        <f>IF(AND(Table_Question_Sets[[#This Row],[Displayable]]="No", Table_Question_Sets[[#This Row],[Property]]&lt;&gt;""),
"",""""&amp;Table_Question_Sets[[#This Row],[Key]]&amp;"""")</f>
        <v/>
      </c>
      <c r="CC154" s="137" t="str">
        <f>IF(AND(Table_Question_Sets[[#This Row],[Header]]&lt;&gt;"Yes",Table_Question_Sets[[#This Row],[Property]]&lt;&gt;"",Table_Question_Sets[[#This Row],[Private]]="Yes"),
""""&amp;Table_Question_Sets[[#This Row],[Key]]&amp;"""","")</f>
        <v/>
      </c>
      <c r="CD154"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"additionalPremium": { "dataType": "currency", "displayable": false, "canChangeWhenApproved": false, "private": false, "resetForNewQuotes": false}</v>
      </c>
      <c r="CE154"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CF154" s="10" t="str">
        <f ca="1">IF(ISNUMBER(Table_Question_Sets[[#This Row],[Config Use Row]]),INDEX(Table_Question_Sets[Config Question Meta Data Rollup],Table_Question_Sets[[#This Row],[Config Use Row]])&amp;",","")</f>
        <v/>
      </c>
      <c r="CG154" s="137">
        <f ca="1">IF(Table_Question_Sets[[#This Row],[Header]]="Yes","",_xlfn.NUMBERVALUE(INDIRECT(SUBSTITUTE(ADDRESS(1,COLUMN(),4),"1","")&amp;ROW()+1))+IF(OR(Table_Question_Sets[[#This Row],[Value]]&lt;&gt;"",AND(Table_Question_Sets[[#This Row],[Data Type]]="Repeating",Table_Question_Sets[[#This Row],[Calculation Repeating]]&lt;&gt;"")),1,0))</f>
        <v>0</v>
      </c>
      <c r="CH15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"additionalPremium": "$0.00"</v>
      </c>
      <c r="CJ15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"additionalPremium": "$0.00"</v>
      </c>
      <c r="CK154" s="137" t="str">
        <f ca="1">IF(ISNUMBER(Table_Question_Sets[[#This Row],[Config Use Row]]),INDEX(Table_Question_Sets[Config Rollup],Table_Question_Sets[[#This Row],[Config Use Row]]),"")</f>
        <v/>
      </c>
      <c r="CL154" s="137" t="str">
        <f ca="1">IF(ISNUMBER(Table_Question_Sets[[#This Row],[Config Use Row]]),INDEX(Table_Question_Sets[Config Keys Nested Rollup],Table_Question_Sets[[#This Row],[Config Use Row]]),"")</f>
        <v/>
      </c>
      <c r="CM154" s="137" t="str">
        <f ca="1">IF(ISNUMBER(Table_Question_Sets[[#This Row],[Config Use Row]]),INDEX(Table_Question_Sets[Calculation Rollup],Table_Question_Sets[[#This Row],[Config Use Row]]),"")</f>
        <v/>
      </c>
    </row>
    <row r="155" spans="2:91" s="22" customFormat="1" ht="21" customHeight="1">
      <c r="B155" s="28" t="s">
        <v>1000</v>
      </c>
      <c r="C155" s="10"/>
      <c r="D155" s="26" t="str">
        <f ca="1">IF(Table_Question_Sets[[#This Row],[Header]]="Yes","",
IF(INDIRECT(SUBSTITUTE(ADDRESS(1,COLUMN(),4),"1","")&amp;ROW()-1)="",
INDIRECT(SUBSTITUTE(ADDRESS(1,COLUMN(Table_Question_Sets[[#This Row],[Property]]),4),"1","")&amp;ROW()-1),
INDIRECT(SUBSTITUTE(ADDRESS(1,COLUMN(),4),"1","")&amp;ROW()-1)))</f>
        <v>Endorsement</v>
      </c>
      <c r="E15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specialConditions</v>
      </c>
      <c r="F155" s="26" t="str">
        <f>IF(Table_Question_Sets[[#This Row],[Header]]="Yes","",IF(Table_Question_Sets[[#This Row],[Property]]&lt;&gt;"",SUBSTITUTE(Table_Question_Sets[[#This Row],[Property]]," ",""),""))</f>
        <v>SpecialConditions</v>
      </c>
      <c r="G155" s="94"/>
      <c r="H155" s="11" t="s">
        <v>37</v>
      </c>
      <c r="I155" s="10" t="s">
        <v>81</v>
      </c>
      <c r="J155" s="10"/>
      <c r="K155" s="62"/>
      <c r="L155" s="82"/>
      <c r="M155" s="82"/>
      <c r="N155" s="52"/>
      <c r="O155" s="59" t="s">
        <v>735</v>
      </c>
      <c r="P155" s="59"/>
      <c r="Q155" s="59"/>
      <c r="R155" s="59"/>
      <c r="S155" s="25"/>
      <c r="T155" s="28"/>
      <c r="U155" s="27"/>
      <c r="V155" s="28" t="s">
        <v>1800</v>
      </c>
      <c r="W155" s="27"/>
      <c r="X155" s="10"/>
      <c r="Y155" s="11" t="s">
        <v>1238</v>
      </c>
      <c r="Z155" s="10"/>
      <c r="AA155" s="243" t="s">
        <v>996</v>
      </c>
      <c r="AB155" s="10"/>
      <c r="AC155" s="10"/>
      <c r="AD155" s="27"/>
      <c r="AE155" s="27"/>
      <c r="AF155" s="10"/>
      <c r="AG155" s="10"/>
      <c r="AH155" s="199"/>
      <c r="AI155" s="181"/>
      <c r="AJ155" s="181"/>
      <c r="AK155" s="181"/>
      <c r="AL155" s="181"/>
      <c r="AM155" s="181"/>
      <c r="AN155" s="181"/>
      <c r="AO155" s="181"/>
      <c r="AP155" s="181"/>
      <c r="AQ155" s="137"/>
      <c r="AR155"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5"/>
      <c r="AT15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5" s="27"/>
      <c r="AW155" s="25"/>
      <c r="AX155" s="25"/>
      <c r="AY155" s="25"/>
      <c r="AZ155" s="10"/>
      <c r="BA155" s="10"/>
      <c r="BB155" s="10"/>
      <c r="BC155" s="10"/>
      <c r="BD155" s="10"/>
      <c r="BE155" s="10"/>
      <c r="BF155" s="10"/>
      <c r="BG155" s="10"/>
      <c r="BH155" s="10"/>
      <c r="BI155" s="10"/>
      <c r="BJ155" s="10"/>
      <c r="BK155" s="10"/>
      <c r="BL15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5" s="50" t="str">
        <f>IF(OR(Table_Question_Sets[[#This Row],[Header]]="Yes",Table_Question_Sets[[#This Row],[Text]]=""),"",IF(OR(Table_Question_Sets[[#This Row],[Text]]="true",Table_Question_Sets[[#This Row],[Text]]="false",ISNUMBER(Table_Question_Sets[[#This Row],[Text]])),Table_Question_Sets[[#This Row],[Text]],""""&amp;Table_Question_Sets[[#This Row],[Text]]&amp;""""))</f>
        <v/>
      </c>
      <c r="BN155" s="29" t="str">
        <f>IF(AND(Table_Question_Sets[[#This Row],[Header]]&lt;&gt;"Yes",Table_Question_Sets[[#This Row],[Property]]&lt;&gt;"",Table_Question_Sets[[#This Row],[Summary Label]]&lt;&gt;""),""""&amp;Table_Question_Sets[[#This Row],[Key]]&amp;""": """&amp;Table_Question_Sets[[#This Row],[Summary Label]]&amp;"""","")</f>
        <v/>
      </c>
      <c r="BO155" s="29">
        <f ca="1">IF(Table_Question_Sets[[#This Row],[Header]]="Yes","",_xlfn.NUMBERVALUE(INDIRECT(SUBSTITUTE(ADDRESS(1,COLUMN(),4),"1","")&amp;ROW()-1))+IF(Table_Question_Sets[[#This Row],[Property]]&lt;&gt;"",1,0))</f>
        <v>7</v>
      </c>
      <c r="BP155" s="29">
        <f ca="1">IF(Table_Question_Sets[[#This Row],[Header]]="Yes","",_xlfn.NUMBERVALUE(INDIRECT(SUBSTITUTE(ADDRESS(1,COLUMN(),4),"1","")&amp;ROW()+1))+IF(Table_Question_Sets[[#This Row],[Property]]&lt;&gt;"",1,0))</f>
        <v>2</v>
      </c>
      <c r="BQ155" s="29" t="str">
        <f t="array" aca="1" ref="BQ15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"templateOptions":{"content":{"heading3":"Special conditions","paragraph":"Please enter any additional information you would like included in the endorsements section of the quote and policy schedules for this quote."},"hideCondition":"getQuoteType() == 'cancellation'"}</v>
      </c>
      <c r="BU15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v>
      </c>
      <c r="BV155" s="26" t="str">
        <f ca="1" xml:space="preserve">
IF(Table_Question_Sets[[#This Row],[Row]]="Yes","]},{""className"": ""row"",""fieldGroup"": [","")&amp;
Table_Question_Sets[[#This Row],[Config Field]]</f>
        <v>{"key":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v>
      </c>
      <c r="BW15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5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5" s="137" t="str">
        <f>IF(AND(Table_Question_Sets[[#This Row],[Header]]="",Table_Question_Sets[[#This Row],[Property]]&lt;&gt;"",Table_Question_Sets[[#This Row],[Field Type]]&lt;&gt;""),
""""&amp;Table_Question_Sets[[#This Row],[Key]]&amp;"""","")</f>
        <v>"specialConditions"</v>
      </c>
      <c r="BZ15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"specialConditions","endorsementMessage"</v>
      </c>
      <c r="CA155" s="137" t="str">
        <f>IF(AND(Table_Question_Sets[[#This Row],[Header]]&lt;&gt;"Yes",Table_Question_Sets[[#This Row],[Property]]&lt;&gt;"",Table_Question_Sets[[#This Row],[Workflow Role]]&lt;&gt;""),
""""&amp;Table_Question_Sets[[#This Row],[Workflow Role]]&amp;""":"""&amp;Table_Question_Sets[[#This Row],[Key]]&amp;"""","")</f>
        <v/>
      </c>
      <c r="CB155" s="10" t="str">
        <f>IF(AND(Table_Question_Sets[[#This Row],[Displayable]]="No", Table_Question_Sets[[#This Row],[Property]]&lt;&gt;""),
"",""""&amp;Table_Question_Sets[[#This Row],[Key]]&amp;"""")</f>
        <v>"specialConditions"</v>
      </c>
      <c r="CC155" s="137" t="str">
        <f>IF(AND(Table_Question_Sets[[#This Row],[Header]]&lt;&gt;"Yes",Table_Question_Sets[[#This Row],[Property]]&lt;&gt;"",Table_Question_Sets[[#This Row],[Private]]="Yes"),
""""&amp;Table_Question_Sets[[#This Row],[Key]]&amp;"""","")</f>
        <v/>
      </c>
      <c r="CD155"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"specialConditions": { "dataType": "text", "displayable": true, "canChangeWhenApproved": false, "private": false, "resetForNewQuotes": false}</v>
      </c>
      <c r="CE155"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"specialConditions": { "dataType": "text", "displayable": true, "canChangeWhenApproved": false, "private": false, "resetForNewQuotes": false},"endorsementMessage": { "dataType": "text", "displayable": true, "canChangeWhenApproved": false, "private": false, "resetForNewQuotes": false}</v>
      </c>
      <c r="CF155" s="10" t="str">
        <f ca="1">IF(ISNUMBER(Table_Question_Sets[[#This Row],[Config Use Row]]),INDEX(Table_Question_Sets[Config Question Meta Data Rollup],Table_Question_Sets[[#This Row],[Config Use Row]])&amp;",","")</f>
        <v/>
      </c>
      <c r="CG155" s="137">
        <f ca="1">IF(Table_Question_Sets[[#This Row],[Header]]="Yes","",_xlfn.NUMBERVALUE(INDIRECT(SUBSTITUTE(ADDRESS(1,COLUMN(),4),"1","")&amp;ROW()+1))+IF(OR(Table_Question_Sets[[#This Row],[Value]]&lt;&gt;"",AND(Table_Question_Sets[[#This Row],[Data Type]]="Repeating",Table_Question_Sets[[#This Row],[Calculation Repeating]]&lt;&gt;"")),1,0))</f>
        <v>0</v>
      </c>
      <c r="CH15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55" s="137" t="str">
        <f ca="1">IF(ISNUMBER(Table_Question_Sets[[#This Row],[Config Use Row]]),INDEX(Table_Question_Sets[Config Rollup],Table_Question_Sets[[#This Row],[Config Use Row]]),"")</f>
        <v/>
      </c>
      <c r="CL155" s="137" t="str">
        <f ca="1">IF(ISNUMBER(Table_Question_Sets[[#This Row],[Config Use Row]]),INDEX(Table_Question_Sets[Config Keys Nested Rollup],Table_Question_Sets[[#This Row],[Config Use Row]]),"")</f>
        <v/>
      </c>
      <c r="CM155" s="137" t="str">
        <f ca="1">IF(ISNUMBER(Table_Question_Sets[[#This Row],[Config Use Row]]),INDEX(Table_Question_Sets[Calculation Rollup],Table_Question_Sets[[#This Row],[Config Use Row]]),"")</f>
        <v/>
      </c>
    </row>
    <row r="156" spans="2:91" s="22" customFormat="1" ht="21" customHeight="1">
      <c r="B156" s="27" t="s">
        <v>918</v>
      </c>
      <c r="C156" s="10"/>
      <c r="D156" s="26" t="str">
        <f ca="1">IF(Table_Question_Sets[[#This Row],[Header]]="Yes","",
IF(INDIRECT(SUBSTITUTE(ADDRESS(1,COLUMN(),4),"1","")&amp;ROW()-1)="",
INDIRECT(SUBSTITUTE(ADDRESS(1,COLUMN(Table_Question_Sets[[#This Row],[Property]]),4),"1","")&amp;ROW()-1),
INDIRECT(SUBSTITUTE(ADDRESS(1,COLUMN(),4),"1","")&amp;ROW()-1)))</f>
        <v>Endorsement</v>
      </c>
      <c r="E15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endorsementMessage</v>
      </c>
      <c r="F156" s="26" t="str">
        <f>IF(Table_Question_Sets[[#This Row],[Header]]="Yes","",IF(Table_Question_Sets[[#This Row],[Property]]&lt;&gt;"",SUBSTITUTE(Table_Question_Sets[[#This Row],[Property]]," ",""),""))</f>
        <v>EndorsementMessage</v>
      </c>
      <c r="G156" s="94"/>
      <c r="H156" s="27" t="s">
        <v>37</v>
      </c>
      <c r="I156" s="27" t="s">
        <v>81</v>
      </c>
      <c r="J156" s="10"/>
      <c r="K156" s="59"/>
      <c r="L156" s="77"/>
      <c r="M156" s="77"/>
      <c r="N156" s="60"/>
      <c r="O156" s="60" t="s">
        <v>735</v>
      </c>
      <c r="P156" s="60"/>
      <c r="Q156" s="60"/>
      <c r="R156" s="60"/>
      <c r="S156"/>
      <c r="T156" s="27"/>
      <c r="U156" s="10"/>
      <c r="V156" s="27"/>
      <c r="W156" s="27"/>
      <c r="X156" s="10"/>
      <c r="Y156" s="11" t="s">
        <v>1237</v>
      </c>
      <c r="Z156" s="10"/>
      <c r="AA156" s="11" t="s">
        <v>997</v>
      </c>
      <c r="AB156" s="233"/>
      <c r="AC156" s="10"/>
      <c r="AD156" s="27"/>
      <c r="AE156" s="27"/>
      <c r="AF156" s="10"/>
      <c r="AG156" s="10"/>
      <c r="AH156" s="199"/>
      <c r="AI156" s="181"/>
      <c r="AJ156" s="181"/>
      <c r="AK156" s="181"/>
      <c r="AL156" s="181"/>
      <c r="AM156" s="181"/>
      <c r="AN156" s="181"/>
      <c r="AO156" s="181"/>
      <c r="AP156" s="181"/>
      <c r="AQ156" s="137"/>
      <c r="AR156"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6"/>
      <c r="AT15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6" s="27"/>
      <c r="AW156" s="25"/>
      <c r="AX156" s="25"/>
      <c r="AY156" s="25"/>
      <c r="AZ156" s="10"/>
      <c r="BA156" s="10"/>
      <c r="BB156" s="10"/>
      <c r="BC156" s="10"/>
      <c r="BD156" s="10"/>
      <c r="BE156" s="10"/>
      <c r="BF156" s="10"/>
      <c r="BG156" s="10"/>
      <c r="BH156" s="10"/>
      <c r="BI156" s="10"/>
      <c r="BJ156" s="10"/>
      <c r="BK156" s="10"/>
      <c r="BL15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6" s="50" t="str">
        <f>IF(OR(Table_Question_Sets[[#This Row],[Header]]="Yes",Table_Question_Sets[[#This Row],[Text]]=""),"",IF(OR(Table_Question_Sets[[#This Row],[Text]]="true",Table_Question_Sets[[#This Row],[Text]]="false",ISNUMBER(Table_Question_Sets[[#This Row],[Text]])),Table_Question_Sets[[#This Row],[Text]],""""&amp;Table_Question_Sets[[#This Row],[Text]]&amp;""""))</f>
        <v/>
      </c>
      <c r="BN156" s="29" t="str">
        <f>IF(AND(Table_Question_Sets[[#This Row],[Header]]&lt;&gt;"Yes",Table_Question_Sets[[#This Row],[Property]]&lt;&gt;"",Table_Question_Sets[[#This Row],[Summary Label]]&lt;&gt;""),""""&amp;Table_Question_Sets[[#This Row],[Key]]&amp;""": """&amp;Table_Question_Sets[[#This Row],[Summary Label]]&amp;"""","")</f>
        <v/>
      </c>
      <c r="BO156" s="29">
        <f ca="1">IF(Table_Question_Sets[[#This Row],[Header]]="Yes","",_xlfn.NUMBERVALUE(INDIRECT(SUBSTITUTE(ADDRESS(1,COLUMN(),4),"1","")&amp;ROW()-1))+IF(Table_Question_Sets[[#This Row],[Property]]&lt;&gt;"",1,0))</f>
        <v>8</v>
      </c>
      <c r="BP156" s="29">
        <f ca="1">IF(Table_Question_Sets[[#This Row],[Header]]="Yes","",_xlfn.NUMBERVALUE(INDIRECT(SUBSTITUTE(ADDRESS(1,COLUMN(),4),"1","")&amp;ROW()+1))+IF(Table_Question_Sets[[#This Row],[Property]]&lt;&gt;"",1,0))</f>
        <v>1</v>
      </c>
      <c r="BQ156" s="29" t="str">
        <f t="array" aca="1" ref="BQ15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"templateOptions":{"content":{"heading3":"Message to customer","paragraph":"If you would like to leave a message for the customer or agent, e.g. if you are returning the quote and would like to request more information, please enter that message here."}}</v>
      </c>
      <c r="BU15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V156" s="26" t="str">
        <f ca="1" xml:space="preserve">
IF(Table_Question_Sets[[#This Row],[Row]]="Yes","]},{""className"": ""row"",""fieldGroup"": [","")&amp;
Table_Question_Sets[[#This Row],[Config Field]]</f>
        <v>{"key":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W15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BX15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6" s="137" t="str">
        <f>IF(AND(Table_Question_Sets[[#This Row],[Header]]="",Table_Question_Sets[[#This Row],[Property]]&lt;&gt;"",Table_Question_Sets[[#This Row],[Field Type]]&lt;&gt;""),
""""&amp;Table_Question_Sets[[#This Row],[Key]]&amp;"""","")</f>
        <v>"endorsementMessage"</v>
      </c>
      <c r="BZ15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"endorsementMessage"</v>
      </c>
      <c r="CA156" s="137" t="str">
        <f>IF(AND(Table_Question_Sets[[#This Row],[Header]]&lt;&gt;"Yes",Table_Question_Sets[[#This Row],[Property]]&lt;&gt;"",Table_Question_Sets[[#This Row],[Workflow Role]]&lt;&gt;""),
""""&amp;Table_Question_Sets[[#This Row],[Workflow Role]]&amp;""":"""&amp;Table_Question_Sets[[#This Row],[Key]]&amp;"""","")</f>
        <v/>
      </c>
      <c r="CB156" s="10" t="str">
        <f>IF(AND(Table_Question_Sets[[#This Row],[Displayable]]="No", Table_Question_Sets[[#This Row],[Property]]&lt;&gt;""),
"",""""&amp;Table_Question_Sets[[#This Row],[Key]]&amp;"""")</f>
        <v>"endorsementMessage"</v>
      </c>
      <c r="CC156" s="137" t="str">
        <f>IF(AND(Table_Question_Sets[[#This Row],[Header]]&lt;&gt;"Yes",Table_Question_Sets[[#This Row],[Property]]&lt;&gt;"",Table_Question_Sets[[#This Row],[Private]]="Yes"),
""""&amp;Table_Question_Sets[[#This Row],[Key]]&amp;"""","")</f>
        <v/>
      </c>
      <c r="CD156"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"endorsementMessage": { "dataType": "text", "displayable": true, "canChangeWhenApproved": false, "private": false, "resetForNewQuotes": false}</v>
      </c>
      <c r="CE156"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"endorsementMessage": { "dataType": "text", "displayable": true, "canChangeWhenApproved": false, "private": false, "resetForNewQuotes": false}</v>
      </c>
      <c r="CF156" s="10" t="str">
        <f ca="1">IF(ISNUMBER(Table_Question_Sets[[#This Row],[Config Use Row]]),INDEX(Table_Question_Sets[Config Question Meta Data Rollup],Table_Question_Sets[[#This Row],[Config Use Row]])&amp;",","")</f>
        <v/>
      </c>
      <c r="CG156" s="137">
        <f ca="1">IF(Table_Question_Sets[[#This Row],[Header]]="Yes","",_xlfn.NUMBERVALUE(INDIRECT(SUBSTITUTE(ADDRESS(1,COLUMN(),4),"1","")&amp;ROW()+1))+IF(OR(Table_Question_Sets[[#This Row],[Value]]&lt;&gt;"",AND(Table_Question_Sets[[#This Row],[Data Type]]="Repeating",Table_Question_Sets[[#This Row],[Calculation Repeating]]&lt;&gt;"")),1,0))</f>
        <v>0</v>
      </c>
      <c r="CH15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56" s="137" t="str">
        <f ca="1">IF(ISNUMBER(Table_Question_Sets[[#This Row],[Config Use Row]]),INDEX(Table_Question_Sets[Config Rollup],Table_Question_Sets[[#This Row],[Config Use Row]]),"")</f>
        <v/>
      </c>
      <c r="CL156" s="137" t="str">
        <f ca="1">IF(ISNUMBER(Table_Question_Sets[[#This Row],[Config Use Row]]),INDEX(Table_Question_Sets[Config Keys Nested Rollup],Table_Question_Sets[[#This Row],[Config Use Row]]),"")</f>
        <v/>
      </c>
      <c r="CM156" s="137" t="str">
        <f ca="1">IF(ISNUMBER(Table_Question_Sets[[#This Row],[Config Use Row]]),INDEX(Table_Question_Sets[Calculation Rollup],Table_Question_Sets[[#This Row],[Config Use Row]]),"")</f>
        <v/>
      </c>
    </row>
    <row r="157" spans="2:91" s="22" customFormat="1" ht="29.25" thickBot="1">
      <c r="B157" s="49" t="s">
        <v>918</v>
      </c>
      <c r="C157" s="49" t="s">
        <v>60</v>
      </c>
      <c r="D157" s="49" t="str">
        <f ca="1">IF(Table_Question_Sets[[#This Row],[Header]]="Yes","",
IF(INDIRECT(SUBSTITUTE(ADDRESS(1,COLUMN(),4),"1","")&amp;ROW()-1)="",
INDIRECT(SUBSTITUTE(ADDRESS(1,COLUMN(Table_Question_Sets[[#This Row],[Property]]),4),"1","")&amp;ROW()-1),
INDIRECT(SUBSTITUTE(ADDRESS(1,COLUMN(),4),"1","")&amp;ROW()-1)))</f>
        <v/>
      </c>
      <c r="E157"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endorsementMessage</v>
      </c>
      <c r="F157" s="49" t="str">
        <f>IF(Table_Question_Sets[[#This Row],[Header]]="Yes","",IF(Table_Question_Sets[[#This Row],[Property]]&lt;&gt;"",SUBSTITUTE(Table_Question_Sets[[#This Row],[Property]]," ",""),""))</f>
        <v/>
      </c>
      <c r="G157" s="48"/>
      <c r="H157" s="49"/>
      <c r="I157" s="49"/>
      <c r="J157" s="49"/>
      <c r="K157" s="48"/>
      <c r="L157" s="49"/>
      <c r="M157" s="49"/>
      <c r="N157" s="48"/>
      <c r="O157" s="48"/>
      <c r="P157" s="48"/>
      <c r="Q157" s="48"/>
      <c r="R157" s="48"/>
      <c r="S157" s="48"/>
      <c r="T157" s="49"/>
      <c r="U157" s="49"/>
      <c r="V157" s="49"/>
      <c r="W157" s="49"/>
      <c r="X157" s="49"/>
      <c r="Y157" s="49"/>
      <c r="Z157" s="49"/>
      <c r="AA157" s="49"/>
      <c r="AB157" s="49"/>
      <c r="AC157" s="49"/>
      <c r="AD157" s="49"/>
      <c r="AE157" s="49"/>
      <c r="AF157" s="49"/>
      <c r="AG157" s="49"/>
      <c r="AH157" s="237"/>
      <c r="AI157" s="238"/>
      <c r="AJ157" s="238"/>
      <c r="AK157" s="238"/>
      <c r="AL157" s="238"/>
      <c r="AM157" s="238"/>
      <c r="AN157" s="238"/>
      <c r="AO157" s="238"/>
      <c r="AP157" s="238"/>
      <c r="AQ157" s="49"/>
      <c r="AR157" s="10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7" s="4"/>
      <c r="AT157" s="10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7" s="49"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7" s="49"/>
      <c r="AW157" s="48"/>
      <c r="AX157" s="48"/>
      <c r="AY157" s="48"/>
      <c r="AZ157" s="49"/>
      <c r="BA157" s="49"/>
      <c r="BB157" s="49"/>
      <c r="BC157" s="49"/>
      <c r="BD157" s="49"/>
      <c r="BE157" s="49"/>
      <c r="BF157" s="49"/>
      <c r="BG157" s="49"/>
      <c r="BH157" s="49"/>
      <c r="BI157" s="49"/>
      <c r="BJ157" s="49"/>
      <c r="BK157" s="49"/>
      <c r="BL1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7" s="48" t="str">
        <f>IF(OR(Table_Question_Sets[[#This Row],[Header]]="Yes",Table_Question_Sets[[#This Row],[Text]]=""),"",IF(OR(Table_Question_Sets[[#This Row],[Text]]="true",Table_Question_Sets[[#This Row],[Text]]="false",ISNUMBER(Table_Question_Sets[[#This Row],[Text]])),Table_Question_Sets[[#This Row],[Text]],""""&amp;Table_Question_Sets[[#This Row],[Text]]&amp;""""))</f>
        <v/>
      </c>
      <c r="BN157" s="48" t="str">
        <f>IF(AND(Table_Question_Sets[[#This Row],[Header]]&lt;&gt;"Yes",Table_Question_Sets[[#This Row],[Property]]&lt;&gt;"",Table_Question_Sets[[#This Row],[Summary Label]]&lt;&gt;""),""""&amp;Table_Question_Sets[[#This Row],[Key]]&amp;""": """&amp;Table_Question_Sets[[#This Row],[Summary Label]]&amp;"""","")</f>
        <v/>
      </c>
      <c r="BO157" s="48" t="str">
        <f ca="1">IF(Table_Question_Sets[[#This Row],[Header]]="Yes","",_xlfn.NUMBERVALUE(INDIRECT(SUBSTITUTE(ADDRESS(1,COLUMN(),4),"1","")&amp;ROW()-1))+IF(Table_Question_Sets[[#This Row],[Property]]&lt;&gt;"",1,0))</f>
        <v/>
      </c>
      <c r="BP157" s="48" t="str">
        <f ca="1">IF(Table_Question_Sets[[#This Row],[Header]]="Yes","",_xlfn.NUMBERVALUE(INDIRECT(SUBSTITUTE(ADDRESS(1,COLUMN(),4),"1","")&amp;ROW()+1))+IF(Table_Question_Sets[[#This Row],[Property]]&lt;&gt;"",1,0))</f>
        <v/>
      </c>
      <c r="BQ157" s="48" t="str">
        <f t="array" aca="1" ref="BQ15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7" s="49"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57" s="49"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7" s="49"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5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57" s="49" t="str">
        <f xml:space="preserve">
IF(Table_Question_Sets[[#This Row],[Row]]="Yes","]},{""className"": ""row"",""fieldGroup"": [","")&amp;
Table_Question_Sets[[#This Row],[Config Field]]</f>
        <v/>
      </c>
      <c r="BW157" s="49"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"endorsementMessage":[{"className":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BX157" s="49"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7" s="49" t="str">
        <f>IF(AND(Table_Question_Sets[[#This Row],[Header]]="",Table_Question_Sets[[#This Row],[Property]]&lt;&gt;"",Table_Question_Sets[[#This Row],[Field Type]]&lt;&gt;""),
""""&amp;Table_Question_Sets[[#This Row],[Key]]&amp;"""","")</f>
        <v/>
      </c>
      <c r="BZ157" s="49"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"endorsementMessage":["displayReviewMessage","displayEndorsementMessage","displaySpecialConditions"],</v>
      </c>
      <c r="CA157" s="49" t="str">
        <f>IF(AND(Table_Question_Sets[[#This Row],[Header]]&lt;&gt;"Yes",Table_Question_Sets[[#This Row],[Property]]&lt;&gt;"",Table_Question_Sets[[#This Row],[Workflow Role]]&lt;&gt;""),
""""&amp;Table_Question_Sets[[#This Row],[Workflow Role]]&amp;""":"""&amp;Table_Question_Sets[[#This Row],[Key]]&amp;"""","")</f>
        <v/>
      </c>
      <c r="CB157" s="49" t="str">
        <f>IF(AND(Table_Question_Sets[[#This Row],[Displayable]]="No", Table_Question_Sets[[#This Row],[Property]]&lt;&gt;""),
"",""""&amp;Table_Question_Sets[[#This Row],[Key]]&amp;"""")</f>
        <v>"endorsementMessage"</v>
      </c>
      <c r="CC157" s="49" t="str">
        <f>IF(AND(Table_Question_Sets[[#This Row],[Header]]&lt;&gt;"Yes",Table_Question_Sets[[#This Row],[Property]]&lt;&gt;"",Table_Question_Sets[[#This Row],[Private]]="Yes"),
""""&amp;Table_Question_Sets[[#This Row],[Key]]&amp;"""","")</f>
        <v/>
      </c>
      <c r="CD157" s="49"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57" s="49"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"endorsementMessage":{"displayReviewMessage": { "dataType": "none", "displayable": false, "canChangeWhenApproved": false, "private": false, "resetForNewQuotes": false},"displayEndorsementMessage": { "dataType": "none", "displayable": false, "canChangeWhenApproved": false, "private": false, "resetForNewQuotes": false},"displaySpecialConditions": { "dataType": "none", "displayable": false, "canChangeWhenApproved": false, "private": false, "resetForNewQuotes": false}}</v>
      </c>
      <c r="CF157" s="49" t="str">
        <f ca="1">IF(ISNUMBER(Table_Question_Sets[[#This Row],[Config Use Row]]),INDEX(Table_Question_Sets[Config Question Meta Data Rollup],Table_Question_Sets[[#This Row],[Config Use Row]])&amp;",","")</f>
        <v/>
      </c>
      <c r="CG157" s="49" t="str">
        <f ca="1">IF(Table_Question_Sets[[#This Row],[Header]]="Yes","",_xlfn.NUMBERVALUE(INDIRECT(SUBSTITUTE(ADDRESS(1,COLUMN(),4),"1","")&amp;ROW()+1))+IF(OR(Table_Question_Sets[[#This Row],[Value]]&lt;&gt;"",AND(Table_Question_Sets[[#This Row],[Data Type]]="Repeating",Table_Question_Sets[[#This Row],[Calculation Repeating]]&lt;&gt;"")),1,0))</f>
        <v/>
      </c>
      <c r="CH157" s="49" t="str">
        <f ca="1" xml:space="preserve">
IF(Table_Question_Sets[[#This Row],[Data Type]]="Repeating",
OFFSET(Table_Repeating_Question_Sets[[#Headers],[Property]],MATCH(Table_Question_Sets[[#This Row],[Property]],Table_Repeating_Question_Sets[Property],0),MATCH("Calculation",Table_Repeating_Question_Sets[#Headers],0)-1,1,1),
"")</f>
        <v/>
      </c>
      <c r="CI157" s="49"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7" s="49"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"endorsementMessage":{},</v>
      </c>
      <c r="CK157" s="49" t="str">
        <f ca="1">IF(ISNUMBER(Table_Question_Sets[[#This Row],[Config Use Row]]),INDEX(Table_Question_Sets[Config Rollup],Table_Question_Sets[[#This Row],[Config Use Row]]),"")</f>
        <v/>
      </c>
      <c r="CL157" s="49" t="str">
        <f ca="1">IF(ISNUMBER(Table_Question_Sets[[#This Row],[Config Use Row]]),INDEX(Table_Question_Sets[Config Keys Nested Rollup],Table_Question_Sets[[#This Row],[Config Use Row]]),"")</f>
        <v/>
      </c>
      <c r="CM157" s="49" t="str">
        <f ca="1">IF(ISNUMBER(Table_Question_Sets[[#This Row],[Config Use Row]]),INDEX(Table_Question_Sets[Calculation Rollup],Table_Question_Sets[[#This Row],[Config Use Row]]),"")</f>
        <v/>
      </c>
    </row>
    <row r="158" spans="2:91" s="22" customFormat="1" ht="21" hidden="1" customHeight="1">
      <c r="B158"/>
      <c r="C158"/>
      <c r="D158" t="str">
        <f ca="1">IF(Table_Question_Sets[[#This Row],[Header]]="Yes","",
IF(INDIRECT(SUBSTITUTE(ADDRESS(1,COLUMN(),4),"1","")&amp;ROW()-1)="",
INDIRECT(SUBSTITUTE(ADDRESS(1,COLUMN(Table_Question_Sets[[#This Row],[Property]]),4),"1","")&amp;ROW()-1),
INDIRECT(SUBSTITUTE(ADDRESS(1,COLUMN(),4),"1","")&amp;ROW()-1)))</f>
        <v>Endorsement Message</v>
      </c>
      <c r="E158"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8" t="str">
        <f>IF(Table_Question_Sets[[#This Row],[Header]]="Yes","",IF(Table_Question_Sets[[#This Row],[Property]]&lt;&gt;"",SUBSTITUTE(Table_Question_Sets[[#This Row],[Property]]," ",""),""))</f>
        <v/>
      </c>
      <c r="G158"/>
      <c r="H158"/>
      <c r="I158"/>
      <c r="J158"/>
      <c r="K158"/>
      <c r="L158"/>
      <c r="M158"/>
      <c r="N158"/>
      <c r="O158"/>
      <c r="P158"/>
      <c r="Q158"/>
      <c r="R158"/>
      <c r="S158"/>
      <c r="T158"/>
      <c r="U158"/>
      <c r="V158"/>
      <c r="W158"/>
      <c r="X158"/>
      <c r="Y158"/>
      <c r="Z158"/>
      <c r="AA158"/>
      <c r="AB158"/>
      <c r="AC158"/>
      <c r="AD158"/>
      <c r="AE158"/>
      <c r="AF158"/>
      <c r="AG158"/>
      <c r="AH158" s="181"/>
      <c r="AI158" s="181"/>
      <c r="AJ158" s="181"/>
      <c r="AK158" s="181"/>
      <c r="AL158" s="181"/>
      <c r="AM158" s="181"/>
      <c r="AN158" s="181"/>
      <c r="AO158" s="181"/>
      <c r="AP158" s="181"/>
      <c r="AQ158"/>
      <c r="AR158"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8"/>
      <c r="AT15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8"/>
      <c r="AW158"/>
      <c r="AX158"/>
      <c r="AY158"/>
      <c r="AZ158"/>
      <c r="BA158"/>
      <c r="BB158"/>
      <c r="BC158"/>
      <c r="BD158"/>
      <c r="BE158"/>
      <c r="BF158"/>
      <c r="BG158"/>
      <c r="BH158"/>
      <c r="BI158"/>
      <c r="BJ158"/>
      <c r="BK158"/>
      <c r="BL15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8" t="str">
        <f>IF(OR(Table_Question_Sets[[#This Row],[Header]]="Yes",Table_Question_Sets[[#This Row],[Text]]=""),"",IF(OR(Table_Question_Sets[[#This Row],[Text]]="true",Table_Question_Sets[[#This Row],[Text]]="false",ISNUMBER(Table_Question_Sets[[#This Row],[Text]])),Table_Question_Sets[[#This Row],[Text]],""""&amp;Table_Question_Sets[[#This Row],[Text]]&amp;""""))</f>
        <v/>
      </c>
      <c r="BN158" t="str">
        <f>IF(AND(Table_Question_Sets[[#This Row],[Header]]&lt;&gt;"Yes",Table_Question_Sets[[#This Row],[Property]]&lt;&gt;"",Table_Question_Sets[[#This Row],[Summary Label]]&lt;&gt;""),""""&amp;Table_Question_Sets[[#This Row],[Key]]&amp;""": """&amp;Table_Question_Sets[[#This Row],[Summary Label]]&amp;"""","")</f>
        <v/>
      </c>
      <c r="BO158">
        <f ca="1">IF(Table_Question_Sets[[#This Row],[Header]]="Yes","",_xlfn.NUMBERVALUE(INDIRECT(SUBSTITUTE(ADDRESS(1,COLUMN(),4),"1","")&amp;ROW()-1))+IF(Table_Question_Sets[[#This Row],[Property]]&lt;&gt;"",1,0))</f>
        <v>0</v>
      </c>
      <c r="BP158">
        <f ca="1">IF(Table_Question_Sets[[#This Row],[Header]]="Yes","",_xlfn.NUMBERVALUE(INDIRECT(SUBSTITUTE(ADDRESS(1,COLUMN(),4),"1","")&amp;ROW()+1))+IF(Table_Question_Sets[[#This Row],[Property]]&lt;&gt;"",1,0))</f>
        <v>3</v>
      </c>
      <c r="BQ158" t="str">
        <f t="array" aca="1" ref="BQ15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5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5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58" t="str">
        <f xml:space="preserve">
IF(Table_Question_Sets[[#This Row],[Row]]="Yes","]},{""className"": ""row"",""fieldGroup"": [","")&amp;
Table_Question_Sets[[#This Row],[Config Field]]</f>
        <v/>
      </c>
      <c r="BW15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BX15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8" t="str">
        <f>IF(AND(Table_Question_Sets[[#This Row],[Header]]="",Table_Question_Sets[[#This Row],[Property]]&lt;&gt;"",Table_Question_Sets[[#This Row],[Field Type]]&lt;&gt;""),
""""&amp;Table_Question_Sets[[#This Row],[Key]]&amp;"""","")</f>
        <v/>
      </c>
      <c r="BZ15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"displayReviewMessage","displayEndorsementMessage","displaySpecialConditions"</v>
      </c>
      <c r="CA158" t="str">
        <f>IF(AND(Table_Question_Sets[[#This Row],[Header]]&lt;&gt;"Yes",Table_Question_Sets[[#This Row],[Property]]&lt;&gt;"",Table_Question_Sets[[#This Row],[Workflow Role]]&lt;&gt;""),
""""&amp;Table_Question_Sets[[#This Row],[Workflow Role]]&amp;""":"""&amp;Table_Question_Sets[[#This Row],[Key]]&amp;"""","")</f>
        <v/>
      </c>
      <c r="CB158" t="str">
        <f>IF(AND(Table_Question_Sets[[#This Row],[Displayable]]="No", Table_Question_Sets[[#This Row],[Property]]&lt;&gt;""),
"",""""&amp;Table_Question_Sets[[#This Row],[Key]]&amp;"""")</f>
        <v>""</v>
      </c>
      <c r="CC158" t="str">
        <f>IF(AND(Table_Question_Sets[[#This Row],[Header]]&lt;&gt;"Yes",Table_Question_Sets[[#This Row],[Property]]&lt;&gt;"",Table_Question_Sets[[#This Row],[Private]]="Yes"),
""""&amp;Table_Question_Sets[[#This Row],[Key]]&amp;"""","")</f>
        <v/>
      </c>
      <c r="CD158"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58"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"displayReviewMessage": { "dataType": "none", "displayable": false, "canChangeWhenApproved": false, "private": false, "resetForNewQuotes": false},"displayEndorsementMessage": { "dataType": "none", "displayable": false, "canChangeWhenApproved": false, "private": false, "resetForNewQuotes": false},"displaySpecialConditions": { "dataType": "none", "displayable": false, "canChangeWhenApproved": false, "private": false, "resetForNewQuotes": false}</v>
      </c>
      <c r="CF158" t="str">
        <f ca="1">IF(ISNUMBER(Table_Question_Sets[[#This Row],[Config Use Row]]),INDEX(Table_Question_Sets[Config Question Meta Data Rollup],Table_Question_Sets[[#This Row],[Config Use Row]])&amp;",","")</f>
        <v/>
      </c>
      <c r="CG158">
        <f ca="1">IF(Table_Question_Sets[[#This Row],[Header]]="Yes","",_xlfn.NUMBERVALUE(INDIRECT(SUBSTITUTE(ADDRESS(1,COLUMN(),4),"1","")&amp;ROW()+1))+IF(OR(Table_Question_Sets[[#This Row],[Value]]&lt;&gt;"",AND(Table_Question_Sets[[#This Row],[Data Type]]="Repeating",Table_Question_Sets[[#This Row],[Calculation Repeating]]&lt;&gt;"")),1,0))</f>
        <v>0</v>
      </c>
      <c r="CH158" t="str">
        <f ca="1" xml:space="preserve">
IF(Table_Question_Sets[[#This Row],[Data Type]]="Repeating",
OFFSET(Table_Repeating_Question_Sets[[#Headers],[Property]],MATCH(Table_Question_Sets[[#This Row],[Property]],Table_Repeating_Question_Sets[Property],0),MATCH("Calculation",Table_Repeating_Question_Sets[#Headers],0)-1,1,1),
"")</f>
        <v/>
      </c>
      <c r="CI158"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58" t="str">
        <f ca="1">IF(ISNUMBER(Table_Question_Sets[[#This Row],[Config Use Row]]),INDEX(Table_Question_Sets[Config Rollup],Table_Question_Sets[[#This Row],[Config Use Row]]),"")</f>
        <v/>
      </c>
      <c r="CL158" t="str">
        <f ca="1">IF(ISNUMBER(Table_Question_Sets[[#This Row],[Config Use Row]]),INDEX(Table_Question_Sets[Config Keys Nested Rollup],Table_Question_Sets[[#This Row],[Config Use Row]]),"")</f>
        <v/>
      </c>
      <c r="CM158" t="str">
        <f ca="1">IF(ISNUMBER(Table_Question_Sets[[#This Row],[Config Use Row]]),INDEX(Table_Question_Sets[Calculation Rollup],Table_Question_Sets[[#This Row],[Config Use Row]]),"")</f>
        <v/>
      </c>
    </row>
    <row r="159" spans="2:91" s="22" customFormat="1" ht="21" customHeight="1">
      <c r="B159" s="27" t="s">
        <v>1003</v>
      </c>
      <c r="C159" s="10"/>
      <c r="D159" s="26" t="str">
        <f ca="1">IF(Table_Question_Sets[[#This Row],[Header]]="Yes","",
IF(INDIRECT(SUBSTITUTE(ADDRESS(1,COLUMN(),4),"1","")&amp;ROW()-1)="",
INDIRECT(SUBSTITUTE(ADDRESS(1,COLUMN(Table_Question_Sets[[#This Row],[Property]]),4),"1","")&amp;ROW()-1),
INDIRECT(SUBSTITUTE(ADDRESS(1,COLUMN(),4),"1","")&amp;ROW()-1)))</f>
        <v>Endorsement Message</v>
      </c>
      <c r="E15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displayReviewMessage</v>
      </c>
      <c r="F159" s="26" t="str">
        <f>IF(Table_Question_Sets[[#This Row],[Header]]="Yes","",IF(Table_Question_Sets[[#This Row],[Property]]&lt;&gt;"",SUBSTITUTE(Table_Question_Sets[[#This Row],[Property]]," ",""),""))</f>
        <v>DisplayReviewMessage</v>
      </c>
      <c r="G159" s="94"/>
      <c r="H159" s="28" t="s">
        <v>629</v>
      </c>
      <c r="I159" s="28" t="s">
        <v>629</v>
      </c>
      <c r="J159" s="10"/>
      <c r="K159" s="59"/>
      <c r="L159" s="77"/>
      <c r="M159" s="77"/>
      <c r="N159" s="60"/>
      <c r="O159" s="62" t="s">
        <v>735</v>
      </c>
      <c r="P159" s="60"/>
      <c r="Q159" s="60"/>
      <c r="R159" s="60"/>
      <c r="S159"/>
      <c r="T159" s="27"/>
      <c r="U159" s="10"/>
      <c r="V159" s="28" t="s">
        <v>1330</v>
      </c>
      <c r="W159" s="27"/>
      <c r="X159" s="11" t="s">
        <v>1004</v>
      </c>
      <c r="Y159" s="10"/>
      <c r="Z159" s="10"/>
      <c r="AA159" s="279" t="s">
        <v>1232</v>
      </c>
      <c r="AB159" s="255" t="s">
        <v>1233</v>
      </c>
      <c r="AC159" s="10"/>
      <c r="AD159" s="27"/>
      <c r="AE159" s="27"/>
      <c r="AF159" s="10"/>
      <c r="AG159" s="10"/>
      <c r="AH159" s="199"/>
      <c r="AI159" s="181"/>
      <c r="AJ159" s="181"/>
      <c r="AK159" s="181"/>
      <c r="AL159" s="181"/>
      <c r="AM159" s="181"/>
      <c r="AN159" s="181"/>
      <c r="AO159" s="181"/>
      <c r="AP159" s="181"/>
      <c r="AQ159" s="137"/>
      <c r="AR15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59"/>
      <c r="AT15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5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59" s="27"/>
      <c r="AW159" s="25"/>
      <c r="AX159" s="25"/>
      <c r="AY159" s="25"/>
      <c r="AZ159" s="10"/>
      <c r="BA159" s="10"/>
      <c r="BB159" s="10"/>
      <c r="BC159" s="10"/>
      <c r="BD159" s="10"/>
      <c r="BE159" s="10"/>
      <c r="BF159" s="10"/>
      <c r="BG159" s="10"/>
      <c r="BH159" s="10"/>
      <c r="BI159" s="27" t="s">
        <v>70</v>
      </c>
      <c r="BJ159" s="27"/>
      <c r="BK159" s="27"/>
      <c r="BL15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59" s="50" t="str">
        <f>IF(OR(Table_Question_Sets[[#This Row],[Header]]="Yes",Table_Question_Sets[[#This Row],[Text]]=""),"",IF(OR(Table_Question_Sets[[#This Row],[Text]]="true",Table_Question_Sets[[#This Row],[Text]]="false",ISNUMBER(Table_Question_Sets[[#This Row],[Text]])),Table_Question_Sets[[#This Row],[Text]],""""&amp;Table_Question_Sets[[#This Row],[Text]]&amp;""""))</f>
        <v/>
      </c>
      <c r="BN159" s="29" t="str">
        <f>IF(AND(Table_Question_Sets[[#This Row],[Header]]&lt;&gt;"Yes",Table_Question_Sets[[#This Row],[Property]]&lt;&gt;"",Table_Question_Sets[[#This Row],[Summary Label]]&lt;&gt;""),""""&amp;Table_Question_Sets[[#This Row],[Key]]&amp;""": """&amp;Table_Question_Sets[[#This Row],[Summary Label]]&amp;"""","")</f>
        <v/>
      </c>
      <c r="BO159" s="29">
        <f ca="1">IF(Table_Question_Sets[[#This Row],[Header]]="Yes","",_xlfn.NUMBERVALUE(INDIRECT(SUBSTITUTE(ADDRESS(1,COLUMN(),4),"1","")&amp;ROW()-1))+IF(Table_Question_Sets[[#This Row],[Property]]&lt;&gt;"",1,0))</f>
        <v>1</v>
      </c>
      <c r="BP159" s="29">
        <f ca="1">IF(Table_Question_Sets[[#This Row],[Header]]="Yes","",_xlfn.NUMBERVALUE(INDIRECT(SUBSTITUTE(ADDRESS(1,COLUMN(),4),"1","")&amp;ROW()+1))+IF(Table_Question_Sets[[#This Row],[Property]]&lt;&gt;"",1,0))</f>
        <v>3</v>
      </c>
      <c r="BQ159" s="29" t="str">
        <f t="array" aca="1" ref="BQ15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5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5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5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"templateOptions":{"content":{"heading2":"Reviewer Message","paragraph":"When reviewing this quote, the reviewer recorded the following message for the customer:","customHTML":"&lt;div class='card'&gt;%{reviewMessage}%&lt;/div&gt;"},"hideCondition":"reviewMessage == null || reviewMessage == ''"}</v>
      </c>
      <c r="BU15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BV159" s="26" t="str">
        <f ca="1" xml:space="preserve">
IF(Table_Question_Sets[[#This Row],[Row]]="Yes","]},{""className"": ""row"",""fieldGroup"": [","")&amp;
Table_Question_Sets[[#This Row],[Config Field]]</f>
        <v>{"key":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BW15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BX15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59" s="137" t="str">
        <f>IF(AND(Table_Question_Sets[[#This Row],[Header]]="",Table_Question_Sets[[#This Row],[Property]]&lt;&gt;"",Table_Question_Sets[[#This Row],[Field Type]]&lt;&gt;""),
""""&amp;Table_Question_Sets[[#This Row],[Key]]&amp;"""","")</f>
        <v>"displayReviewMessage"</v>
      </c>
      <c r="BZ15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"displayReviewMessage","displayEndorsementMessage","displaySpecialConditions"</v>
      </c>
      <c r="CA159" s="137" t="str">
        <f>IF(AND(Table_Question_Sets[[#This Row],[Header]]&lt;&gt;"Yes",Table_Question_Sets[[#This Row],[Property]]&lt;&gt;"",Table_Question_Sets[[#This Row],[Workflow Role]]&lt;&gt;""),
""""&amp;Table_Question_Sets[[#This Row],[Workflow Role]]&amp;""":"""&amp;Table_Question_Sets[[#This Row],[Key]]&amp;"""","")</f>
        <v/>
      </c>
      <c r="CB159" s="10" t="str">
        <f>IF(AND(Table_Question_Sets[[#This Row],[Displayable]]="No", Table_Question_Sets[[#This Row],[Property]]&lt;&gt;""),
"",""""&amp;Table_Question_Sets[[#This Row],[Key]]&amp;"""")</f>
        <v/>
      </c>
      <c r="CC159" s="137" t="str">
        <f>IF(AND(Table_Question_Sets[[#This Row],[Header]]&lt;&gt;"Yes",Table_Question_Sets[[#This Row],[Property]]&lt;&gt;"",Table_Question_Sets[[#This Row],[Private]]="Yes"),
""""&amp;Table_Question_Sets[[#This Row],[Key]]&amp;"""","")</f>
        <v/>
      </c>
      <c r="CD159"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"displayReviewMessage": { "dataType": "none", "displayable": false, "canChangeWhenApproved": false, "private": false, "resetForNewQuotes": false}</v>
      </c>
      <c r="CE159"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"displayReviewMessage": { "dataType": "none", "displayable": false, "canChangeWhenApproved": false, "private": false, "resetForNewQuotes": false},"displayEndorsementMessage": { "dataType": "none", "displayable": false, "canChangeWhenApproved": false, "private": false, "resetForNewQuotes": false},"displaySpecialConditions": { "dataType": "none", "displayable": false, "canChangeWhenApproved": false, "private": false, "resetForNewQuotes": false}</v>
      </c>
      <c r="CF159" s="10" t="str">
        <f ca="1">IF(ISNUMBER(Table_Question_Sets[[#This Row],[Config Use Row]]),INDEX(Table_Question_Sets[Config Question Meta Data Rollup],Table_Question_Sets[[#This Row],[Config Use Row]])&amp;",","")</f>
        <v/>
      </c>
      <c r="CG159" s="137">
        <f ca="1">IF(Table_Question_Sets[[#This Row],[Header]]="Yes","",_xlfn.NUMBERVALUE(INDIRECT(SUBSTITUTE(ADDRESS(1,COLUMN(),4),"1","")&amp;ROW()+1))+IF(OR(Table_Question_Sets[[#This Row],[Value]]&lt;&gt;"",AND(Table_Question_Sets[[#This Row],[Data Type]]="Repeating",Table_Question_Sets[[#This Row],[Calculation Repeating]]&lt;&gt;"")),1,0))</f>
        <v>0</v>
      </c>
      <c r="CH159" s="137" t="str">
        <f ca="1" xml:space="preserve">
IF(Table_Question_Sets[[#This Row],[Data Type]]="Repeating",
OFFSET(Table_Repeating_Question_Sets[[#Headers],[Property]],MATCH(Table_Question_Sets[[#This Row],[Property]],Table_Repeating_Question_Sets[Property],0),MATCH("Calculation",Table_Repeating_Question_Sets[#Headers],0)-1,1,1),
"")</f>
        <v/>
      </c>
      <c r="CI15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5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59" s="137" t="str">
        <f ca="1">IF(ISNUMBER(Table_Question_Sets[[#This Row],[Config Use Row]]),INDEX(Table_Question_Sets[Config Rollup],Table_Question_Sets[[#This Row],[Config Use Row]]),"")</f>
        <v/>
      </c>
      <c r="CL159" s="137" t="str">
        <f ca="1">IF(ISNUMBER(Table_Question_Sets[[#This Row],[Config Use Row]]),INDEX(Table_Question_Sets[Config Keys Nested Rollup],Table_Question_Sets[[#This Row],[Config Use Row]]),"")</f>
        <v/>
      </c>
      <c r="CM159" s="137" t="str">
        <f ca="1">IF(ISNUMBER(Table_Question_Sets[[#This Row],[Config Use Row]]),INDEX(Table_Question_Sets[Calculation Rollup],Table_Question_Sets[[#This Row],[Config Use Row]]),"")</f>
        <v/>
      </c>
    </row>
    <row r="160" spans="2:91" s="22" customFormat="1" ht="21" customHeight="1">
      <c r="B160" s="28" t="s">
        <v>998</v>
      </c>
      <c r="C160" s="10"/>
      <c r="D160" s="26" t="str">
        <f ca="1">IF(Table_Question_Sets[[#This Row],[Header]]="Yes","",
IF(INDIRECT(SUBSTITUTE(ADDRESS(1,COLUMN(),4),"1","")&amp;ROW()-1)="",
INDIRECT(SUBSTITUTE(ADDRESS(1,COLUMN(Table_Question_Sets[[#This Row],[Property]]),4),"1","")&amp;ROW()-1),
INDIRECT(SUBSTITUTE(ADDRESS(1,COLUMN(),4),"1","")&amp;ROW()-1)))</f>
        <v>Endorsement Message</v>
      </c>
      <c r="E16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displayEndorsementMessage</v>
      </c>
      <c r="F160" s="26" t="str">
        <f>IF(Table_Question_Sets[[#This Row],[Header]]="Yes","",IF(Table_Question_Sets[[#This Row],[Property]]&lt;&gt;"",SUBSTITUTE(Table_Question_Sets[[#This Row],[Property]]," ",""),""))</f>
        <v>DisplayEndorsementMessage</v>
      </c>
      <c r="G160" s="94"/>
      <c r="H160" s="27" t="s">
        <v>629</v>
      </c>
      <c r="I160" s="27" t="s">
        <v>629</v>
      </c>
      <c r="J160" s="10"/>
      <c r="K160" s="59"/>
      <c r="L160" s="82"/>
      <c r="M160" s="82"/>
      <c r="N160" s="59"/>
      <c r="O160" s="59" t="s">
        <v>735</v>
      </c>
      <c r="P160" s="59"/>
      <c r="Q160" s="59"/>
      <c r="R160" s="59"/>
      <c r="S160" s="25"/>
      <c r="T160" s="27"/>
      <c r="U160" s="27"/>
      <c r="V160" s="28" t="s">
        <v>1331</v>
      </c>
      <c r="W160" s="27"/>
      <c r="X160" s="10" t="s">
        <v>1001</v>
      </c>
      <c r="Y160" s="10"/>
      <c r="Z160" s="10"/>
      <c r="AA160" s="243" t="s">
        <v>999</v>
      </c>
      <c r="AB160" s="11" t="s">
        <v>1231</v>
      </c>
      <c r="AC160" s="10"/>
      <c r="AD160" s="27"/>
      <c r="AE160" s="27"/>
      <c r="AF160" s="10"/>
      <c r="AG160" s="10"/>
      <c r="AH160" s="199"/>
      <c r="AI160" s="181"/>
      <c r="AJ160" s="181"/>
      <c r="AK160" s="181"/>
      <c r="AL160" s="181"/>
      <c r="AM160" s="181"/>
      <c r="AN160" s="181"/>
      <c r="AO160" s="181"/>
      <c r="AP160" s="181"/>
      <c r="AQ160" s="137"/>
      <c r="AR160"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60"/>
      <c r="AT16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0"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0" s="27"/>
      <c r="AW160" s="25"/>
      <c r="AX160" s="25"/>
      <c r="AY160" s="25"/>
      <c r="AZ160" s="10"/>
      <c r="BA160" s="10"/>
      <c r="BB160" s="10"/>
      <c r="BC160" s="10"/>
      <c r="BD160" s="10"/>
      <c r="BE160" s="10"/>
      <c r="BF160" s="10"/>
      <c r="BG160" s="10"/>
      <c r="BH160" s="10"/>
      <c r="BI160" s="27" t="s">
        <v>70</v>
      </c>
      <c r="BJ160" s="27"/>
      <c r="BK160" s="27"/>
      <c r="BL16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60" s="50" t="str">
        <f>IF(OR(Table_Question_Sets[[#This Row],[Header]]="Yes",Table_Question_Sets[[#This Row],[Text]]=""),"",IF(OR(Table_Question_Sets[[#This Row],[Text]]="true",Table_Question_Sets[[#This Row],[Text]]="false",ISNUMBER(Table_Question_Sets[[#This Row],[Text]])),Table_Question_Sets[[#This Row],[Text]],""""&amp;Table_Question_Sets[[#This Row],[Text]]&amp;""""))</f>
        <v/>
      </c>
      <c r="BN160" s="29" t="str">
        <f>IF(AND(Table_Question_Sets[[#This Row],[Header]]&lt;&gt;"Yes",Table_Question_Sets[[#This Row],[Property]]&lt;&gt;"",Table_Question_Sets[[#This Row],[Summary Label]]&lt;&gt;""),""""&amp;Table_Question_Sets[[#This Row],[Key]]&amp;""": """&amp;Table_Question_Sets[[#This Row],[Summary Label]]&amp;"""","")</f>
        <v/>
      </c>
      <c r="BO160" s="29">
        <f ca="1">IF(Table_Question_Sets[[#This Row],[Header]]="Yes","",_xlfn.NUMBERVALUE(INDIRECT(SUBSTITUTE(ADDRESS(1,COLUMN(),4),"1","")&amp;ROW()-1))+IF(Table_Question_Sets[[#This Row],[Property]]&lt;&gt;"",1,0))</f>
        <v>2</v>
      </c>
      <c r="BP160" s="29">
        <f ca="1">IF(Table_Question_Sets[[#This Row],[Header]]="Yes","",_xlfn.NUMBERVALUE(INDIRECT(SUBSTITUTE(ADDRESS(1,COLUMN(),4),"1","")&amp;ROW()+1))+IF(Table_Question_Sets[[#This Row],[Property]]&lt;&gt;"",1,0))</f>
        <v>2</v>
      </c>
      <c r="BQ160" s="29" t="str">
        <f t="array" aca="1" ref="BQ16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0"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0"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0"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"templateOptions":{"content":{"heading2":"Underwriter Message","paragraph":"When assessing your quote, the underwriter recorded the following message for the customer:","customHTML":"&lt;div class='card'&gt;%{endorsementMessage}%&lt;/div&gt;"},"hideCondition":"endorsementMessage == null || endorsementMessage == ''"}</v>
      </c>
      <c r="BU160"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v>
      </c>
      <c r="BV160" s="26" t="str">
        <f ca="1" xml:space="preserve">
IF(Table_Question_Sets[[#This Row],[Row]]="Yes","]},{""className"": ""row"",""fieldGroup"": [","")&amp;
Table_Question_Sets[[#This Row],[Config Field]]</f>
        <v>{"key":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v>
      </c>
      <c r="BW16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BX16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0" s="137" t="str">
        <f>IF(AND(Table_Question_Sets[[#This Row],[Header]]="",Table_Question_Sets[[#This Row],[Property]]&lt;&gt;"",Table_Question_Sets[[#This Row],[Field Type]]&lt;&gt;""),
""""&amp;Table_Question_Sets[[#This Row],[Key]]&amp;"""","")</f>
        <v>"displayEndorsementMessage"</v>
      </c>
      <c r="BZ16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"displayEndorsementMessage","displaySpecialConditions"</v>
      </c>
      <c r="CA160" s="137" t="str">
        <f>IF(AND(Table_Question_Sets[[#This Row],[Header]]&lt;&gt;"Yes",Table_Question_Sets[[#This Row],[Property]]&lt;&gt;"",Table_Question_Sets[[#This Row],[Workflow Role]]&lt;&gt;""),
""""&amp;Table_Question_Sets[[#This Row],[Workflow Role]]&amp;""":"""&amp;Table_Question_Sets[[#This Row],[Key]]&amp;"""","")</f>
        <v/>
      </c>
      <c r="CB160" s="10" t="str">
        <f>IF(AND(Table_Question_Sets[[#This Row],[Displayable]]="No", Table_Question_Sets[[#This Row],[Property]]&lt;&gt;""),
"",""""&amp;Table_Question_Sets[[#This Row],[Key]]&amp;"""")</f>
        <v/>
      </c>
      <c r="CC160" s="137" t="str">
        <f>IF(AND(Table_Question_Sets[[#This Row],[Header]]&lt;&gt;"Yes",Table_Question_Sets[[#This Row],[Property]]&lt;&gt;"",Table_Question_Sets[[#This Row],[Private]]="Yes"),
""""&amp;Table_Question_Sets[[#This Row],[Key]]&amp;"""","")</f>
        <v/>
      </c>
      <c r="CD160"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"displayEndorsementMessage": { "dataType": "none", "displayable": false, "canChangeWhenApproved": false, "private": false, "resetForNewQuotes": false}</v>
      </c>
      <c r="CE160"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"displayEndorsementMessage": { "dataType": "none", "displayable": false, "canChangeWhenApproved": false, "private": false, "resetForNewQuotes": false},"displaySpecialConditions": { "dataType": "none", "displayable": false, "canChangeWhenApproved": false, "private": false, "resetForNewQuotes": false}</v>
      </c>
      <c r="CF160" s="10" t="str">
        <f ca="1">IF(ISNUMBER(Table_Question_Sets[[#This Row],[Config Use Row]]),INDEX(Table_Question_Sets[Config Question Meta Data Rollup],Table_Question_Sets[[#This Row],[Config Use Row]])&amp;",","")</f>
        <v/>
      </c>
      <c r="CG160" s="137">
        <f ca="1">IF(Table_Question_Sets[[#This Row],[Header]]="Yes","",_xlfn.NUMBERVALUE(INDIRECT(SUBSTITUTE(ADDRESS(1,COLUMN(),4),"1","")&amp;ROW()+1))+IF(OR(Table_Question_Sets[[#This Row],[Value]]&lt;&gt;"",AND(Table_Question_Sets[[#This Row],[Data Type]]="Repeating",Table_Question_Sets[[#This Row],[Calculation Repeating]]&lt;&gt;"")),1,0))</f>
        <v>0</v>
      </c>
      <c r="CH160"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0"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60"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60" s="137" t="str">
        <f ca="1">IF(ISNUMBER(Table_Question_Sets[[#This Row],[Config Use Row]]),INDEX(Table_Question_Sets[Config Rollup],Table_Question_Sets[[#This Row],[Config Use Row]]),"")</f>
        <v/>
      </c>
      <c r="CL160" s="137" t="str">
        <f ca="1">IF(ISNUMBER(Table_Question_Sets[[#This Row],[Config Use Row]]),INDEX(Table_Question_Sets[Config Keys Nested Rollup],Table_Question_Sets[[#This Row],[Config Use Row]]),"")</f>
        <v/>
      </c>
      <c r="CM160" s="137" t="str">
        <f ca="1">IF(ISNUMBER(Table_Question_Sets[[#This Row],[Config Use Row]]),INDEX(Table_Question_Sets[Calculation Rollup],Table_Question_Sets[[#This Row],[Config Use Row]]),"")</f>
        <v/>
      </c>
    </row>
    <row r="161" spans="2:91" s="22" customFormat="1" ht="21" customHeight="1">
      <c r="B161" s="28" t="s">
        <v>1236</v>
      </c>
      <c r="C161" s="10"/>
      <c r="D161" s="26" t="str">
        <f ca="1">IF(Table_Question_Sets[[#This Row],[Header]]="Yes","",
IF(INDIRECT(SUBSTITUTE(ADDRESS(1,COLUMN(),4),"1","")&amp;ROW()-1)="",
INDIRECT(SUBSTITUTE(ADDRESS(1,COLUMN(Table_Question_Sets[[#This Row],[Property]]),4),"1","")&amp;ROW()-1),
INDIRECT(SUBSTITUTE(ADDRESS(1,COLUMN(),4),"1","")&amp;ROW()-1)))</f>
        <v>Endorsement Message</v>
      </c>
      <c r="E16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displaySpecialConditions</v>
      </c>
      <c r="F161" s="26" t="str">
        <f>IF(Table_Question_Sets[[#This Row],[Header]]="Yes","",IF(Table_Question_Sets[[#This Row],[Property]]&lt;&gt;"",SUBSTITUTE(Table_Question_Sets[[#This Row],[Property]]," ",""),""))</f>
        <v>DisplaySpecialConditions</v>
      </c>
      <c r="G161" s="94"/>
      <c r="H161" s="28" t="s">
        <v>629</v>
      </c>
      <c r="I161" s="28" t="s">
        <v>629</v>
      </c>
      <c r="J161" s="10"/>
      <c r="K161" s="59"/>
      <c r="L161" s="82"/>
      <c r="M161" s="82"/>
      <c r="N161" s="59"/>
      <c r="O161" s="59" t="s">
        <v>735</v>
      </c>
      <c r="P161" s="59"/>
      <c r="Q161" s="59"/>
      <c r="R161" s="59"/>
      <c r="S161" s="25"/>
      <c r="T161" s="27"/>
      <c r="U161" s="27"/>
      <c r="V161" s="28" t="s">
        <v>1332</v>
      </c>
      <c r="W161" s="27"/>
      <c r="X161" s="10" t="s">
        <v>1000</v>
      </c>
      <c r="Y161" s="10"/>
      <c r="Z161" s="10"/>
      <c r="AA161" s="243" t="s">
        <v>1002</v>
      </c>
      <c r="AB161" s="11" t="s">
        <v>1248</v>
      </c>
      <c r="AC161" s="10"/>
      <c r="AD161" s="27"/>
      <c r="AE161" s="27"/>
      <c r="AF161" s="10"/>
      <c r="AG161" s="10"/>
      <c r="AH161" s="199"/>
      <c r="AI161" s="181"/>
      <c r="AJ161" s="181"/>
      <c r="AK161" s="181"/>
      <c r="AL161" s="181"/>
      <c r="AM161" s="181"/>
      <c r="AN161" s="181"/>
      <c r="AO161" s="181"/>
      <c r="AP161" s="181"/>
      <c r="AQ161" s="137"/>
      <c r="AR161"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61"/>
      <c r="AT16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1" s="27"/>
      <c r="AW161" s="25"/>
      <c r="AX161" s="25"/>
      <c r="AY161" s="25"/>
      <c r="AZ161" s="10"/>
      <c r="BA161" s="10"/>
      <c r="BB161" s="10"/>
      <c r="BC161" s="10"/>
      <c r="BD161" s="10"/>
      <c r="BE161" s="10"/>
      <c r="BF161" s="10"/>
      <c r="BG161" s="10"/>
      <c r="BH161" s="10"/>
      <c r="BI161" s="27" t="s">
        <v>70</v>
      </c>
      <c r="BJ161" s="27"/>
      <c r="BK161" s="27"/>
      <c r="BL16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61" s="50" t="str">
        <f>IF(OR(Table_Question_Sets[[#This Row],[Header]]="Yes",Table_Question_Sets[[#This Row],[Text]]=""),"",IF(OR(Table_Question_Sets[[#This Row],[Text]]="true",Table_Question_Sets[[#This Row],[Text]]="false",ISNUMBER(Table_Question_Sets[[#This Row],[Text]])),Table_Question_Sets[[#This Row],[Text]],""""&amp;Table_Question_Sets[[#This Row],[Text]]&amp;""""))</f>
        <v/>
      </c>
      <c r="BN161" s="29" t="str">
        <f>IF(AND(Table_Question_Sets[[#This Row],[Header]]&lt;&gt;"Yes",Table_Question_Sets[[#This Row],[Property]]&lt;&gt;"",Table_Question_Sets[[#This Row],[Summary Label]]&lt;&gt;""),""""&amp;Table_Question_Sets[[#This Row],[Key]]&amp;""": """&amp;Table_Question_Sets[[#This Row],[Summary Label]]&amp;"""","")</f>
        <v/>
      </c>
      <c r="BO161" s="29">
        <f ca="1">IF(Table_Question_Sets[[#This Row],[Header]]="Yes","",_xlfn.NUMBERVALUE(INDIRECT(SUBSTITUTE(ADDRESS(1,COLUMN(),4),"1","")&amp;ROW()-1))+IF(Table_Question_Sets[[#This Row],[Property]]&lt;&gt;"",1,0))</f>
        <v>3</v>
      </c>
      <c r="BP161" s="29">
        <f ca="1">IF(Table_Question_Sets[[#This Row],[Header]]="Yes","",_xlfn.NUMBERVALUE(INDIRECT(SUBSTITUTE(ADDRESS(1,COLUMN(),4),"1","")&amp;ROW()+1))+IF(Table_Question_Sets[[#This Row],[Property]]&lt;&gt;"",1,0))</f>
        <v>1</v>
      </c>
      <c r="BQ161" s="29" t="str">
        <f t="array" aca="1" ref="BQ16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
      </c>
      <c r="BU16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BV161" s="26" t="str">
        <f ca="1" xml:space="preserve">
IF(Table_Question_Sets[[#This Row],[Row]]="Yes","]},{""className"": ""row"",""fieldGroup"": [","")&amp;
Table_Question_Sets[[#This Row],[Config Field]]</f>
        <v>{"key":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BW16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BX16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1" s="137" t="str">
        <f>IF(AND(Table_Question_Sets[[#This Row],[Header]]="",Table_Question_Sets[[#This Row],[Property]]&lt;&gt;"",Table_Question_Sets[[#This Row],[Field Type]]&lt;&gt;""),
""""&amp;Table_Question_Sets[[#This Row],[Key]]&amp;"""","")</f>
        <v>"displaySpecialConditions"</v>
      </c>
      <c r="BZ16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"displaySpecialConditions"</v>
      </c>
      <c r="CA161" s="137" t="str">
        <f>IF(AND(Table_Question_Sets[[#This Row],[Header]]&lt;&gt;"Yes",Table_Question_Sets[[#This Row],[Property]]&lt;&gt;"",Table_Question_Sets[[#This Row],[Workflow Role]]&lt;&gt;""),
""""&amp;Table_Question_Sets[[#This Row],[Workflow Role]]&amp;""":"""&amp;Table_Question_Sets[[#This Row],[Key]]&amp;"""","")</f>
        <v/>
      </c>
      <c r="CB161" s="10" t="str">
        <f>IF(AND(Table_Question_Sets[[#This Row],[Displayable]]="No", Table_Question_Sets[[#This Row],[Property]]&lt;&gt;""),
"",""""&amp;Table_Question_Sets[[#This Row],[Key]]&amp;"""")</f>
        <v/>
      </c>
      <c r="CC161" s="137" t="str">
        <f>IF(AND(Table_Question_Sets[[#This Row],[Header]]&lt;&gt;"Yes",Table_Question_Sets[[#This Row],[Property]]&lt;&gt;"",Table_Question_Sets[[#This Row],[Private]]="Yes"),
""""&amp;Table_Question_Sets[[#This Row],[Key]]&amp;"""","")</f>
        <v/>
      </c>
      <c r="CD161" s="1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"displaySpecialConditions": { "dataType": "none", "displayable": false, "canChangeWhenApproved": false, "private": false, "resetForNewQuotes": false}</v>
      </c>
      <c r="CE161" s="1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"displaySpecialConditions": { "dataType": "none", "displayable": false, "canChangeWhenApproved": false, "private": false, "resetForNewQuotes": false}</v>
      </c>
      <c r="CF161" s="10" t="str">
        <f ca="1">IF(ISNUMBER(Table_Question_Sets[[#This Row],[Config Use Row]]),INDEX(Table_Question_Sets[Config Question Meta Data Rollup],Table_Question_Sets[[#This Row],[Config Use Row]])&amp;",","")</f>
        <v/>
      </c>
      <c r="CG161" s="137">
        <f ca="1">IF(Table_Question_Sets[[#This Row],[Header]]="Yes","",_xlfn.NUMBERVALUE(INDIRECT(SUBSTITUTE(ADDRESS(1,COLUMN(),4),"1","")&amp;ROW()+1))+IF(OR(Table_Question_Sets[[#This Row],[Value]]&lt;&gt;"",AND(Table_Question_Sets[[#This Row],[Data Type]]="Repeating",Table_Question_Sets[[#This Row],[Calculation Repeating]]&lt;&gt;"")),1,0))</f>
        <v>0</v>
      </c>
      <c r="CH161"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6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61" s="137" t="str">
        <f ca="1">IF(ISNUMBER(Table_Question_Sets[[#This Row],[Config Use Row]]),INDEX(Table_Question_Sets[Config Rollup],Table_Question_Sets[[#This Row],[Config Use Row]]),"")</f>
        <v/>
      </c>
      <c r="CL161" s="137" t="str">
        <f ca="1">IF(ISNUMBER(Table_Question_Sets[[#This Row],[Config Use Row]]),INDEX(Table_Question_Sets[Config Keys Nested Rollup],Table_Question_Sets[[#This Row],[Config Use Row]]),"")</f>
        <v/>
      </c>
      <c r="CM161" s="137" t="str">
        <f ca="1">IF(ISNUMBER(Table_Question_Sets[[#This Row],[Config Use Row]]),INDEX(Table_Question_Sets[Calculation Rollup],Table_Question_Sets[[#This Row],[Config Use Row]]),"")</f>
        <v/>
      </c>
    </row>
    <row r="162" spans="2:91" ht="29.25" thickBot="1">
      <c r="B162" s="49" t="s">
        <v>1325</v>
      </c>
      <c r="C162" s="49" t="s">
        <v>60</v>
      </c>
      <c r="D162" s="49" t="str">
        <f ca="1">IF(Table_Question_Sets[[#This Row],[Header]]="Yes","",
IF(INDIRECT(SUBSTITUTE(ADDRESS(1,COLUMN(),4),"1","")&amp;ROW()-1)="",
INDIRECT(SUBSTITUTE(ADDRESS(1,COLUMN(Table_Question_Sets[[#This Row],[Property]]),4),"1","")&amp;ROW()-1),
INDIRECT(SUBSTITUTE(ADDRESS(1,COLUMN(),4),"1","")&amp;ROW()-1)))</f>
        <v/>
      </c>
      <c r="E162" s="4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statusVariables</v>
      </c>
      <c r="F162" s="49" t="str">
        <f>IF(Table_Question_Sets[[#This Row],[Header]]="Yes","",IF(Table_Question_Sets[[#This Row],[Property]]&lt;&gt;"",SUBSTITUTE(Table_Question_Sets[[#This Row],[Property]]," ",""),""))</f>
        <v/>
      </c>
      <c r="G162" s="48"/>
      <c r="H162" s="49"/>
      <c r="I162" s="49"/>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62" s="4"/>
      <c r="AT162" s="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2" s="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2" s="4"/>
      <c r="AW162" s="4"/>
      <c r="AX162" s="4"/>
      <c r="AY162" s="4"/>
      <c r="AZ162" s="4"/>
      <c r="BA162" s="4"/>
      <c r="BB162" s="4"/>
      <c r="BC162" s="4"/>
      <c r="BD162" s="4"/>
      <c r="BE162" s="4"/>
      <c r="BF162" s="4"/>
      <c r="BG162" s="4"/>
      <c r="BH162" s="4"/>
      <c r="BI162" s="4"/>
      <c r="BJ162" s="4"/>
      <c r="BK162" s="4"/>
      <c r="BL162" s="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62" s="4" t="str">
        <f>IF(OR(Table_Question_Sets[[#This Row],[Header]]="Yes",Table_Question_Sets[[#This Row],[Text]]=""),"",IF(OR(Table_Question_Sets[[#This Row],[Text]]="true",Table_Question_Sets[[#This Row],[Text]]="false",ISNUMBER(Table_Question_Sets[[#This Row],[Text]])),Table_Question_Sets[[#This Row],[Text]],""""&amp;Table_Question_Sets[[#This Row],[Text]]&amp;""""))</f>
        <v/>
      </c>
      <c r="BN162" s="4" t="str">
        <f>IF(AND(Table_Question_Sets[[#This Row],[Header]]&lt;&gt;"Yes",Table_Question_Sets[[#This Row],[Property]]&lt;&gt;"",Table_Question_Sets[[#This Row],[Summary Label]]&lt;&gt;""),""""&amp;Table_Question_Sets[[#This Row],[Key]]&amp;""": """&amp;Table_Question_Sets[[#This Row],[Summary Label]]&amp;"""","")</f>
        <v/>
      </c>
      <c r="BO162" s="4" t="str">
        <f ca="1">IF(Table_Question_Sets[[#This Row],[Header]]="Yes","",_xlfn.NUMBERVALUE(INDIRECT(SUBSTITUTE(ADDRESS(1,COLUMN(),4),"1","")&amp;ROW()-1))+IF(Table_Question_Sets[[#This Row],[Property]]&lt;&gt;"",1,0))</f>
        <v/>
      </c>
      <c r="BP162" s="4" t="str">
        <f ca="1">IF(Table_Question_Sets[[#This Row],[Header]]="Yes","",_xlfn.NUMBERVALUE(INDIRECT(SUBSTITUTE(ADDRESS(1,COLUMN(),4),"1","")&amp;ROW()+1))+IF(Table_Question_Sets[[#This Row],[Property]]&lt;&gt;"",1,0))</f>
        <v/>
      </c>
      <c r="BQ162" s="4" t="str">
        <f t="array" aca="1" ref="BQ16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2" s="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62" s="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2" s="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62" s="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62" s="4" t="str">
        <f xml:space="preserve">
IF(Table_Question_Sets[[#This Row],[Row]]="Yes","]},{""className"": ""row"",""fieldGroup"": [","")&amp;
Table_Question_Sets[[#This Row],[Config Field]]</f>
        <v/>
      </c>
      <c r="BW162" s="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"statusVariables":[{"className": "row","fieldGroup":[{"key": "variableUserType","type": "input-field","className":"col-xs-6 col-sm-4 col-md-3","templateOptions":{"calculatedValue":"getUserType()","label":"Variable User Type","disabledCondition": "true","canChangeWhenApproved":"Yes"},"validators": {"validation": "Validators.compose([])"}},{"key": "variableUserHasAccount","type": "input-field","className":"col-xs-6 col-sm-4 col-md-3","templateOptions":{"calculatedValue":"userHasAccount()","label":"Variable User Has Account","disabledCondition": "true","canChangeWhenApproved":"Yes"},"validators": {"validation": "Validators.compose([])"}},{"key": "variableCustomerHasAccount","type": "input-field","className":"col-xs-6 col-sm-4 col-md-3","templateOptions":{"calculatedValue":"customerHasAccount()","label":"Variable Customer Has Account","disabledCondition": "true","canChangeWhenApproved":"Yes"},"validators": {"validation": "Validators.compose([])"}},{"key":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2" s="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2" s="4" t="str">
        <f>IF(AND(Table_Question_Sets[[#This Row],[Header]]="",Table_Question_Sets[[#This Row],[Property]]&lt;&gt;"",Table_Question_Sets[[#This Row],[Field Type]]&lt;&gt;""),
""""&amp;Table_Question_Sets[[#This Row],[Key]]&amp;"""","")</f>
        <v/>
      </c>
      <c r="BZ162" s="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usVariables":["variableUserType","variableUserHasAccount","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2" s="4" t="str">
        <f>IF(AND(Table_Question_Sets[[#This Row],[Header]]&lt;&gt;"Yes",Table_Question_Sets[[#This Row],[Property]]&lt;&gt;"",Table_Question_Sets[[#This Row],[Workflow Role]]&lt;&gt;""),
""""&amp;Table_Question_Sets[[#This Row],[Workflow Role]]&amp;""":"""&amp;Table_Question_Sets[[#This Row],[Key]]&amp;"""","")</f>
        <v/>
      </c>
      <c r="CB162" s="4" t="str">
        <f>IF(AND(Table_Question_Sets[[#This Row],[Displayable]]="No", Table_Question_Sets[[#This Row],[Property]]&lt;&gt;""),
"",""""&amp;Table_Question_Sets[[#This Row],[Key]]&amp;"""")</f>
        <v>"statusVariables"</v>
      </c>
      <c r="CC162" s="4" t="str">
        <f>IF(AND(Table_Question_Sets[[#This Row],[Header]]&lt;&gt;"Yes",Table_Question_Sets[[#This Row],[Property]]&lt;&gt;"",Table_Question_Sets[[#This Row],[Private]]="Yes"),
""""&amp;Table_Question_Sets[[#This Row],[Key]]&amp;"""","")</f>
        <v/>
      </c>
      <c r="CD162" s="4"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62" s="4"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"statusVariables":{"variableUserType": { "dataType": "text", "displayable": false, "canChangeWhenApproved": true, "private": false, "resetForNewQuotes": false},"variableUserHasAccount": { "dataType": "text", "displayable": false, "canChangeWhenApproved": true, "private": false, "resetForNewQuotes": false},"variableCustomerHasAccount": { "dataType": "text", "displayable": false, "canChangeWhenApproved": true, "private": false, "resetForNewQuotes": false},"variableQuoteHasCustomer":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2" s="4" t="str">
        <f ca="1">IF(ISNUMBER(Table_Question_Sets[[#This Row],[Config Use Row]]),INDEX(Table_Question_Sets[Config Question Meta Data Rollup],Table_Question_Sets[[#This Row],[Config Use Row]])&amp;",","")</f>
        <v/>
      </c>
      <c r="CG162" s="4" t="str">
        <f ca="1">IF(Table_Question_Sets[[#This Row],[Header]]="Yes","",_xlfn.NUMBERVALUE(INDIRECT(SUBSTITUTE(ADDRESS(1,COLUMN(),4),"1","")&amp;ROW()+1))+IF(OR(Table_Question_Sets[[#This Row],[Value]]&lt;&gt;"",AND(Table_Question_Sets[[#This Row],[Data Type]]="Repeating",Table_Question_Sets[[#This Row],[Calculation Repeating]]&lt;&gt;"")),1,0))</f>
        <v/>
      </c>
      <c r="CH162" s="4" t="str">
        <f ca="1" xml:space="preserve">
IF(Table_Question_Sets[[#This Row],[Data Type]]="Repeating",
OFFSET(Table_Repeating_Question_Sets[[#Headers],[Property]],MATCH(Table_Question_Sets[[#This Row],[Property]],Table_Repeating_Question_Sets[Property],0),MATCH("Calculation",Table_Repeating_Question_Sets[#Headers],0)-1,1,1),
"")</f>
        <v/>
      </c>
      <c r="CI162" s="4"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62" s="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"statusVariables":{"variableUserType": "client","variableUserHasAccount": "TRUE","variableQuoteHasCustomer":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2" s="4" t="str">
        <f ca="1">IF(ISNUMBER(Table_Question_Sets[[#This Row],[Config Use Row]]),INDEX(Table_Question_Sets[Config Rollup],Table_Question_Sets[[#This Row],[Config Use Row]]),"")</f>
        <v/>
      </c>
      <c r="CL162" s="4" t="str">
        <f ca="1">IF(ISNUMBER(Table_Question_Sets[[#This Row],[Config Use Row]]),INDEX(Table_Question_Sets[Config Keys Nested Rollup],Table_Question_Sets[[#This Row],[Config Use Row]]),"")</f>
        <v/>
      </c>
      <c r="CM162" s="4" t="str">
        <f ca="1">IF(ISNUMBER(Table_Question_Sets[[#This Row],[Config Use Row]]),INDEX(Table_Question_Sets[Calculation Rollup],Table_Question_Sets[[#This Row],[Config Use Row]]),"")</f>
        <v/>
      </c>
    </row>
    <row r="163" spans="2:91" ht="21" hidden="1" customHeight="1">
      <c r="B163"/>
      <c r="C163"/>
      <c r="D163" t="str">
        <f ca="1">IF(Table_Question_Sets[[#This Row],[Header]]="Yes","",
IF(INDIRECT(SUBSTITUTE(ADDRESS(1,COLUMN(),4),"1","")&amp;ROW()-1)="",
INDIRECT(SUBSTITUTE(ADDRESS(1,COLUMN(Table_Question_Sets[[#This Row],[Property]]),4),"1","")&amp;ROW()-1),
INDIRECT(SUBSTITUTE(ADDRESS(1,COLUMN(),4),"1","")&amp;ROW()-1)))</f>
        <v>Status Variables</v>
      </c>
      <c r="E16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63" t="str">
        <f>IF(Table_Question_Sets[[#This Row],[Header]]="Yes","",IF(Table_Question_Sets[[#This Row],[Property]]&lt;&gt;"",SUBSTITUTE(Table_Question_Sets[[#This Row],[Property]]," ",""),""))</f>
        <v/>
      </c>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63"/>
      <c r="AT16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3"/>
      <c r="AW163"/>
      <c r="AX163"/>
      <c r="AY163"/>
      <c r="AZ163"/>
      <c r="BA163"/>
      <c r="BB163"/>
      <c r="BC163"/>
      <c r="BD163"/>
      <c r="BE163"/>
      <c r="BF163"/>
      <c r="BG163"/>
      <c r="BH163"/>
      <c r="BI163"/>
      <c r="BJ163"/>
      <c r="BL163"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63" t="str">
        <f>IF(OR(Table_Question_Sets[[#This Row],[Header]]="Yes",Table_Question_Sets[[#This Row],[Text]]=""),"",IF(OR(Table_Question_Sets[[#This Row],[Text]]="true",Table_Question_Sets[[#This Row],[Text]]="false",ISNUMBER(Table_Question_Sets[[#This Row],[Text]])),Table_Question_Sets[[#This Row],[Text]],""""&amp;Table_Question_Sets[[#This Row],[Text]]&amp;""""))</f>
        <v/>
      </c>
      <c r="BN163" t="str">
        <f>IF(AND(Table_Question_Sets[[#This Row],[Header]]&lt;&gt;"Yes",Table_Question_Sets[[#This Row],[Property]]&lt;&gt;"",Table_Question_Sets[[#This Row],[Summary Label]]&lt;&gt;""),""""&amp;Table_Question_Sets[[#This Row],[Key]]&amp;""": """&amp;Table_Question_Sets[[#This Row],[Summary Label]]&amp;"""","")</f>
        <v/>
      </c>
      <c r="BO163">
        <f ca="1">IF(Table_Question_Sets[[#This Row],[Header]]="Yes","",_xlfn.NUMBERVALUE(INDIRECT(SUBSTITUTE(ADDRESS(1,COLUMN(),4),"1","")&amp;ROW()-1))+IF(Table_Question_Sets[[#This Row],[Property]]&lt;&gt;"",1,0))</f>
        <v>0</v>
      </c>
      <c r="BP163">
        <f ca="1">IF(Table_Question_Sets[[#This Row],[Header]]="Yes","",_xlfn.NUMBERVALUE(INDIRECT(SUBSTITUTE(ADDRESS(1,COLUMN(),4),"1","")&amp;ROW()+1))+IF(Table_Question_Sets[[#This Row],[Property]]&lt;&gt;"",1,0))</f>
        <v>17</v>
      </c>
      <c r="BQ163" t="str">
        <f t="array" aca="1" ref="BQ16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S16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3"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
      </c>
      <c r="BU163"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
      </c>
      <c r="BV163" t="str">
        <f xml:space="preserve">
IF(Table_Question_Sets[[#This Row],[Row]]="Yes","]},{""className"": ""row"",""fieldGroup"": [","")&amp;
Table_Question_Sets[[#This Row],[Config Field]]</f>
        <v/>
      </c>
      <c r="BW16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"variableUserType","type": "input-field","className":"col-xs-6 col-sm-4 col-md-3","templateOptions":{"calculatedValue":"getUserType()","label":"Variable User Type","disabledCondition": "true","canChangeWhenApproved":"Yes"},"validators": {"validation": "Validators.compose([])"}},{"key": "variableUserHasAccount","type": "input-field","className":"col-xs-6 col-sm-4 col-md-3","templateOptions":{"calculatedValue":"userHasAccount()","label":"Variable User Has Account","disabledCondition": "true","canChangeWhenApproved":"Yes"},"validators": {"validation": "Validators.compose([])"}},{"key": "variableCustomerHasAccount","type": "input-field","className":"col-xs-6 col-sm-4 col-md-3","templateOptions":{"calculatedValue":"customerHasAccount()","label":"Variable Customer Has Account","disabledCondition": "true","canChangeWhenApproved":"Yes"},"validators": {"validation": "Validators.compose([])"}},{"key":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3" t="str">
        <f>IF(AND(Table_Question_Sets[[#This Row],[Header]]="",Table_Question_Sets[[#This Row],[Property]]&lt;&gt;"",Table_Question_Sets[[#This Row],[Field Type]]&lt;&gt;""),
""""&amp;Table_Question_Sets[[#This Row],[Key]]&amp;"""","")</f>
        <v/>
      </c>
      <c r="BZ16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UserType","variableUserHasAccount","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3" t="str">
        <f>IF(AND(Table_Question_Sets[[#This Row],[Header]]&lt;&gt;"Yes",Table_Question_Sets[[#This Row],[Property]]&lt;&gt;"",Table_Question_Sets[[#This Row],[Workflow Role]]&lt;&gt;""),
""""&amp;Table_Question_Sets[[#This Row],[Workflow Role]]&amp;""":"""&amp;Table_Question_Sets[[#This Row],[Key]]&amp;"""","")</f>
        <v/>
      </c>
      <c r="CB163" t="str">
        <f>IF(AND(Table_Question_Sets[[#This Row],[Displayable]]="No", Table_Question_Sets[[#This Row],[Property]]&lt;&gt;""),
"",""""&amp;Table_Question_Sets[[#This Row],[Key]]&amp;"""")</f>
        <v>""</v>
      </c>
      <c r="CC163" t="str">
        <f>IF(AND(Table_Question_Sets[[#This Row],[Header]]&lt;&gt;"Yes",Table_Question_Sets[[#This Row],[Property]]&lt;&gt;"",Table_Question_Sets[[#This Row],[Private]]="Yes"),
""""&amp;Table_Question_Sets[[#This Row],[Key]]&amp;"""","")</f>
        <v/>
      </c>
      <c r="CD163"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
      </c>
      <c r="CE163"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"variableUserType": { "dataType": "text", "displayable": false, "canChangeWhenApproved": true, "private": false, "resetForNewQuotes": false},"variableUserHasAccount": { "dataType": "text", "displayable": false, "canChangeWhenApproved": true, "private": false, "resetForNewQuotes": false},"variableCustomerHasAccount": { "dataType": "text", "displayable": false, "canChangeWhenApproved": true, "private": false, "resetForNewQuotes": false},"variableQuoteHasCustomer":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3" t="str">
        <f ca="1">IF(ISNUMBER(Table_Question_Sets[[#This Row],[Config Use Row]]),INDEX(Table_Question_Sets[Config Question Meta Data Rollup],Table_Question_Sets[[#This Row],[Config Use Row]])&amp;",","")</f>
        <v/>
      </c>
      <c r="CG163">
        <f ca="1">IF(Table_Question_Sets[[#This Row],[Header]]="Yes","",_xlfn.NUMBERVALUE(INDIRECT(SUBSTITUTE(ADDRESS(1,COLUMN(),4),"1","")&amp;ROW()+1))+IF(OR(Table_Question_Sets[[#This Row],[Value]]&lt;&gt;"",AND(Table_Question_Sets[[#This Row],[Data Type]]="Repeating",Table_Question_Sets[[#This Row],[Calculation Repeating]]&lt;&gt;"")),1,0))</f>
        <v>14</v>
      </c>
      <c r="CH163" t="str">
        <f ca="1" xml:space="preserve">
IF(Table_Question_Sets[[#This Row],[Data Type]]="Repeating",
OFFSET(Table_Repeating_Question_Sets[[#Headers],[Property]],MATCH(Table_Question_Sets[[#This Row],[Property]],Table_Repeating_Question_Sets[Property],0),MATCH("Calculation",Table_Repeating_Question_Sets[#Headers],0)-1,1,1),
"")</f>
        <v/>
      </c>
      <c r="CI163"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6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"variableUserType": "client","variableUserHasAccount": "TRUE","variableQuoteHasCustomer":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3" t="str">
        <f ca="1">IF(ISNUMBER(Table_Question_Sets[[#This Row],[Config Use Row]]),INDEX(Table_Question_Sets[Config Rollup],Table_Question_Sets[[#This Row],[Config Use Row]]),"")</f>
        <v/>
      </c>
      <c r="CL163" t="str">
        <f ca="1">IF(ISNUMBER(Table_Question_Sets[[#This Row],[Config Use Row]]),INDEX(Table_Question_Sets[Config Keys Nested Rollup],Table_Question_Sets[[#This Row],[Config Use Row]]),"")</f>
        <v/>
      </c>
      <c r="CM163" t="str">
        <f ca="1">IF(ISNUMBER(Table_Question_Sets[[#This Row],[Config Use Row]]),INDEX(Table_Question_Sets[Calculation Rollup],Table_Question_Sets[[#This Row],[Config Use Row]]),"")</f>
        <v/>
      </c>
    </row>
    <row r="164" spans="2:91" ht="21" customHeight="1">
      <c r="B164" s="27" t="s">
        <v>1387</v>
      </c>
      <c r="C164" s="10"/>
      <c r="D164" s="26" t="str">
        <f ca="1">IF(Table_Question_Sets[[#This Row],[Header]]="Yes","",
IF(INDIRECT(SUBSTITUTE(ADDRESS(1,COLUMN(),4),"1","")&amp;ROW()-1)="",
INDIRECT(SUBSTITUTE(ADDRESS(1,COLUMN(Table_Question_Sets[[#This Row],[Property]]),4),"1","")&amp;ROW()-1),
INDIRECT(SUBSTITUTE(ADDRESS(1,COLUMN(),4),"1","")&amp;ROW()-1)))</f>
        <v>Status Variables</v>
      </c>
      <c r="E16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variableUserType</v>
      </c>
      <c r="F164" s="26" t="str">
        <f>IF(Table_Question_Sets[[#This Row],[Header]]="Yes","",IF(Table_Question_Sets[[#This Row],[Property]]&lt;&gt;"",SUBSTITUTE(Table_Question_Sets[[#This Row],[Property]]," ",""),""))</f>
        <v>VariableUserType</v>
      </c>
      <c r="G164" s="94" t="s">
        <v>1935</v>
      </c>
      <c r="H164" s="27" t="s">
        <v>37</v>
      </c>
      <c r="I164" s="27" t="s">
        <v>37</v>
      </c>
      <c r="J164" s="10"/>
      <c r="K164" s="59"/>
      <c r="L164" s="77"/>
      <c r="M164" s="77"/>
      <c r="N164" s="60"/>
      <c r="O164" s="62" t="s">
        <v>747</v>
      </c>
      <c r="P164" s="60" t="s">
        <v>1068</v>
      </c>
      <c r="Q164" s="60" t="s">
        <v>819</v>
      </c>
      <c r="R164" s="60"/>
      <c r="S164"/>
      <c r="T164" s="27" t="s">
        <v>1387</v>
      </c>
      <c r="U164" s="10"/>
      <c r="V164" s="27"/>
      <c r="W164" s="27"/>
      <c r="X164" s="10"/>
      <c r="Y164" s="10"/>
      <c r="Z164" s="10"/>
      <c r="AA164" s="10"/>
      <c r="AB164" s="233"/>
      <c r="AC164" s="10"/>
      <c r="AD164" s="27"/>
      <c r="AE164" s="27"/>
      <c r="AF164" s="10"/>
      <c r="AG164" s="10"/>
      <c r="AH164" s="82"/>
      <c r="AI164" t="s">
        <v>1380</v>
      </c>
      <c r="AJ164"/>
      <c r="AK164"/>
      <c r="AL164"/>
      <c r="AM164"/>
      <c r="AN164"/>
      <c r="AO164"/>
      <c r="AP164"/>
      <c r="AQ164" s="137"/>
      <c r="AR164"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client</v>
      </c>
      <c r="AS164"/>
      <c r="AT16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4" s="27"/>
      <c r="AW164" s="25"/>
      <c r="AX164" s="25"/>
      <c r="AY164" s="25"/>
      <c r="AZ164" s="10"/>
      <c r="BA164" s="10"/>
      <c r="BB164" s="10"/>
      <c r="BC164" s="10"/>
      <c r="BD164" s="10"/>
      <c r="BE164" s="11" t="s">
        <v>60</v>
      </c>
      <c r="BF164" s="11"/>
      <c r="BG164" s="10"/>
      <c r="BH164" s="10"/>
      <c r="BI164" s="27" t="s">
        <v>70</v>
      </c>
      <c r="BJ164" s="27"/>
      <c r="BK164" s="27"/>
      <c r="BL16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client</v>
      </c>
      <c r="BM164" s="50" t="str">
        <f>IF(OR(Table_Question_Sets[[#This Row],[Header]]="Yes",Table_Question_Sets[[#This Row],[Text]]=""),"",IF(OR(Table_Question_Sets[[#This Row],[Text]]="true",Table_Question_Sets[[#This Row],[Text]]="false",ISNUMBER(Table_Question_Sets[[#This Row],[Text]])),Table_Question_Sets[[#This Row],[Text]],""""&amp;Table_Question_Sets[[#This Row],[Text]]&amp;""""))</f>
        <v>"client"</v>
      </c>
      <c r="BN164" s="29" t="str">
        <f>IF(AND(Table_Question_Sets[[#This Row],[Header]]&lt;&gt;"Yes",Table_Question_Sets[[#This Row],[Property]]&lt;&gt;"",Table_Question_Sets[[#This Row],[Summary Label]]&lt;&gt;""),""""&amp;Table_Question_Sets[[#This Row],[Key]]&amp;""": """&amp;Table_Question_Sets[[#This Row],[Summary Label]]&amp;"""","")</f>
        <v/>
      </c>
      <c r="BO164" s="29">
        <f ca="1">IF(Table_Question_Sets[[#This Row],[Header]]="Yes","",_xlfn.NUMBERVALUE(INDIRECT(SUBSTITUTE(ADDRESS(1,COLUMN(),4),"1","")&amp;ROW()-1))+IF(Table_Question_Sets[[#This Row],[Property]]&lt;&gt;"",1,0))</f>
        <v>1</v>
      </c>
      <c r="BP164" s="29">
        <f ca="1">IF(Table_Question_Sets[[#This Row],[Header]]="Yes","",_xlfn.NUMBERVALUE(INDIRECT(SUBSTITUTE(ADDRESS(1,COLUMN(),4),"1","")&amp;ROW()+1))+IF(Table_Question_Sets[[#This Row],[Property]]&lt;&gt;"",1,0))</f>
        <v>17</v>
      </c>
      <c r="BQ164" s="29" t="str">
        <f t="array" aca="1" ref="BQ16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"templateOptions":{"calculatedValue":"getUserType()","label":"Variable User Type","disabledCondition": "true","canChangeWhenApproved":"Yes"}</v>
      </c>
      <c r="BU16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"variableUserType","type": "input-field","className":"col-xs-6 col-sm-4 col-md-3","templateOptions":{"calculatedValue":"getUserType()","label":"Variable User Type","disabledCondition": "true","canChangeWhenApproved":"Yes"},"validators": {"validation": "Validators.compose([])"}}</v>
      </c>
      <c r="BV164" s="26" t="str">
        <f ca="1" xml:space="preserve">
IF(Table_Question_Sets[[#This Row],[Row]]="Yes","]},{""className"": ""row"",""fieldGroup"": [","")&amp;
Table_Question_Sets[[#This Row],[Config Field]]</f>
        <v>{"key": "variableUserType","type": "input-field","className":"col-xs-6 col-sm-4 col-md-3","templateOptions":{"calculatedValue":"getUserType()","label":"Variable User Type","disabledCondition": "true","canChangeWhenApproved":"Yes"},"validators": {"validation": "Validators.compose([])"}}</v>
      </c>
      <c r="BW16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"variableUserType","type": "input-field","className":"col-xs-6 col-sm-4 col-md-3","templateOptions":{"calculatedValue":"getUserType()","label":"Variable User Type","disabledCondition": "true","canChangeWhenApproved":"Yes"},"validators": {"validation": "Validators.compose([])"}},{"key": "variableUserHasAccount","type": "input-field","className":"col-xs-6 col-sm-4 col-md-3","templateOptions":{"calculatedValue":"userHasAccount()","label":"Variable User Has Account","disabledCondition": "true","canChangeWhenApproved":"Yes"},"validators": {"validation": "Validators.compose([])"}},{"key": "variableCustomerHasAccount","type": "input-field","className":"col-xs-6 col-sm-4 col-md-3","templateOptions":{"calculatedValue":"customerHasAccount()","label":"Variable Customer Has Account","disabledCondition": "true","canChangeWhenApproved":"Yes"},"validators": {"validation": "Validators.compose([])"}},{"key":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4" s="137" t="str">
        <f>IF(AND(Table_Question_Sets[[#This Row],[Header]]="",Table_Question_Sets[[#This Row],[Property]]&lt;&gt;"",Table_Question_Sets[[#This Row],[Field Type]]&lt;&gt;""),
""""&amp;Table_Question_Sets[[#This Row],[Key]]&amp;"""","")</f>
        <v>"variableUserType"</v>
      </c>
      <c r="BZ16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UserType","variableUserHasAccount","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4" s="137" t="str">
        <f>IF(AND(Table_Question_Sets[[#This Row],[Header]]&lt;&gt;"Yes",Table_Question_Sets[[#This Row],[Property]]&lt;&gt;"",Table_Question_Sets[[#This Row],[Workflow Role]]&lt;&gt;""),
""""&amp;Table_Question_Sets[[#This Row],[Workflow Role]]&amp;""":"""&amp;Table_Question_Sets[[#This Row],[Key]]&amp;"""","")</f>
        <v/>
      </c>
      <c r="CB164" s="137" t="str">
        <f>IF(AND(Table_Question_Sets[[#This Row],[Displayable]]="No", Table_Question_Sets[[#This Row],[Property]]&lt;&gt;""),
"",""""&amp;Table_Question_Sets[[#This Row],[Key]]&amp;"""")</f>
        <v/>
      </c>
      <c r="CC164" s="137" t="str">
        <f>IF(AND(Table_Question_Sets[[#This Row],[Header]]&lt;&gt;"Yes",Table_Question_Sets[[#This Row],[Property]]&lt;&gt;"",Table_Question_Sets[[#This Row],[Private]]="Yes"),
""""&amp;Table_Question_Sets[[#This Row],[Key]]&amp;"""","")</f>
        <v/>
      </c>
      <c r="CD164"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"variableUserType": { "dataType": "text", "displayable": false, "canChangeWhenApproved": true, "private": false, "resetForNewQuotes": false}</v>
      </c>
      <c r="CE164"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"variableUserType": { "dataType": "text", "displayable": false, "canChangeWhenApproved": true, "private": false, "resetForNewQuotes": false},"variableUserHasAccount": { "dataType": "text", "displayable": false, "canChangeWhenApproved": true, "private": false, "resetForNewQuotes": false},"variableCustomerHasAccount": { "dataType": "text", "displayable": false, "canChangeWhenApproved": true, "private": false, "resetForNewQuotes": false},"variableQuoteHasCustomer":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4" s="137" t="str">
        <f ca="1">IF(ISNUMBER(Table_Question_Sets[[#This Row],[Config Use Row]]),INDEX(Table_Question_Sets[Config Question Meta Data Rollup],Table_Question_Sets[[#This Row],[Config Use Row]])&amp;",","")</f>
        <v/>
      </c>
      <c r="CG164" s="137">
        <f ca="1">IF(Table_Question_Sets[[#This Row],[Header]]="Yes","",_xlfn.NUMBERVALUE(INDIRECT(SUBSTITUTE(ADDRESS(1,COLUMN(),4),"1","")&amp;ROW()+1))+IF(OR(Table_Question_Sets[[#This Row],[Value]]&lt;&gt;"",AND(Table_Question_Sets[[#This Row],[Data Type]]="Repeating",Table_Question_Sets[[#This Row],[Calculation Repeating]]&lt;&gt;"")),1,0))</f>
        <v>14</v>
      </c>
      <c r="CH16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"variableUserType": "client"</v>
      </c>
      <c r="CJ16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"variableUserType": "client","variableUserHasAccount": "TRUE","variableQuoteHasCustomer":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4" s="137" t="str">
        <f ca="1">IF(ISNUMBER(Table_Question_Sets[[#This Row],[Config Use Row]]),INDEX(Table_Question_Sets[Config Rollup],Table_Question_Sets[[#This Row],[Config Use Row]]),"")</f>
        <v/>
      </c>
      <c r="CL164" s="137" t="str">
        <f ca="1">IF(ISNUMBER(Table_Question_Sets[[#This Row],[Config Use Row]]),INDEX(Table_Question_Sets[Config Keys Nested Rollup],Table_Question_Sets[[#This Row],[Config Use Row]]),"")</f>
        <v/>
      </c>
      <c r="CM164" s="137" t="str">
        <f ca="1">IF(ISNUMBER(Table_Question_Sets[[#This Row],[Config Use Row]]),INDEX(Table_Question_Sets[Calculation Rollup],Table_Question_Sets[[#This Row],[Config Use Row]]),"")</f>
        <v/>
      </c>
    </row>
    <row r="165" spans="2:91" ht="21" customHeight="1">
      <c r="B165" s="28" t="s">
        <v>1523</v>
      </c>
      <c r="C165" s="10"/>
      <c r="D165" s="26" t="str">
        <f ca="1">IF(Table_Question_Sets[[#This Row],[Header]]="Yes","",
IF(INDIRECT(SUBSTITUTE(ADDRESS(1,COLUMN(),4),"1","")&amp;ROW()-1)="",
INDIRECT(SUBSTITUTE(ADDRESS(1,COLUMN(Table_Question_Sets[[#This Row],[Property]]),4),"1","")&amp;ROW()-1),
INDIRECT(SUBSTITUTE(ADDRESS(1,COLUMN(),4),"1","")&amp;ROW()-1)))</f>
        <v>Status Variables</v>
      </c>
      <c r="E16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variableUserHasAccount</v>
      </c>
      <c r="F165" s="26" t="str">
        <f>IF(Table_Question_Sets[[#This Row],[Header]]="Yes","",IF(Table_Question_Sets[[#This Row],[Property]]&lt;&gt;"",SUBSTITUTE(Table_Question_Sets[[#This Row],[Property]]," ",""),""))</f>
        <v>VariableUserHasAccount</v>
      </c>
      <c r="G165" s="94" t="s">
        <v>1085</v>
      </c>
      <c r="H165" s="28" t="s">
        <v>37</v>
      </c>
      <c r="I165" s="27" t="s">
        <v>37</v>
      </c>
      <c r="J165" s="10"/>
      <c r="K165" s="59"/>
      <c r="L165" s="77"/>
      <c r="M165" s="77"/>
      <c r="N165" s="60"/>
      <c r="O165" s="62" t="s">
        <v>747</v>
      </c>
      <c r="P165" s="60" t="s">
        <v>1068</v>
      </c>
      <c r="Q165" s="60" t="s">
        <v>819</v>
      </c>
      <c r="R165" s="60"/>
      <c r="S165"/>
      <c r="T165" s="28" t="s">
        <v>1523</v>
      </c>
      <c r="U165" s="10"/>
      <c r="V165" s="27"/>
      <c r="W165" s="27"/>
      <c r="X165" s="10"/>
      <c r="Y165" s="10"/>
      <c r="Z165" s="10"/>
      <c r="AA165" s="10"/>
      <c r="AB165" s="311"/>
      <c r="AC165" s="10"/>
      <c r="AD165" s="27"/>
      <c r="AE165" s="27"/>
      <c r="AF165" s="10"/>
      <c r="AG165" s="10"/>
      <c r="AH165" s="82"/>
      <c r="AI165" s="6" t="s">
        <v>1524</v>
      </c>
      <c r="AJ165"/>
      <c r="AK165"/>
      <c r="AL165"/>
      <c r="AM165"/>
      <c r="AN165"/>
      <c r="AO165"/>
      <c r="AP165"/>
      <c r="AQ165" s="137"/>
      <c r="AR165" s="219" t="b">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v>
      </c>
      <c r="AS165"/>
      <c r="AT16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5" s="27"/>
      <c r="AW165" s="25"/>
      <c r="AX165" s="25"/>
      <c r="AY165" s="25"/>
      <c r="AZ165" s="10"/>
      <c r="BA165" s="10"/>
      <c r="BB165" s="10"/>
      <c r="BC165" s="10"/>
      <c r="BD165" s="10"/>
      <c r="BE165" s="11" t="s">
        <v>60</v>
      </c>
      <c r="BF165" s="11"/>
      <c r="BG165" s="10"/>
      <c r="BH165" s="10"/>
      <c r="BI165" s="27" t="s">
        <v>70</v>
      </c>
      <c r="BJ165" s="27"/>
      <c r="BK165" s="27"/>
      <c r="BL165" s="50" t="b">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1</v>
      </c>
      <c r="BM165" s="50" t="str">
        <f>IF(OR(Table_Question_Sets[[#This Row],[Header]]="Yes",Table_Question_Sets[[#This Row],[Text]]=""),"",IF(OR(Table_Question_Sets[[#This Row],[Text]]="true",Table_Question_Sets[[#This Row],[Text]]="false",ISNUMBER(Table_Question_Sets[[#This Row],[Text]])),Table_Question_Sets[[#This Row],[Text]],""""&amp;Table_Question_Sets[[#This Row],[Text]]&amp;""""))</f>
        <v>"TRUE"</v>
      </c>
      <c r="BN165" s="29" t="str">
        <f>IF(AND(Table_Question_Sets[[#This Row],[Header]]&lt;&gt;"Yes",Table_Question_Sets[[#This Row],[Property]]&lt;&gt;"",Table_Question_Sets[[#This Row],[Summary Label]]&lt;&gt;""),""""&amp;Table_Question_Sets[[#This Row],[Key]]&amp;""": """&amp;Table_Question_Sets[[#This Row],[Summary Label]]&amp;"""","")</f>
        <v/>
      </c>
      <c r="BO165" s="29">
        <f ca="1">IF(Table_Question_Sets[[#This Row],[Header]]="Yes","",_xlfn.NUMBERVALUE(INDIRECT(SUBSTITUTE(ADDRESS(1,COLUMN(),4),"1","")&amp;ROW()-1))+IF(Table_Question_Sets[[#This Row],[Property]]&lt;&gt;"",1,0))</f>
        <v>2</v>
      </c>
      <c r="BP165" s="29">
        <f ca="1">IF(Table_Question_Sets[[#This Row],[Header]]="Yes","",_xlfn.NUMBERVALUE(INDIRECT(SUBSTITUTE(ADDRESS(1,COLUMN(),4),"1","")&amp;ROW()+1))+IF(Table_Question_Sets[[#This Row],[Property]]&lt;&gt;"",1,0))</f>
        <v>16</v>
      </c>
      <c r="BQ165" s="29" t="str">
        <f t="array" aca="1" ref="BQ16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"templateOptions":{"calculatedValue":"userHasAccount()","label":"Variable User Has Account","disabledCondition": "true","canChangeWhenApproved":"Yes"}</v>
      </c>
      <c r="BU16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"variableUserHasAccount","type": "input-field","className":"col-xs-6 col-sm-4 col-md-3","templateOptions":{"calculatedValue":"userHasAccount()","label":"Variable User Has Account","disabledCondition": "true","canChangeWhenApproved":"Yes"},"validators": {"validation": "Validators.compose([])"}}</v>
      </c>
      <c r="BV165" s="26" t="str">
        <f ca="1" xml:space="preserve">
IF(Table_Question_Sets[[#This Row],[Row]]="Yes","]},{""className"": ""row"",""fieldGroup"": [","")&amp;
Table_Question_Sets[[#This Row],[Config Field]]</f>
        <v>{"key": "variableUserHasAccount","type": "input-field","className":"col-xs-6 col-sm-4 col-md-3","templateOptions":{"calculatedValue":"userHasAccount()","label":"Variable User Has Account","disabledCondition": "true","canChangeWhenApproved":"Yes"},"validators": {"validation": "Validators.compose([])"}}</v>
      </c>
      <c r="BW16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"variableUserHasAccount","type": "input-field","className":"col-xs-6 col-sm-4 col-md-3","templateOptions":{"calculatedValue":"userHasAccount()","label":"Variable User Has Account","disabledCondition": "true","canChangeWhenApproved":"Yes"},"validators": {"validation": "Validators.compose([])"}},{"key": "variableCustomerHasAccount","type": "input-field","className":"col-xs-6 col-sm-4 col-md-3","templateOptions":{"calculatedValue":"customerHasAccount()","label":"Variable Customer Has Account","disabledCondition": "true","canChangeWhenApproved":"Yes"},"validators": {"validation": "Validators.compose([])"}},{"key":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5" s="137" t="str">
        <f>IF(AND(Table_Question_Sets[[#This Row],[Header]]="",Table_Question_Sets[[#This Row],[Property]]&lt;&gt;"",Table_Question_Sets[[#This Row],[Field Type]]&lt;&gt;""),
""""&amp;Table_Question_Sets[[#This Row],[Key]]&amp;"""","")</f>
        <v>"variableUserHasAccount"</v>
      </c>
      <c r="BZ16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UserHasAccount","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5" s="137" t="str">
        <f>IF(AND(Table_Question_Sets[[#This Row],[Header]]&lt;&gt;"Yes",Table_Question_Sets[[#This Row],[Property]]&lt;&gt;"",Table_Question_Sets[[#This Row],[Workflow Role]]&lt;&gt;""),
""""&amp;Table_Question_Sets[[#This Row],[Workflow Role]]&amp;""":"""&amp;Table_Question_Sets[[#This Row],[Key]]&amp;"""","")</f>
        <v/>
      </c>
      <c r="CB165" s="137" t="str">
        <f>IF(AND(Table_Question_Sets[[#This Row],[Displayable]]="No", Table_Question_Sets[[#This Row],[Property]]&lt;&gt;""),
"",""""&amp;Table_Question_Sets[[#This Row],[Key]]&amp;"""")</f>
        <v/>
      </c>
      <c r="CC165" s="137" t="str">
        <f>IF(AND(Table_Question_Sets[[#This Row],[Header]]&lt;&gt;"Yes",Table_Question_Sets[[#This Row],[Property]]&lt;&gt;"",Table_Question_Sets[[#This Row],[Private]]="Yes"),
""""&amp;Table_Question_Sets[[#This Row],[Key]]&amp;"""","")</f>
        <v/>
      </c>
      <c r="CD165"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"variableUserHasAccount": { "dataType": "text", "displayable": false, "canChangeWhenApproved": true, "private": false, "resetForNewQuotes": false}</v>
      </c>
      <c r="CE165"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"variableUserHasAccount": { "dataType": "text", "displayable": false, "canChangeWhenApproved": true, "private": false, "resetForNewQuotes": false},"variableCustomerHasAccount": { "dataType": "text", "displayable": false, "canChangeWhenApproved": true, "private": false, "resetForNewQuotes": false},"variableQuoteHasCustomer":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5" s="137" t="str">
        <f ca="1">IF(ISNUMBER(Table_Question_Sets[[#This Row],[Config Use Row]]),INDEX(Table_Question_Sets[Config Question Meta Data Rollup],Table_Question_Sets[[#This Row],[Config Use Row]])&amp;",","")</f>
        <v/>
      </c>
      <c r="CG165" s="137">
        <f ca="1">IF(Table_Question_Sets[[#This Row],[Header]]="Yes","",_xlfn.NUMBERVALUE(INDIRECT(SUBSTITUTE(ADDRESS(1,COLUMN(),4),"1","")&amp;ROW()+1))+IF(OR(Table_Question_Sets[[#This Row],[Value]]&lt;&gt;"",AND(Table_Question_Sets[[#This Row],[Data Type]]="Repeating",Table_Question_Sets[[#This Row],[Calculation Repeating]]&lt;&gt;"")),1,0))</f>
        <v>13</v>
      </c>
      <c r="CH16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"variableUserHasAccount": "TRUE"</v>
      </c>
      <c r="CJ16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"variableUserHasAccount": "TRUE","variableQuoteHasCustomer":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5" s="137" t="str">
        <f ca="1">IF(ISNUMBER(Table_Question_Sets[[#This Row],[Config Use Row]]),INDEX(Table_Question_Sets[Config Rollup],Table_Question_Sets[[#This Row],[Config Use Row]]),"")</f>
        <v/>
      </c>
      <c r="CL165" s="137" t="str">
        <f ca="1">IF(ISNUMBER(Table_Question_Sets[[#This Row],[Config Use Row]]),INDEX(Table_Question_Sets[Config Keys Nested Rollup],Table_Question_Sets[[#This Row],[Config Use Row]]),"")</f>
        <v/>
      </c>
      <c r="CM165" s="137" t="str">
        <f ca="1">IF(ISNUMBER(Table_Question_Sets[[#This Row],[Config Use Row]]),INDEX(Table_Question_Sets[Calculation Rollup],Table_Question_Sets[[#This Row],[Config Use Row]]),"")</f>
        <v/>
      </c>
    </row>
    <row r="166" spans="2:91" ht="21" customHeight="1">
      <c r="B166" s="28" t="s">
        <v>1535</v>
      </c>
      <c r="C166" s="10"/>
      <c r="D166" s="26" t="str">
        <f ca="1">IF(Table_Question_Sets[[#This Row],[Header]]="Yes","",
IF(INDIRECT(SUBSTITUTE(ADDRESS(1,COLUMN(),4),"1","")&amp;ROW()-1)="",
INDIRECT(SUBSTITUTE(ADDRESS(1,COLUMN(Table_Question_Sets[[#This Row],[Property]]),4),"1","")&amp;ROW()-1),
INDIRECT(SUBSTITUTE(ADDRESS(1,COLUMN(),4),"1","")&amp;ROW()-1)))</f>
        <v>Status Variables</v>
      </c>
      <c r="E16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variableCustomerHasAccount</v>
      </c>
      <c r="F166" s="26" t="str">
        <f>IF(Table_Question_Sets[[#This Row],[Header]]="Yes","",IF(Table_Question_Sets[[#This Row],[Property]]&lt;&gt;"",SUBSTITUTE(Table_Question_Sets[[#This Row],[Property]]," ",""),""))</f>
        <v>VariableCustomerHasAccount</v>
      </c>
      <c r="G166" s="94"/>
      <c r="H166" s="28" t="s">
        <v>37</v>
      </c>
      <c r="I166" s="27" t="s">
        <v>37</v>
      </c>
      <c r="J166" s="10"/>
      <c r="K166" s="59"/>
      <c r="L166" s="77"/>
      <c r="M166" s="77"/>
      <c r="N166" s="60"/>
      <c r="O166" s="62" t="s">
        <v>747</v>
      </c>
      <c r="P166" s="60" t="s">
        <v>1068</v>
      </c>
      <c r="Q166" s="60" t="s">
        <v>819</v>
      </c>
      <c r="R166" s="60"/>
      <c r="S166"/>
      <c r="T166" s="28" t="s">
        <v>1535</v>
      </c>
      <c r="U166" s="10"/>
      <c r="V166" s="27"/>
      <c r="W166" s="27"/>
      <c r="X166" s="10"/>
      <c r="Y166" s="10"/>
      <c r="Z166" s="10"/>
      <c r="AA166" s="10"/>
      <c r="AB166" s="313"/>
      <c r="AC166" s="10"/>
      <c r="AD166" s="27"/>
      <c r="AE166" s="27"/>
      <c r="AF166" s="10"/>
      <c r="AG166" s="10"/>
      <c r="AH166" s="82"/>
      <c r="AI166" s="6" t="s">
        <v>1536</v>
      </c>
      <c r="AJ166"/>
      <c r="AK166"/>
      <c r="AL166"/>
      <c r="AM166"/>
      <c r="AN166"/>
      <c r="AO166"/>
      <c r="AP166"/>
      <c r="AQ166" s="137"/>
      <c r="AR166"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66"/>
      <c r="AT16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6" s="27"/>
      <c r="AW166" s="25"/>
      <c r="AX166" s="25"/>
      <c r="AY166" s="25"/>
      <c r="AZ166" s="10"/>
      <c r="BA166" s="10"/>
      <c r="BB166" s="10"/>
      <c r="BC166" s="10"/>
      <c r="BD166" s="10"/>
      <c r="BE166" s="11" t="s">
        <v>60</v>
      </c>
      <c r="BF166" s="11"/>
      <c r="BG166" s="10"/>
      <c r="BH166" s="10"/>
      <c r="BI166" s="27" t="s">
        <v>70</v>
      </c>
      <c r="BJ166" s="27"/>
      <c r="BK166" s="27"/>
      <c r="BL16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66" s="50" t="str">
        <f>IF(OR(Table_Question_Sets[[#This Row],[Header]]="Yes",Table_Question_Sets[[#This Row],[Text]]=""),"",IF(OR(Table_Question_Sets[[#This Row],[Text]]="true",Table_Question_Sets[[#This Row],[Text]]="false",ISNUMBER(Table_Question_Sets[[#This Row],[Text]])),Table_Question_Sets[[#This Row],[Text]],""""&amp;Table_Question_Sets[[#This Row],[Text]]&amp;""""))</f>
        <v/>
      </c>
      <c r="BN166" s="29" t="str">
        <f>IF(AND(Table_Question_Sets[[#This Row],[Header]]&lt;&gt;"Yes",Table_Question_Sets[[#This Row],[Property]]&lt;&gt;"",Table_Question_Sets[[#This Row],[Summary Label]]&lt;&gt;""),""""&amp;Table_Question_Sets[[#This Row],[Key]]&amp;""": """&amp;Table_Question_Sets[[#This Row],[Summary Label]]&amp;"""","")</f>
        <v/>
      </c>
      <c r="BO166" s="29">
        <f ca="1">IF(Table_Question_Sets[[#This Row],[Header]]="Yes","",_xlfn.NUMBERVALUE(INDIRECT(SUBSTITUTE(ADDRESS(1,COLUMN(),4),"1","")&amp;ROW()-1))+IF(Table_Question_Sets[[#This Row],[Property]]&lt;&gt;"",1,0))</f>
        <v>3</v>
      </c>
      <c r="BP166" s="29">
        <f ca="1">IF(Table_Question_Sets[[#This Row],[Header]]="Yes","",_xlfn.NUMBERVALUE(INDIRECT(SUBSTITUTE(ADDRESS(1,COLUMN(),4),"1","")&amp;ROW()+1))+IF(Table_Question_Sets[[#This Row],[Property]]&lt;&gt;"",1,0))</f>
        <v>15</v>
      </c>
      <c r="BQ166" s="29" t="str">
        <f t="array" aca="1" ref="BQ16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"templateOptions":{"calculatedValue":"customerHasAccount()","label":"Variable Customer Has Account","disabledCondition": "true","canChangeWhenApproved":"Yes"}</v>
      </c>
      <c r="BU16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"variableCustomerHasAccount","type": "input-field","className":"col-xs-6 col-sm-4 col-md-3","templateOptions":{"calculatedValue":"customerHasAccount()","label":"Variable Customer Has Account","disabledCondition": "true","canChangeWhenApproved":"Yes"},"validators": {"validation": "Validators.compose([])"}}</v>
      </c>
      <c r="BV166" s="26" t="str">
        <f ca="1" xml:space="preserve">
IF(Table_Question_Sets[[#This Row],[Row]]="Yes","]},{""className"": ""row"",""fieldGroup"": [","")&amp;
Table_Question_Sets[[#This Row],[Config Field]]</f>
        <v>{"key": "variableCustomerHasAccount","type": "input-field","className":"col-xs-6 col-sm-4 col-md-3","templateOptions":{"calculatedValue":"customerHasAccount()","label":"Variable Customer Has Account","disabledCondition": "true","canChangeWhenApproved":"Yes"},"validators": {"validation": "Validators.compose([])"}}</v>
      </c>
      <c r="BW16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"variableCustomerHasAccount","type": "input-field","className":"col-xs-6 col-sm-4 col-md-3","templateOptions":{"calculatedValue":"customerHasAccount()","label":"Variable Customer Has Account","disabledCondition": "true","canChangeWhenApproved":"Yes"},"validators": {"validation": "Validators.compose([])"}},{"key":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6" s="137" t="str">
        <f>IF(AND(Table_Question_Sets[[#This Row],[Header]]="",Table_Question_Sets[[#This Row],[Property]]&lt;&gt;"",Table_Question_Sets[[#This Row],[Field Type]]&lt;&gt;""),
""""&amp;Table_Question_Sets[[#This Row],[Key]]&amp;"""","")</f>
        <v>"variableCustomerHasAccount"</v>
      </c>
      <c r="BZ16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6" s="137" t="str">
        <f>IF(AND(Table_Question_Sets[[#This Row],[Header]]&lt;&gt;"Yes",Table_Question_Sets[[#This Row],[Property]]&lt;&gt;"",Table_Question_Sets[[#This Row],[Workflow Role]]&lt;&gt;""),
""""&amp;Table_Question_Sets[[#This Row],[Workflow Role]]&amp;""":"""&amp;Table_Question_Sets[[#This Row],[Key]]&amp;"""","")</f>
        <v/>
      </c>
      <c r="CB166" s="137" t="str">
        <f>IF(AND(Table_Question_Sets[[#This Row],[Displayable]]="No", Table_Question_Sets[[#This Row],[Property]]&lt;&gt;""),
"",""""&amp;Table_Question_Sets[[#This Row],[Key]]&amp;"""")</f>
        <v/>
      </c>
      <c r="CC166" s="137" t="str">
        <f>IF(AND(Table_Question_Sets[[#This Row],[Header]]&lt;&gt;"Yes",Table_Question_Sets[[#This Row],[Property]]&lt;&gt;"",Table_Question_Sets[[#This Row],[Private]]="Yes"),
""""&amp;Table_Question_Sets[[#This Row],[Key]]&amp;"""","")</f>
        <v/>
      </c>
      <c r="CD166"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"variableCustomerHasAccount": { "dataType": "text", "displayable": false, "canChangeWhenApproved": true, "private": false, "resetForNewQuotes": false}</v>
      </c>
      <c r="CE166"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"variableCustomerHasAccount": { "dataType": "text", "displayable": false, "canChangeWhenApproved": true, "private": false, "resetForNewQuotes": false},"variableQuoteHasCustomer":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6" s="137" t="str">
        <f ca="1">IF(ISNUMBER(Table_Question_Sets[[#This Row],[Config Use Row]]),INDEX(Table_Question_Sets[Config Question Meta Data Rollup],Table_Question_Sets[[#This Row],[Config Use Row]])&amp;",","")</f>
        <v/>
      </c>
      <c r="CG166" s="137">
        <f ca="1">IF(Table_Question_Sets[[#This Row],[Header]]="Yes","",_xlfn.NUMBERVALUE(INDIRECT(SUBSTITUTE(ADDRESS(1,COLUMN(),4),"1","")&amp;ROW()+1))+IF(OR(Table_Question_Sets[[#This Row],[Value]]&lt;&gt;"",AND(Table_Question_Sets[[#This Row],[Data Type]]="Repeating",Table_Question_Sets[[#This Row],[Calculation Repeating]]&lt;&gt;"")),1,0))</f>
        <v>12</v>
      </c>
      <c r="CH16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6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6" s="137" t="str">
        <f ca="1">IF(ISNUMBER(Table_Question_Sets[[#This Row],[Config Use Row]]),INDEX(Table_Question_Sets[Config Rollup],Table_Question_Sets[[#This Row],[Config Use Row]]),"")</f>
        <v/>
      </c>
      <c r="CL166" s="137" t="str">
        <f ca="1">IF(ISNUMBER(Table_Question_Sets[[#This Row],[Config Use Row]]),INDEX(Table_Question_Sets[Config Keys Nested Rollup],Table_Question_Sets[[#This Row],[Config Use Row]]),"")</f>
        <v/>
      </c>
      <c r="CM166" s="137" t="str">
        <f ca="1">IF(ISNUMBER(Table_Question_Sets[[#This Row],[Config Use Row]]),INDEX(Table_Question_Sets[Calculation Rollup],Table_Question_Sets[[#This Row],[Config Use Row]]),"")</f>
        <v/>
      </c>
    </row>
    <row r="167" spans="2:91" ht="21" customHeight="1">
      <c r="B167" s="27" t="s">
        <v>1526</v>
      </c>
      <c r="C167" s="10"/>
      <c r="D167" s="26" t="str">
        <f ca="1">IF(Table_Question_Sets[[#This Row],[Header]]="Yes","",
IF(INDIRECT(SUBSTITUTE(ADDRESS(1,COLUMN(),4),"1","")&amp;ROW()-1)="",
INDIRECT(SUBSTITUTE(ADDRESS(1,COLUMN(Table_Question_Sets[[#This Row],[Property]]),4),"1","")&amp;ROW()-1),
INDIRECT(SUBSTITUTE(ADDRESS(1,COLUMN(),4),"1","")&amp;ROW()-1)))</f>
        <v>Status Variables</v>
      </c>
      <c r="E16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variableQuoteHasCustomer</v>
      </c>
      <c r="F167" s="26" t="str">
        <f>IF(Table_Question_Sets[[#This Row],[Header]]="Yes","",IF(Table_Question_Sets[[#This Row],[Property]]&lt;&gt;"",SUBSTITUTE(Table_Question_Sets[[#This Row],[Property]]," ",""),""))</f>
        <v>VariableQuoteHasCustomer</v>
      </c>
      <c r="G167" s="94" t="s">
        <v>1085</v>
      </c>
      <c r="H167" s="27" t="s">
        <v>37</v>
      </c>
      <c r="I167" s="27" t="s">
        <v>37</v>
      </c>
      <c r="J167" s="10"/>
      <c r="K167" s="59"/>
      <c r="L167" s="77"/>
      <c r="M167" s="77"/>
      <c r="N167" s="60"/>
      <c r="O167" s="62" t="s">
        <v>747</v>
      </c>
      <c r="P167" s="60" t="s">
        <v>1068</v>
      </c>
      <c r="Q167" s="60" t="s">
        <v>819</v>
      </c>
      <c r="R167" s="60"/>
      <c r="S167"/>
      <c r="T167" s="27" t="s">
        <v>1526</v>
      </c>
      <c r="U167" s="10"/>
      <c r="V167" s="27"/>
      <c r="W167" s="27"/>
      <c r="X167" s="10"/>
      <c r="Y167" s="10"/>
      <c r="Z167" s="10"/>
      <c r="AA167" s="10"/>
      <c r="AB167" s="233"/>
      <c r="AC167" s="10"/>
      <c r="AD167" s="27"/>
      <c r="AE167" s="27"/>
      <c r="AF167" s="10"/>
      <c r="AG167" s="10"/>
      <c r="AH167" s="82"/>
      <c r="AI167" t="s">
        <v>1525</v>
      </c>
      <c r="AJ167"/>
      <c r="AK167"/>
      <c r="AL167"/>
      <c r="AM167"/>
      <c r="AN167"/>
      <c r="AO167"/>
      <c r="AP167"/>
      <c r="AQ167" s="137"/>
      <c r="AR167" s="219" t="b">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v>
      </c>
      <c r="AS167"/>
      <c r="AT16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7" s="27"/>
      <c r="AW167" s="25"/>
      <c r="AX167" s="25"/>
      <c r="AY167" s="25"/>
      <c r="AZ167" s="10"/>
      <c r="BA167" s="10"/>
      <c r="BB167" s="10"/>
      <c r="BC167" s="10"/>
      <c r="BD167" s="10"/>
      <c r="BE167" s="11" t="s">
        <v>60</v>
      </c>
      <c r="BF167" s="11"/>
      <c r="BG167" s="10"/>
      <c r="BH167" s="10"/>
      <c r="BI167" s="27" t="s">
        <v>70</v>
      </c>
      <c r="BJ167" s="27"/>
      <c r="BK167" s="27"/>
      <c r="BL167" s="50" t="b">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1</v>
      </c>
      <c r="BM167" s="50" t="str">
        <f>IF(OR(Table_Question_Sets[[#This Row],[Header]]="Yes",Table_Question_Sets[[#This Row],[Text]]=""),"",IF(OR(Table_Question_Sets[[#This Row],[Text]]="true",Table_Question_Sets[[#This Row],[Text]]="false",ISNUMBER(Table_Question_Sets[[#This Row],[Text]])),Table_Question_Sets[[#This Row],[Text]],""""&amp;Table_Question_Sets[[#This Row],[Text]]&amp;""""))</f>
        <v>"TRUE"</v>
      </c>
      <c r="BN167" s="29" t="str">
        <f>IF(AND(Table_Question_Sets[[#This Row],[Header]]&lt;&gt;"Yes",Table_Question_Sets[[#This Row],[Property]]&lt;&gt;"",Table_Question_Sets[[#This Row],[Summary Label]]&lt;&gt;""),""""&amp;Table_Question_Sets[[#This Row],[Key]]&amp;""": """&amp;Table_Question_Sets[[#This Row],[Summary Label]]&amp;"""","")</f>
        <v/>
      </c>
      <c r="BO167" s="29">
        <f ca="1">IF(Table_Question_Sets[[#This Row],[Header]]="Yes","",_xlfn.NUMBERVALUE(INDIRECT(SUBSTITUTE(ADDRESS(1,COLUMN(),4),"1","")&amp;ROW()-1))+IF(Table_Question_Sets[[#This Row],[Property]]&lt;&gt;"",1,0))</f>
        <v>4</v>
      </c>
      <c r="BP167" s="29">
        <f ca="1">IF(Table_Question_Sets[[#This Row],[Header]]="Yes","",_xlfn.NUMBERVALUE(INDIRECT(SUBSTITUTE(ADDRESS(1,COLUMN(),4),"1","")&amp;ROW()+1))+IF(Table_Question_Sets[[#This Row],[Property]]&lt;&gt;"",1,0))</f>
        <v>14</v>
      </c>
      <c r="BQ167" s="29" t="str">
        <f t="array" aca="1" ref="BQ16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"templateOptions":{"calculatedValue":"quoteHasCustomer()","label":"Variable Quote Has Customer","disabledCondition": "true","canChangeWhenApproved":"Yes"}</v>
      </c>
      <c r="BU16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"variableQuoteHasCustomer","type": "input-field","className":"col-xs-6 col-sm-4 col-md-3","templateOptions":{"calculatedValue":"quoteHasCustomer()","label":"Variable Quote Has Customer","disabledCondition": "true","canChangeWhenApproved":"Yes"},"validators": {"validation": "Validators.compose([])"}}</v>
      </c>
      <c r="BV167" s="26" t="str">
        <f ca="1" xml:space="preserve">
IF(Table_Question_Sets[[#This Row],[Row]]="Yes","]},{""className"": ""row"",""fieldGroup"": [","")&amp;
Table_Question_Sets[[#This Row],[Config Field]]</f>
        <v>{"key": "variableQuoteHasCustomer","type": "input-field","className":"col-xs-6 col-sm-4 col-md-3","templateOptions":{"calculatedValue":"quoteHasCustomer()","label":"Variable Quote Has Customer","disabledCondition": "true","canChangeWhenApproved":"Yes"},"validators": {"validation": "Validators.compose([])"}}</v>
      </c>
      <c r="BW16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7" s="137" t="str">
        <f>IF(AND(Table_Question_Sets[[#This Row],[Header]]="",Table_Question_Sets[[#This Row],[Property]]&lt;&gt;"",Table_Question_Sets[[#This Row],[Field Type]]&lt;&gt;""),
""""&amp;Table_Question_Sets[[#This Row],[Key]]&amp;"""","")</f>
        <v>"variableQuoteHasCustomer"</v>
      </c>
      <c r="BZ16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7" s="137" t="str">
        <f>IF(AND(Table_Question_Sets[[#This Row],[Header]]&lt;&gt;"Yes",Table_Question_Sets[[#This Row],[Property]]&lt;&gt;"",Table_Question_Sets[[#This Row],[Workflow Role]]&lt;&gt;""),
""""&amp;Table_Question_Sets[[#This Row],[Workflow Role]]&amp;""":"""&amp;Table_Question_Sets[[#This Row],[Key]]&amp;"""","")</f>
        <v/>
      </c>
      <c r="CB167" s="137" t="str">
        <f>IF(AND(Table_Question_Sets[[#This Row],[Displayable]]="No", Table_Question_Sets[[#This Row],[Property]]&lt;&gt;""),
"",""""&amp;Table_Question_Sets[[#This Row],[Key]]&amp;"""")</f>
        <v/>
      </c>
      <c r="CC167" s="137" t="str">
        <f>IF(AND(Table_Question_Sets[[#This Row],[Header]]&lt;&gt;"Yes",Table_Question_Sets[[#This Row],[Property]]&lt;&gt;"",Table_Question_Sets[[#This Row],[Private]]="Yes"),
""""&amp;Table_Question_Sets[[#This Row],[Key]]&amp;"""","")</f>
        <v/>
      </c>
      <c r="CD167"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"variableQuoteHasCustomer": { "dataType": "text", "displayable": false, "canChangeWhenApproved": true, "private": false, "resetForNewQuotes": false}</v>
      </c>
      <c r="CE167"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7" s="137" t="str">
        <f ca="1">IF(ISNUMBER(Table_Question_Sets[[#This Row],[Config Use Row]]),INDEX(Table_Question_Sets[Config Question Meta Data Rollup],Table_Question_Sets[[#This Row],[Config Use Row]])&amp;",","")</f>
        <v/>
      </c>
      <c r="CG167" s="137">
        <f ca="1">IF(Table_Question_Sets[[#This Row],[Header]]="Yes","",_xlfn.NUMBERVALUE(INDIRECT(SUBSTITUTE(ADDRESS(1,COLUMN(),4),"1","")&amp;ROW()+1))+IF(OR(Table_Question_Sets[[#This Row],[Value]]&lt;&gt;"",AND(Table_Question_Sets[[#This Row],[Data Type]]="Repeating",Table_Question_Sets[[#This Row],[Calculation Repeating]]&lt;&gt;"")),1,0))</f>
        <v>12</v>
      </c>
      <c r="CH167"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"variableQuoteHasCustomer": "TRUE"</v>
      </c>
      <c r="CJ16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7" s="137" t="str">
        <f ca="1">IF(ISNUMBER(Table_Question_Sets[[#This Row],[Config Use Row]]),INDEX(Table_Question_Sets[Config Rollup],Table_Question_Sets[[#This Row],[Config Use Row]]),"")</f>
        <v/>
      </c>
      <c r="CL167" s="137" t="str">
        <f ca="1">IF(ISNUMBER(Table_Question_Sets[[#This Row],[Config Use Row]]),INDEX(Table_Question_Sets[Config Keys Nested Rollup],Table_Question_Sets[[#This Row],[Config Use Row]]),"")</f>
        <v/>
      </c>
      <c r="CM167" s="137" t="str">
        <f ca="1">IF(ISNUMBER(Table_Question_Sets[[#This Row],[Config Use Row]]),INDEX(Table_Question_Sets[Calculation Rollup],Table_Question_Sets[[#This Row],[Config Use Row]]),"")</f>
        <v/>
      </c>
    </row>
    <row r="168" spans="2:91" s="22" customFormat="1" ht="21" customHeight="1">
      <c r="B168" s="27" t="s">
        <v>1592</v>
      </c>
      <c r="C168" s="165"/>
      <c r="D168" s="26" t="str">
        <f ca="1">IF(Table_Question_Sets[[#This Row],[Header]]="Yes","",
IF(INDIRECT(SUBSTITUTE(ADDRESS(1,COLUMN(),4),"1","")&amp;ROW()-1)="",
INDIRECT(SUBSTITUTE(ADDRESS(1,COLUMN(Table_Question_Sets[[#This Row],[Property]]),4),"1","")&amp;ROW()-1),
INDIRECT(SUBSTITUTE(ADDRESS(1,COLUMN(),4),"1","")&amp;ROW()-1)))</f>
        <v>Status Variables</v>
      </c>
      <c r="E16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variableQuoteHadCustomerOnCreation</v>
      </c>
      <c r="F168" s="26" t="str">
        <f>IF(Table_Question_Sets[[#This Row],[Header]]="Yes","",IF(Table_Question_Sets[[#This Row],[Property]]&lt;&gt;"",SUBSTITUTE(Table_Question_Sets[[#This Row],[Property]]," ",""),""))</f>
        <v>VariableQuoteHadCustomerOnCreation</v>
      </c>
      <c r="G168" s="94" t="s">
        <v>1085</v>
      </c>
      <c r="H168" s="27" t="s">
        <v>37</v>
      </c>
      <c r="I168" s="27" t="s">
        <v>37</v>
      </c>
      <c r="J168" s="27"/>
      <c r="K168" s="59"/>
      <c r="L168" s="147"/>
      <c r="M168" s="147"/>
      <c r="N168" s="59"/>
      <c r="O168" s="62" t="s">
        <v>747</v>
      </c>
      <c r="P168" s="60" t="s">
        <v>1068</v>
      </c>
      <c r="Q168" s="60" t="s">
        <v>819</v>
      </c>
      <c r="R168" s="59"/>
      <c r="S168" s="52"/>
      <c r="T168" s="27" t="s">
        <v>1592</v>
      </c>
      <c r="U168" s="27"/>
      <c r="V168" s="27"/>
      <c r="W168" s="27"/>
      <c r="X168" s="28"/>
      <c r="Y168" s="28"/>
      <c r="Z168" s="28"/>
      <c r="AA168" s="28"/>
      <c r="AB168" s="320"/>
      <c r="AC168" s="27"/>
      <c r="AD168" s="27"/>
      <c r="AE168" s="27"/>
      <c r="AF168" s="27"/>
      <c r="AG168" s="28"/>
      <c r="AH168" s="199"/>
      <c r="AI168" s="181" t="s">
        <v>1593</v>
      </c>
      <c r="AJ168" s="6" t="s">
        <v>1524</v>
      </c>
      <c r="AK168" s="82"/>
      <c r="AL168" s="82"/>
      <c r="AM168" s="82"/>
      <c r="AN168" s="82"/>
      <c r="AO168" s="82"/>
      <c r="AP168" s="82"/>
      <c r="AQ168" s="26"/>
      <c r="AR168" s="166" t="b">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1</v>
      </c>
      <c r="AS168" s="166"/>
      <c r="AT16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8"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8" s="27"/>
      <c r="AW168" s="52"/>
      <c r="AX168" s="52"/>
      <c r="AY168" s="52"/>
      <c r="AZ168" s="10"/>
      <c r="BA168" s="27"/>
      <c r="BB168" s="27"/>
      <c r="BC168" s="27"/>
      <c r="BD168" s="27"/>
      <c r="BE168" s="11" t="s">
        <v>60</v>
      </c>
      <c r="BF168" s="11"/>
      <c r="BG168" s="27"/>
      <c r="BH168" s="27"/>
      <c r="BI168" s="27" t="s">
        <v>70</v>
      </c>
      <c r="BJ168" s="27"/>
      <c r="BK168" s="27"/>
      <c r="BL168" s="50" t="b">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1</v>
      </c>
      <c r="BM168" s="50" t="str">
        <f>IF(OR(Table_Question_Sets[[#This Row],[Header]]="Yes",Table_Question_Sets[[#This Row],[Text]]=""),"",IF(OR(Table_Question_Sets[[#This Row],[Text]]="true",Table_Question_Sets[[#This Row],[Text]]="false",ISNUMBER(Table_Question_Sets[[#This Row],[Text]])),Table_Question_Sets[[#This Row],[Text]],""""&amp;Table_Question_Sets[[#This Row],[Text]]&amp;""""))</f>
        <v>"TRUE"</v>
      </c>
      <c r="BN168" s="50" t="str">
        <f>IF(AND(Table_Question_Sets[[#This Row],[Header]]&lt;&gt;"Yes",Table_Question_Sets[[#This Row],[Property]]&lt;&gt;"",Table_Question_Sets[[#This Row],[Summary Label]]&lt;&gt;""),""""&amp;Table_Question_Sets[[#This Row],[Key]]&amp;""": """&amp;Table_Question_Sets[[#This Row],[Summary Label]]&amp;"""","")</f>
        <v/>
      </c>
      <c r="BO168" s="50">
        <f ca="1">IF(Table_Question_Sets[[#This Row],[Header]]="Yes","",_xlfn.NUMBERVALUE(INDIRECT(SUBSTITUTE(ADDRESS(1,COLUMN(),4),"1","")&amp;ROW()-1))+IF(Table_Question_Sets[[#This Row],[Property]]&lt;&gt;"",1,0))</f>
        <v>5</v>
      </c>
      <c r="BP168" s="50">
        <f ca="1">IF(Table_Question_Sets[[#This Row],[Header]]="Yes","",_xlfn.NUMBERVALUE(INDIRECT(SUBSTITUTE(ADDRESS(1,COLUMN(),4),"1","")&amp;ROW()+1))+IF(Table_Question_Sets[[#This Row],[Property]]&lt;&gt;"",1,0))</f>
        <v>13</v>
      </c>
      <c r="BQ168" s="29" t="str">
        <f t="array" aca="1" ref="BQ16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8"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8"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8"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 + quoteHasCustomer()","calculatedTrigger":"userHasAccount()","label":"Variable Quote Had Customer On Creation","canChangeWhenApproved":"Yes"}</v>
      </c>
      <c r="BU168"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"variableQuoteHadCustomerOnCreation","type": "input-field","className":"col-xs-6 col-sm-4 col-md-3","templateOptions":{"calculatedValue":"'' + quoteHasCustomer()","calculatedTrigger":"userHasAccount()","label":"Variable Quote Had Customer On Creation","canChangeWhenApproved":"Yes"},"validators": {"validation": "Validators.compose([])"}}</v>
      </c>
      <c r="BV168" s="26" t="str">
        <f ca="1" xml:space="preserve">
IF(Table_Question_Sets[[#This Row],[Row]]="Yes","]},{""className"": ""row"",""fieldGroup"": [","")&amp;
Table_Question_Sets[[#This Row],[Config Field]]</f>
        <v>{"key": "variableQuoteHadCustomerOnCreation","type": "input-field","className":"col-xs-6 col-sm-4 col-md-3","templateOptions":{"calculatedValue":"'' + quoteHasCustomer()","calculatedTrigger":"userHasAccount()","label":"Variable Quote Had Customer On Creation","canChangeWhenApproved":"Yes"},"validators": {"validation": "Validators.compose([])"}}</v>
      </c>
      <c r="BW16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8" s="137" t="str">
        <f>IF(AND(Table_Question_Sets[[#This Row],[Header]]="",Table_Question_Sets[[#This Row],[Property]]&lt;&gt;"",Table_Question_Sets[[#This Row],[Field Type]]&lt;&gt;""),
""""&amp;Table_Question_Sets[[#This Row],[Key]]&amp;"""","")</f>
        <v>"variableQuoteHadCustomerOnCreation"</v>
      </c>
      <c r="BZ16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8" s="137" t="str">
        <f>IF(AND(Table_Question_Sets[[#This Row],[Header]]&lt;&gt;"Yes",Table_Question_Sets[[#This Row],[Property]]&lt;&gt;"",Table_Question_Sets[[#This Row],[Workflow Role]]&lt;&gt;""),
""""&amp;Table_Question_Sets[[#This Row],[Workflow Role]]&amp;""":"""&amp;Table_Question_Sets[[#This Row],[Key]]&amp;"""","")</f>
        <v/>
      </c>
      <c r="CB168" s="26" t="str">
        <f>IF(AND(Table_Question_Sets[[#This Row],[Displayable]]="No", Table_Question_Sets[[#This Row],[Property]]&lt;&gt;""),
"",""""&amp;Table_Question_Sets[[#This Row],[Key]]&amp;"""")</f>
        <v/>
      </c>
      <c r="CC168" s="137" t="str">
        <f>IF(AND(Table_Question_Sets[[#This Row],[Header]]&lt;&gt;"Yes",Table_Question_Sets[[#This Row],[Property]]&lt;&gt;"",Table_Question_Sets[[#This Row],[Private]]="Yes"),
""""&amp;Table_Question_Sets[[#This Row],[Key]]&amp;"""","")</f>
        <v/>
      </c>
      <c r="CD168"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"variableQuoteHadCustomerOnCreation": { "dataType": "text", "displayable": false, "canChangeWhenApproved": true, "private": false, "resetForNewQuotes": false}</v>
      </c>
      <c r="CE168"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8" s="26" t="str">
        <f ca="1">IF(ISNUMBER(Table_Question_Sets[[#This Row],[Config Use Row]]),INDEX(Table_Question_Sets[Config Question Meta Data Rollup],Table_Question_Sets[[#This Row],[Config Use Row]])&amp;",","")</f>
        <v/>
      </c>
      <c r="CG168" s="137">
        <f ca="1">IF(Table_Question_Sets[[#This Row],[Header]]="Yes","",_xlfn.NUMBERVALUE(INDIRECT(SUBSTITUTE(ADDRESS(1,COLUMN(),4),"1","")&amp;ROW()+1))+IF(OR(Table_Question_Sets[[#This Row],[Value]]&lt;&gt;"",AND(Table_Question_Sets[[#This Row],[Data Type]]="Repeating",Table_Question_Sets[[#This Row],[Calculation Repeating]]&lt;&gt;"")),1,0))</f>
        <v>11</v>
      </c>
      <c r="CH168"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8"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"variableQuoteHadCustomerOnCreation": "TRUE"</v>
      </c>
      <c r="CJ168"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8" s="137" t="str">
        <f ca="1">IF(ISNUMBER(Table_Question_Sets[[#This Row],[Config Use Row]]),INDEX(Table_Question_Sets[Config Rollup],Table_Question_Sets[[#This Row],[Config Use Row]]),"")</f>
        <v/>
      </c>
      <c r="CL168" s="137" t="str">
        <f ca="1">IF(ISNUMBER(Table_Question_Sets[[#This Row],[Config Use Row]]),INDEX(Table_Question_Sets[Config Keys Nested Rollup],Table_Question_Sets[[#This Row],[Config Use Row]]),"")</f>
        <v/>
      </c>
      <c r="CM168" s="26" t="str">
        <f ca="1">IF(ISNUMBER(Table_Question_Sets[[#This Row],[Config Use Row]]),INDEX(Table_Question_Sets[Calculation Rollup],Table_Question_Sets[[#This Row],[Config Use Row]]),"")</f>
        <v/>
      </c>
    </row>
    <row r="169" spans="2:91" ht="21" customHeight="1">
      <c r="B169" s="27" t="s">
        <v>1386</v>
      </c>
      <c r="C169" s="10"/>
      <c r="D169" s="26" t="str">
        <f ca="1">IF(Table_Question_Sets[[#This Row],[Header]]="Yes","",
IF(INDIRECT(SUBSTITUTE(ADDRESS(1,COLUMN(),4),"1","")&amp;ROW()-1)="",
INDIRECT(SUBSTITUTE(ADDRESS(1,COLUMN(Table_Question_Sets[[#This Row],[Property]]),4),"1","")&amp;ROW()-1),
INDIRECT(SUBSTITUTE(ADDRESS(1,COLUMN(),4),"1","")&amp;ROW()-1)))</f>
        <v>Status Variables</v>
      </c>
      <c r="E16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variableQuoteType</v>
      </c>
      <c r="F169" s="26" t="str">
        <f>IF(Table_Question_Sets[[#This Row],[Header]]="Yes","",IF(Table_Question_Sets[[#This Row],[Property]]&lt;&gt;"",SUBSTITUTE(Table_Question_Sets[[#This Row],[Property]]," ",""),""))</f>
        <v>VariableQuoteType</v>
      </c>
      <c r="G169" s="94" t="s">
        <v>1892</v>
      </c>
      <c r="H169" s="27" t="s">
        <v>37</v>
      </c>
      <c r="I169" s="27" t="s">
        <v>37</v>
      </c>
      <c r="J169" s="10"/>
      <c r="K169" s="59"/>
      <c r="L169" s="77"/>
      <c r="M169" s="77"/>
      <c r="N169" s="60"/>
      <c r="O169" s="62" t="s">
        <v>747</v>
      </c>
      <c r="P169" s="60" t="s">
        <v>1068</v>
      </c>
      <c r="Q169" s="60" t="s">
        <v>819</v>
      </c>
      <c r="R169" s="60"/>
      <c r="S169"/>
      <c r="T169" s="27" t="s">
        <v>1386</v>
      </c>
      <c r="U169" s="10"/>
      <c r="V169" s="27"/>
      <c r="W169" s="27"/>
      <c r="X169" s="10"/>
      <c r="Y169" s="10"/>
      <c r="Z169" s="10"/>
      <c r="AA169" s="10"/>
      <c r="AB169" s="233"/>
      <c r="AC169" s="10"/>
      <c r="AD169" s="27"/>
      <c r="AE169" s="27"/>
      <c r="AF169" s="10"/>
      <c r="AG169" s="10"/>
      <c r="AH169" s="82"/>
      <c r="AI169" s="181" t="s">
        <v>1381</v>
      </c>
      <c r="AJ169"/>
      <c r="AK169"/>
      <c r="AL169"/>
      <c r="AM169"/>
      <c r="AN169"/>
      <c r="AO169"/>
      <c r="AP169"/>
      <c r="AQ169" s="137"/>
      <c r="AR16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cancellation</v>
      </c>
      <c r="AS169"/>
      <c r="AT16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6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69" s="27"/>
      <c r="AW169" s="25"/>
      <c r="AX169" s="25"/>
      <c r="AY169" s="25"/>
      <c r="AZ169" s="10"/>
      <c r="BA169" s="10"/>
      <c r="BB169" s="10"/>
      <c r="BC169" s="10"/>
      <c r="BD169" s="10"/>
      <c r="BE169" s="11" t="s">
        <v>60</v>
      </c>
      <c r="BF169" s="11"/>
      <c r="BG169" s="10"/>
      <c r="BH169" s="10"/>
      <c r="BI169" s="27" t="s">
        <v>70</v>
      </c>
      <c r="BJ169" s="27"/>
      <c r="BK169" s="27"/>
      <c r="BL16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cancellation</v>
      </c>
      <c r="BM169" s="50" t="str">
        <f>IF(OR(Table_Question_Sets[[#This Row],[Header]]="Yes",Table_Question_Sets[[#This Row],[Text]]=""),"",IF(OR(Table_Question_Sets[[#This Row],[Text]]="true",Table_Question_Sets[[#This Row],[Text]]="false",ISNUMBER(Table_Question_Sets[[#This Row],[Text]])),Table_Question_Sets[[#This Row],[Text]],""""&amp;Table_Question_Sets[[#This Row],[Text]]&amp;""""))</f>
        <v>"cancellation"</v>
      </c>
      <c r="BN169" s="29" t="str">
        <f>IF(AND(Table_Question_Sets[[#This Row],[Header]]&lt;&gt;"Yes",Table_Question_Sets[[#This Row],[Property]]&lt;&gt;"",Table_Question_Sets[[#This Row],[Summary Label]]&lt;&gt;""),""""&amp;Table_Question_Sets[[#This Row],[Key]]&amp;""": """&amp;Table_Question_Sets[[#This Row],[Summary Label]]&amp;"""","")</f>
        <v/>
      </c>
      <c r="BO169" s="29">
        <f ca="1">IF(Table_Question_Sets[[#This Row],[Header]]="Yes","",_xlfn.NUMBERVALUE(INDIRECT(SUBSTITUTE(ADDRESS(1,COLUMN(),4),"1","")&amp;ROW()-1))+IF(Table_Question_Sets[[#This Row],[Property]]&lt;&gt;"",1,0))</f>
        <v>6</v>
      </c>
      <c r="BP169" s="29">
        <f ca="1">IF(Table_Question_Sets[[#This Row],[Header]]="Yes","",_xlfn.NUMBERVALUE(INDIRECT(SUBSTITUTE(ADDRESS(1,COLUMN(),4),"1","")&amp;ROW()+1))+IF(Table_Question_Sets[[#This Row],[Property]]&lt;&gt;"",1,0))</f>
        <v>12</v>
      </c>
      <c r="BQ169" s="29" t="str">
        <f t="array" aca="1" ref="BQ16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6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6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6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"templateOptions":{"calculatedValue":"getQuoteType()","label":"Variable Quote Type","disabledCondition": "true","canChangeWhenApproved":"Yes"}</v>
      </c>
      <c r="BU16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"variableQuoteType","type": "input-field","className":"col-xs-6 col-sm-4 col-md-3","templateOptions":{"calculatedValue":"getQuoteType()","label":"Variable Quote Type","disabledCondition": "true","canChangeWhenApproved":"Yes"},"validators": {"validation": "Validators.compose([])"}}</v>
      </c>
      <c r="BV169" s="26" t="str">
        <f ca="1" xml:space="preserve">
IF(Table_Question_Sets[[#This Row],[Row]]="Yes","]},{""className"": ""row"",""fieldGroup"": [","")&amp;
Table_Question_Sets[[#This Row],[Config Field]]</f>
        <v>{"key": "variableQuoteType","type": "input-field","className":"col-xs-6 col-sm-4 col-md-3","templateOptions":{"calculatedValue":"getQuoteType()","label":"Variable Quote Type","disabledCondition": "true","canChangeWhenApproved":"Yes"},"validators": {"validation": "Validators.compose([])"}}</v>
      </c>
      <c r="BW16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6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69" s="137" t="str">
        <f>IF(AND(Table_Question_Sets[[#This Row],[Header]]="",Table_Question_Sets[[#This Row],[Property]]&lt;&gt;"",Table_Question_Sets[[#This Row],[Field Type]]&lt;&gt;""),
""""&amp;Table_Question_Sets[[#This Row],[Key]]&amp;"""","")</f>
        <v>"variableQuoteType"</v>
      </c>
      <c r="BZ16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69" s="137" t="str">
        <f>IF(AND(Table_Question_Sets[[#This Row],[Header]]&lt;&gt;"Yes",Table_Question_Sets[[#This Row],[Property]]&lt;&gt;"",Table_Question_Sets[[#This Row],[Workflow Role]]&lt;&gt;""),
""""&amp;Table_Question_Sets[[#This Row],[Workflow Role]]&amp;""":"""&amp;Table_Question_Sets[[#This Row],[Key]]&amp;"""","")</f>
        <v/>
      </c>
      <c r="CB169" s="137" t="str">
        <f>IF(AND(Table_Question_Sets[[#This Row],[Displayable]]="No", Table_Question_Sets[[#This Row],[Property]]&lt;&gt;""),
"",""""&amp;Table_Question_Sets[[#This Row],[Key]]&amp;"""")</f>
        <v/>
      </c>
      <c r="CC169" s="137" t="str">
        <f>IF(AND(Table_Question_Sets[[#This Row],[Header]]&lt;&gt;"Yes",Table_Question_Sets[[#This Row],[Property]]&lt;&gt;"",Table_Question_Sets[[#This Row],[Private]]="Yes"),
""""&amp;Table_Question_Sets[[#This Row],[Key]]&amp;"""","")</f>
        <v/>
      </c>
      <c r="CD169"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"variableQuoteType": { "dataType": "text", "displayable": false, "canChangeWhenApproved": true, "private": false, "resetForNewQuotes": false}</v>
      </c>
      <c r="CE169"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69" s="137" t="str">
        <f ca="1">IF(ISNUMBER(Table_Question_Sets[[#This Row],[Config Use Row]]),INDEX(Table_Question_Sets[Config Question Meta Data Rollup],Table_Question_Sets[[#This Row],[Config Use Row]])&amp;",","")</f>
        <v/>
      </c>
      <c r="CG169" s="137">
        <f ca="1">IF(Table_Question_Sets[[#This Row],[Header]]="Yes","",_xlfn.NUMBERVALUE(INDIRECT(SUBSTITUTE(ADDRESS(1,COLUMN(),4),"1","")&amp;ROW()+1))+IF(OR(Table_Question_Sets[[#This Row],[Value]]&lt;&gt;"",AND(Table_Question_Sets[[#This Row],[Data Type]]="Repeating",Table_Question_Sets[[#This Row],[Calculation Repeating]]&lt;&gt;"")),1,0))</f>
        <v>10</v>
      </c>
      <c r="CH169" s="137" t="str">
        <f ca="1" xml:space="preserve">
IF(Table_Question_Sets[[#This Row],[Data Type]]="Repeating",
OFFSET(Table_Repeating_Question_Sets[[#Headers],[Property]],MATCH(Table_Question_Sets[[#This Row],[Property]],Table_Repeating_Question_Sets[Property],0),MATCH("Calculation",Table_Repeating_Question_Sets[#Headers],0)-1,1,1),
"")</f>
        <v/>
      </c>
      <c r="CI16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"variableQuoteType": "cancellation"</v>
      </c>
      <c r="CJ16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69" s="137" t="str">
        <f ca="1">IF(ISNUMBER(Table_Question_Sets[[#This Row],[Config Use Row]]),INDEX(Table_Question_Sets[Config Rollup],Table_Question_Sets[[#This Row],[Config Use Row]]),"")</f>
        <v/>
      </c>
      <c r="CL169" s="137" t="str">
        <f ca="1">IF(ISNUMBER(Table_Question_Sets[[#This Row],[Config Use Row]]),INDEX(Table_Question_Sets[Config Keys Nested Rollup],Table_Question_Sets[[#This Row],[Config Use Row]]),"")</f>
        <v/>
      </c>
      <c r="CM169" s="137" t="str">
        <f ca="1">IF(ISNUMBER(Table_Question_Sets[[#This Row],[Config Use Row]]),INDEX(Table_Question_Sets[Calculation Rollup],Table_Question_Sets[[#This Row],[Config Use Row]]),"")</f>
        <v/>
      </c>
    </row>
    <row r="170" spans="2:91" ht="21" customHeight="1">
      <c r="B170" s="185" t="s">
        <v>1385</v>
      </c>
      <c r="C170"/>
      <c r="D170" s="187" t="str">
        <f ca="1">IF(Table_Question_Sets[[#This Row],[Header]]="Yes","",
IF(INDIRECT(SUBSTITUTE(ADDRESS(1,COLUMN(),4),"1","")&amp;ROW()-1)="",
INDIRECT(SUBSTITUTE(ADDRESS(1,COLUMN(Table_Question_Sets[[#This Row],[Property]]),4),"1","")&amp;ROW()-1),
INDIRECT(SUBSTITUTE(ADDRESS(1,COLUMN(),4),"1","")&amp;ROW()-1)))</f>
        <v>Status Variables</v>
      </c>
      <c r="E170" s="18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variableQuoteState</v>
      </c>
      <c r="F170" s="288" t="str">
        <f>IF(Table_Question_Sets[[#This Row],[Header]]="Yes","",IF(Table_Question_Sets[[#This Row],[Property]]&lt;&gt;"",SUBSTITUTE(Table_Question_Sets[[#This Row],[Property]]," ",""),""))</f>
        <v>VariableQuoteState</v>
      </c>
      <c r="G170" s="204" t="s">
        <v>1936</v>
      </c>
      <c r="H170" s="27" t="s">
        <v>37</v>
      </c>
      <c r="I170" s="27" t="s">
        <v>37</v>
      </c>
      <c r="J170"/>
      <c r="K170"/>
      <c r="L170"/>
      <c r="M170"/>
      <c r="N170"/>
      <c r="O170" s="62" t="s">
        <v>747</v>
      </c>
      <c r="P170" s="60" t="s">
        <v>1068</v>
      </c>
      <c r="Q170" s="60" t="s">
        <v>819</v>
      </c>
      <c r="R170"/>
      <c r="S170"/>
      <c r="T170" s="185" t="s">
        <v>1385</v>
      </c>
      <c r="U170"/>
      <c r="V170"/>
      <c r="W170"/>
      <c r="X170"/>
      <c r="Y170"/>
      <c r="Z170"/>
      <c r="AA170"/>
      <c r="AB170"/>
      <c r="AC170"/>
      <c r="AD170"/>
      <c r="AE170"/>
      <c r="AF170"/>
      <c r="AG170"/>
      <c r="AH170"/>
      <c r="AI170" t="s">
        <v>1323</v>
      </c>
      <c r="AJ170"/>
      <c r="AK170"/>
      <c r="AL170"/>
      <c r="AM170"/>
      <c r="AN170"/>
      <c r="AO170"/>
      <c r="AP170"/>
      <c r="AQ170"/>
      <c r="AR170"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incomplete</v>
      </c>
      <c r="AS170"/>
      <c r="AT17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0"/>
      <c r="AW170"/>
      <c r="AX170"/>
      <c r="AY170"/>
      <c r="AZ170" s="10"/>
      <c r="BA170"/>
      <c r="BB170"/>
      <c r="BC170"/>
      <c r="BD170"/>
      <c r="BE170" s="11" t="s">
        <v>60</v>
      </c>
      <c r="BF170" s="11"/>
      <c r="BG170"/>
      <c r="BH170"/>
      <c r="BI170" s="27" t="s">
        <v>70</v>
      </c>
      <c r="BJ170" s="27"/>
      <c r="BK170" s="27"/>
      <c r="BL17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incomplete</v>
      </c>
      <c r="BM170" t="str">
        <f>IF(OR(Table_Question_Sets[[#This Row],[Header]]="Yes",Table_Question_Sets[[#This Row],[Text]]=""),"",IF(OR(Table_Question_Sets[[#This Row],[Text]]="true",Table_Question_Sets[[#This Row],[Text]]="false",ISNUMBER(Table_Question_Sets[[#This Row],[Text]])),Table_Question_Sets[[#This Row],[Text]],""""&amp;Table_Question_Sets[[#This Row],[Text]]&amp;""""))</f>
        <v>"incomplete"</v>
      </c>
      <c r="BN170" t="str">
        <f>IF(AND(Table_Question_Sets[[#This Row],[Header]]&lt;&gt;"Yes",Table_Question_Sets[[#This Row],[Property]]&lt;&gt;"",Table_Question_Sets[[#This Row],[Summary Label]]&lt;&gt;""),""""&amp;Table_Question_Sets[[#This Row],[Key]]&amp;""": """&amp;Table_Question_Sets[[#This Row],[Summary Label]]&amp;"""","")</f>
        <v/>
      </c>
      <c r="BO170">
        <f ca="1">IF(Table_Question_Sets[[#This Row],[Header]]="Yes","",_xlfn.NUMBERVALUE(INDIRECT(SUBSTITUTE(ADDRESS(1,COLUMN(),4),"1","")&amp;ROW()-1))+IF(Table_Question_Sets[[#This Row],[Property]]&lt;&gt;"",1,0))</f>
        <v>7</v>
      </c>
      <c r="BP170">
        <f ca="1">IF(Table_Question_Sets[[#This Row],[Header]]="Yes","",_xlfn.NUMBERVALUE(INDIRECT(SUBSTITUTE(ADDRESS(1,COLUMN(),4),"1","")&amp;ROW()+1))+IF(Table_Question_Sets[[#This Row],[Property]]&lt;&gt;"",1,0))</f>
        <v>11</v>
      </c>
      <c r="BQ170" t="str">
        <f t="array" aca="1" ref="BQ17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"templateOptions":{"calculatedValue":"getQuoteState()","label":"Variable Quote State","disabledCondition": "true","canChangeWhenApproved":"Yes"}</v>
      </c>
      <c r="BU17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"variableQuoteState","type": "input-field","className":"col-xs-6 col-sm-4 col-md-3","templateOptions":{"calculatedValue":"getQuoteState()","label":"Variable Quote State","disabledCondition": "true","canChangeWhenApproved":"Yes"},"validators": {"validation": "Validators.compose([])"}}</v>
      </c>
      <c r="BV170" t="str">
        <f ca="1" xml:space="preserve">
IF(Table_Question_Sets[[#This Row],[Row]]="Yes","]},{""className"": ""row"",""fieldGroup"": [","")&amp;
Table_Question_Sets[[#This Row],[Config Field]]</f>
        <v>{"key": "variableQuoteState","type": "input-field","className":"col-xs-6 col-sm-4 col-md-3","templateOptions":{"calculatedValue":"getQuoteState()","label":"Variable Quote State","disabledCondition": "true","canChangeWhenApproved":"Yes"},"validators": {"validation": "Validators.compose([])"}}</v>
      </c>
      <c r="BW17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0" t="str">
        <f>IF(AND(Table_Question_Sets[[#This Row],[Header]]="",Table_Question_Sets[[#This Row],[Property]]&lt;&gt;"",Table_Question_Sets[[#This Row],[Field Type]]&lt;&gt;""),
""""&amp;Table_Question_Sets[[#This Row],[Key]]&amp;"""","")</f>
        <v>"variableQuoteState"</v>
      </c>
      <c r="BZ17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CA170" t="str">
        <f>IF(AND(Table_Question_Sets[[#This Row],[Header]]&lt;&gt;"Yes",Table_Question_Sets[[#This Row],[Property]]&lt;&gt;"",Table_Question_Sets[[#This Row],[Workflow Role]]&lt;&gt;""),
""""&amp;Table_Question_Sets[[#This Row],[Workflow Role]]&amp;""":"""&amp;Table_Question_Sets[[#This Row],[Key]]&amp;"""","")</f>
        <v/>
      </c>
      <c r="CB170" t="str">
        <f>IF(AND(Table_Question_Sets[[#This Row],[Displayable]]="No", Table_Question_Sets[[#This Row],[Property]]&lt;&gt;""),
"",""""&amp;Table_Question_Sets[[#This Row],[Key]]&amp;"""")</f>
        <v/>
      </c>
      <c r="CC170" t="str">
        <f>IF(AND(Table_Question_Sets[[#This Row],[Header]]&lt;&gt;"Yes",Table_Question_Sets[[#This Row],[Property]]&lt;&gt;"",Table_Question_Sets[[#This Row],[Private]]="Yes"),
""""&amp;Table_Question_Sets[[#This Row],[Key]]&amp;"""","")</f>
        <v/>
      </c>
      <c r="CD170"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"variableQuoteState": { "dataType": "text", "displayable": false, "canChangeWhenApproved": true, "private": false, "resetForNewQuotes": false}</v>
      </c>
      <c r="CE170"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0" t="str">
        <f ca="1">IF(ISNUMBER(Table_Question_Sets[[#This Row],[Config Use Row]]),INDEX(Table_Question_Sets[Config Question Meta Data Rollup],Table_Question_Sets[[#This Row],[Config Use Row]])&amp;",","")</f>
        <v/>
      </c>
      <c r="CG170">
        <f ca="1">IF(Table_Question_Sets[[#This Row],[Header]]="Yes","",_xlfn.NUMBERVALUE(INDIRECT(SUBSTITUTE(ADDRESS(1,COLUMN(),4),"1","")&amp;ROW()+1))+IF(OR(Table_Question_Sets[[#This Row],[Value]]&lt;&gt;"",AND(Table_Question_Sets[[#This Row],[Data Type]]="Repeating",Table_Question_Sets[[#This Row],[Calculation Repeating]]&lt;&gt;"")),1,0))</f>
        <v>9</v>
      </c>
      <c r="CH170" t="str">
        <f ca="1" xml:space="preserve">
IF(Table_Question_Sets[[#This Row],[Data Type]]="Repeating",
OFFSET(Table_Repeating_Question_Sets[[#Headers],[Property]],MATCH(Table_Question_Sets[[#This Row],[Property]],Table_Repeating_Question_Sets[Property],0),MATCH("Calculation",Table_Repeating_Question_Sets[#Headers],0)-1,1,1),
"")</f>
        <v/>
      </c>
      <c r="CI170"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"variableQuoteState": "incomplete"</v>
      </c>
      <c r="CJ17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70" t="str">
        <f ca="1">IF(ISNUMBER(Table_Question_Sets[[#This Row],[Config Use Row]]),INDEX(Table_Question_Sets[Config Rollup],Table_Question_Sets[[#This Row],[Config Use Row]]),"")</f>
        <v/>
      </c>
      <c r="CL170" t="str">
        <f ca="1">IF(ISNUMBER(Table_Question_Sets[[#This Row],[Config Use Row]]),INDEX(Table_Question_Sets[Config Keys Nested Rollup],Table_Question_Sets[[#This Row],[Config Use Row]]),"")</f>
        <v/>
      </c>
      <c r="CM170" t="str">
        <f ca="1">IF(ISNUMBER(Table_Question_Sets[[#This Row],[Config Use Row]]),INDEX(Table_Question_Sets[Calculation Rollup],Table_Question_Sets[[#This Row],[Config Use Row]]),"")</f>
        <v/>
      </c>
    </row>
    <row r="171" spans="2:91" ht="21" customHeight="1">
      <c r="B171" s="28" t="s">
        <v>1609</v>
      </c>
      <c r="C171" s="10"/>
      <c r="D171" s="26" t="str">
        <f ca="1">IF(Table_Question_Sets[[#This Row],[Header]]="Yes","",
IF(INDIRECT(SUBSTITUTE(ADDRESS(1,COLUMN(),4),"1","")&amp;ROW()-1)="",
INDIRECT(SUBSTITUTE(ADDRESS(1,COLUMN(Table_Question_Sets[[#This Row],[Property]]),4),"1","")&amp;ROW()-1),
INDIRECT(SUBSTITUTE(ADDRESS(1,COLUMN(),4),"1","")&amp;ROW()-1)))</f>
        <v>Status Variables</v>
      </c>
      <c r="E171"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variableFinancialTransactionType</v>
      </c>
      <c r="F171" s="288" t="str">
        <f>IF(Table_Question_Sets[[#This Row],[Header]]="Yes","",IF(Table_Question_Sets[[#This Row],[Property]]&lt;&gt;"",SUBSTITUTE(Table_Question_Sets[[#This Row],[Property]]," ",""),""))</f>
        <v>VariableFinancialTransactionType</v>
      </c>
      <c r="G171" s="94" t="s">
        <v>1937</v>
      </c>
      <c r="H171" s="27" t="s">
        <v>37</v>
      </c>
      <c r="I171" s="27" t="s">
        <v>37</v>
      </c>
      <c r="J171" s="10"/>
      <c r="K171" s="59"/>
      <c r="L171" s="77"/>
      <c r="M171" s="77"/>
      <c r="N171" s="60"/>
      <c r="O171" s="62" t="s">
        <v>747</v>
      </c>
      <c r="P171" s="60" t="s">
        <v>1068</v>
      </c>
      <c r="Q171" s="60" t="s">
        <v>819</v>
      </c>
      <c r="R171" s="60"/>
      <c r="S171"/>
      <c r="T171" s="28" t="s">
        <v>1609</v>
      </c>
      <c r="U171" s="10"/>
      <c r="V171" s="27"/>
      <c r="W171" s="27"/>
      <c r="X171" s="10"/>
      <c r="Y171" s="10"/>
      <c r="Z171" s="10"/>
      <c r="AA171" s="10"/>
      <c r="AB171" s="233"/>
      <c r="AC171" s="10"/>
      <c r="AD171" s="27"/>
      <c r="AE171" s="27"/>
      <c r="AF171" s="10"/>
      <c r="AG171" s="10"/>
      <c r="AH171" s="82"/>
      <c r="AI171" s="6" t="s">
        <v>1610</v>
      </c>
      <c r="AJ171"/>
      <c r="AK171"/>
      <c r="AL171"/>
      <c r="AM171"/>
      <c r="AN171"/>
      <c r="AO171"/>
      <c r="AP171"/>
      <c r="AQ171" s="137"/>
      <c r="AR171"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refund</v>
      </c>
      <c r="AS171"/>
      <c r="AT171"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1"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1" s="27"/>
      <c r="AW171" s="25"/>
      <c r="AX171" s="25"/>
      <c r="AY171" s="25"/>
      <c r="AZ171" s="10"/>
      <c r="BA171" s="10"/>
      <c r="BB171" s="10"/>
      <c r="BC171" s="10"/>
      <c r="BD171" s="10"/>
      <c r="BE171" s="11" t="s">
        <v>60</v>
      </c>
      <c r="BF171" s="11"/>
      <c r="BG171" s="10"/>
      <c r="BH171" s="10"/>
      <c r="BI171" s="27" t="s">
        <v>70</v>
      </c>
      <c r="BJ171" s="27"/>
      <c r="BK171" s="27"/>
      <c r="BL171"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refund</v>
      </c>
      <c r="BM171" s="50" t="str">
        <f>IF(OR(Table_Question_Sets[[#This Row],[Header]]="Yes",Table_Question_Sets[[#This Row],[Text]]=""),"",IF(OR(Table_Question_Sets[[#This Row],[Text]]="true",Table_Question_Sets[[#This Row],[Text]]="false",ISNUMBER(Table_Question_Sets[[#This Row],[Text]])),Table_Question_Sets[[#This Row],[Text]],""""&amp;Table_Question_Sets[[#This Row],[Text]]&amp;""""))</f>
        <v>"refund"</v>
      </c>
      <c r="BN171" s="29" t="str">
        <f>IF(AND(Table_Question_Sets[[#This Row],[Header]]&lt;&gt;"Yes",Table_Question_Sets[[#This Row],[Property]]&lt;&gt;"",Table_Question_Sets[[#This Row],[Summary Label]]&lt;&gt;""),""""&amp;Table_Question_Sets[[#This Row],[Key]]&amp;""": """&amp;Table_Question_Sets[[#This Row],[Summary Label]]&amp;"""","")</f>
        <v/>
      </c>
      <c r="BO171" s="29">
        <f ca="1">IF(Table_Question_Sets[[#This Row],[Header]]="Yes","",_xlfn.NUMBERVALUE(INDIRECT(SUBSTITUTE(ADDRESS(1,COLUMN(),4),"1","")&amp;ROW()-1))+IF(Table_Question_Sets[[#This Row],[Property]]&lt;&gt;"",1,0))</f>
        <v>8</v>
      </c>
      <c r="BP171" s="29">
        <f ca="1">IF(Table_Question_Sets[[#This Row],[Header]]="Yes","",_xlfn.NUMBERVALUE(INDIRECT(SUBSTITUTE(ADDRESS(1,COLUMN(),4),"1","")&amp;ROW()+1))+IF(Table_Question_Sets[[#This Row],[Property]]&lt;&gt;"",1,0))</f>
        <v>10</v>
      </c>
      <c r="BQ171" s="29" t="str">
        <f t="array" aca="1" ref="BQ171"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1"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1"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1"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
      </c>
      <c r="BU171"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v>
      </c>
      <c r="BV171" s="26" t="str">
        <f ca="1" xml:space="preserve">
IF(Table_Question_Sets[[#This Row],[Row]]="Yes","]},{""className"": ""row"",""fieldGroup"": [","")&amp;
Table_Question_Sets[[#This Row],[Config Field]]</f>
        <v>{"key":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v>
      </c>
      <c r="BW171"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1"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1" s="137" t="str">
        <f>IF(AND(Table_Question_Sets[[#This Row],[Header]]="",Table_Question_Sets[[#This Row],[Property]]&lt;&gt;"",Table_Question_Sets[[#This Row],[Field Type]]&lt;&gt;""),
""""&amp;Table_Question_Sets[[#This Row],[Key]]&amp;"""","")</f>
        <v>"variableFinancialTransactionType"</v>
      </c>
      <c r="BZ171"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FinancialTransactionType","variableReferrerURL","variableApplicationURL","variableAssetsFolderURL","variableApplicationMode","variableProductEnvironment","variableCurrentWorkflowStep","variablePreviousWorkflowStep1","variablePreviousWorkflowStep2","variablePreviousWorkflowStep3"</v>
      </c>
      <c r="CA171" s="137" t="str">
        <f>IF(AND(Table_Question_Sets[[#This Row],[Header]]&lt;&gt;"Yes",Table_Question_Sets[[#This Row],[Property]]&lt;&gt;"",Table_Question_Sets[[#This Row],[Workflow Role]]&lt;&gt;""),
""""&amp;Table_Question_Sets[[#This Row],[Workflow Role]]&amp;""":"""&amp;Table_Question_Sets[[#This Row],[Key]]&amp;"""","")</f>
        <v/>
      </c>
      <c r="CB171" s="137" t="str">
        <f>IF(AND(Table_Question_Sets[[#This Row],[Displayable]]="No", Table_Question_Sets[[#This Row],[Property]]&lt;&gt;""),
"",""""&amp;Table_Question_Sets[[#This Row],[Key]]&amp;"""")</f>
        <v/>
      </c>
      <c r="CC171" s="137" t="str">
        <f>IF(AND(Table_Question_Sets[[#This Row],[Header]]&lt;&gt;"Yes",Table_Question_Sets[[#This Row],[Property]]&lt;&gt;"",Table_Question_Sets[[#This Row],[Private]]="Yes"),
""""&amp;Table_Question_Sets[[#This Row],[Key]]&amp;"""","")</f>
        <v/>
      </c>
      <c r="CD171"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"variableFinancialTransactionType": { "dataType": "text", "displayable": false, "canChangeWhenApproved": true, "private": false, "resetForNewQuotes": false}</v>
      </c>
      <c r="CE171"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1" s="137" t="str">
        <f ca="1">IF(ISNUMBER(Table_Question_Sets[[#This Row],[Config Use Row]]),INDEX(Table_Question_Sets[Config Question Meta Data Rollup],Table_Question_Sets[[#This Row],[Config Use Row]])&amp;",","")</f>
        <v/>
      </c>
      <c r="CG171" s="137">
        <f ca="1">IF(Table_Question_Sets[[#This Row],[Header]]="Yes","",_xlfn.NUMBERVALUE(INDIRECT(SUBSTITUTE(ADDRESS(1,COLUMN(),4),"1","")&amp;ROW()+1))+IF(OR(Table_Question_Sets[[#This Row],[Value]]&lt;&gt;"",AND(Table_Question_Sets[[#This Row],[Data Type]]="Repeating",Table_Question_Sets[[#This Row],[Calculation Repeating]]&lt;&gt;"")),1,0))</f>
        <v>8</v>
      </c>
      <c r="CH171"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1"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"variableFinancialTransactionType": "refund"</v>
      </c>
      <c r="CJ171"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71" s="137" t="str">
        <f ca="1">IF(ISNUMBER(Table_Question_Sets[[#This Row],[Config Use Row]]),INDEX(Table_Question_Sets[Config Rollup],Table_Question_Sets[[#This Row],[Config Use Row]]),"")</f>
        <v/>
      </c>
      <c r="CL171" s="137" t="str">
        <f ca="1">IF(ISNUMBER(Table_Question_Sets[[#This Row],[Config Use Row]]),INDEX(Table_Question_Sets[Config Keys Nested Rollup],Table_Question_Sets[[#This Row],[Config Use Row]]),"")</f>
        <v/>
      </c>
      <c r="CM171" s="137" t="str">
        <f ca="1">IF(ISNUMBER(Table_Question_Sets[[#This Row],[Config Use Row]]),INDEX(Table_Question_Sets[Calculation Rollup],Table_Question_Sets[[#This Row],[Config Use Row]]),"")</f>
        <v/>
      </c>
    </row>
    <row r="172" spans="2:91" ht="21" customHeight="1">
      <c r="B172" s="28" t="s">
        <v>1533</v>
      </c>
      <c r="C172" s="10"/>
      <c r="D172" s="26" t="str">
        <f ca="1">IF(Table_Question_Sets[[#This Row],[Header]]="Yes","",
IF(INDIRECT(SUBSTITUTE(ADDRESS(1,COLUMN(),4),"1","")&amp;ROW()-1)="",
INDIRECT(SUBSTITUTE(ADDRESS(1,COLUMN(Table_Question_Sets[[#This Row],[Property]]),4),"1","")&amp;ROW()-1),
INDIRECT(SUBSTITUTE(ADDRESS(1,COLUMN(),4),"1","")&amp;ROW()-1)))</f>
        <v>Status Variables</v>
      </c>
      <c r="E172"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variableReferrerURL</v>
      </c>
      <c r="F172" s="288" t="str">
        <f>IF(Table_Question_Sets[[#This Row],[Header]]="Yes","",IF(Table_Question_Sets[[#This Row],[Property]]&lt;&gt;"",SUBSTITUTE(Table_Question_Sets[[#This Row],[Property]]," ",""),""))</f>
        <v>VariableReferrerURL</v>
      </c>
      <c r="G172" s="94" t="s">
        <v>1938</v>
      </c>
      <c r="H172" s="27" t="s">
        <v>37</v>
      </c>
      <c r="I172" s="27" t="s">
        <v>37</v>
      </c>
      <c r="J172" s="10"/>
      <c r="K172" s="59"/>
      <c r="L172" s="77"/>
      <c r="M172" s="77"/>
      <c r="N172" s="60"/>
      <c r="O172" s="62" t="s">
        <v>747</v>
      </c>
      <c r="P172" s="60" t="s">
        <v>1068</v>
      </c>
      <c r="Q172" s="60" t="s">
        <v>819</v>
      </c>
      <c r="R172" s="60"/>
      <c r="S172"/>
      <c r="T172" s="28" t="s">
        <v>1533</v>
      </c>
      <c r="U172" s="10"/>
      <c r="V172" s="27"/>
      <c r="W172" s="27"/>
      <c r="X172" s="10"/>
      <c r="Y172" s="10"/>
      <c r="Z172" s="10"/>
      <c r="AA172" s="10"/>
      <c r="AB172" s="311"/>
      <c r="AC172" s="10"/>
      <c r="AD172" s="27"/>
      <c r="AE172" s="27"/>
      <c r="AF172" s="10"/>
      <c r="AG172" s="10"/>
      <c r="AH172" s="82"/>
      <c r="AI172" s="6" t="s">
        <v>1534</v>
      </c>
      <c r="AJ172"/>
      <c r="AK172"/>
      <c r="AL172"/>
      <c r="AM172"/>
      <c r="AN172"/>
      <c r="AO172"/>
      <c r="AP172"/>
      <c r="AQ172" s="137"/>
      <c r="AR172"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https://app.ubind.com.au/portal/carl/policy/fc5470f7-99ce-47a4-a3ba-298156389b8a/cancel/3a2373d8-1ee2-49f9-aae7-59893eed18a8?environment=Development</v>
      </c>
      <c r="AS172"/>
      <c r="AT172"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2"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2" s="27"/>
      <c r="AW172" s="25"/>
      <c r="AX172" s="25"/>
      <c r="AY172" s="25"/>
      <c r="AZ172" s="10"/>
      <c r="BA172" s="10"/>
      <c r="BB172" s="10"/>
      <c r="BC172" s="10"/>
      <c r="BD172" s="10"/>
      <c r="BE172" s="11" t="s">
        <v>60</v>
      </c>
      <c r="BF172" s="11"/>
      <c r="BG172" s="10"/>
      <c r="BH172" s="10"/>
      <c r="BI172" s="27" t="s">
        <v>70</v>
      </c>
      <c r="BJ172" s="27"/>
      <c r="BK172" s="27"/>
      <c r="BL172"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https://app.ubind.com.au/portal/carl/policy/fc5470f7-99ce-47a4-a3ba-298156389b8a/cancel/3a2373d8-1ee2-49f9-aae7-59893eed18a8?environment=Development</v>
      </c>
      <c r="BM172" s="50" t="str">
        <f>IF(OR(Table_Question_Sets[[#This Row],[Header]]="Yes",Table_Question_Sets[[#This Row],[Text]]=""),"",IF(OR(Table_Question_Sets[[#This Row],[Text]]="true",Table_Question_Sets[[#This Row],[Text]]="false",ISNUMBER(Table_Question_Sets[[#This Row],[Text]])),Table_Question_Sets[[#This Row],[Text]],""""&amp;Table_Question_Sets[[#This Row],[Text]]&amp;""""))</f>
        <v>"https://app.ubind.com.au/portal/carl/policy/fc5470f7-99ce-47a4-a3ba-298156389b8a/cancel/3a2373d8-1ee2-49f9-aae7-59893eed18a8?environment=Development"</v>
      </c>
      <c r="BN172" s="29" t="str">
        <f>IF(AND(Table_Question_Sets[[#This Row],[Header]]&lt;&gt;"Yes",Table_Question_Sets[[#This Row],[Property]]&lt;&gt;"",Table_Question_Sets[[#This Row],[Summary Label]]&lt;&gt;""),""""&amp;Table_Question_Sets[[#This Row],[Key]]&amp;""": """&amp;Table_Question_Sets[[#This Row],[Summary Label]]&amp;"""","")</f>
        <v/>
      </c>
      <c r="BO172" s="29">
        <f ca="1">IF(Table_Question_Sets[[#This Row],[Header]]="Yes","",_xlfn.NUMBERVALUE(INDIRECT(SUBSTITUTE(ADDRESS(1,COLUMN(),4),"1","")&amp;ROW()-1))+IF(Table_Question_Sets[[#This Row],[Property]]&lt;&gt;"",1,0))</f>
        <v>9</v>
      </c>
      <c r="BP172" s="29">
        <f ca="1">IF(Table_Question_Sets[[#This Row],[Header]]="Yes","",_xlfn.NUMBERVALUE(INDIRECT(SUBSTITUTE(ADDRESS(1,COLUMN(),4),"1","")&amp;ROW()+1))+IF(Table_Question_Sets[[#This Row],[Property]]&lt;&gt;"",1,0))</f>
        <v>9</v>
      </c>
      <c r="BQ172" s="29" t="str">
        <f t="array" aca="1" ref="BQ172"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2"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2"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2"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"templateOptions":{"calculatedValue":"getReferrerUrl()","label":"Variable Referrer URL","disabledCondition": "true","canChangeWhenApproved":"Yes"}</v>
      </c>
      <c r="BU172"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"variableReferrerURL","type": "input-field","className":"col-xs-6 col-sm-4 col-md-3","templateOptions":{"calculatedValue":"getReferrerUrl()","label":"Variable Referrer URL","disabledCondition": "true","canChangeWhenApproved":"Yes"},"validators": {"validation": "Validators.compose([])"}}</v>
      </c>
      <c r="BV172" s="26" t="str">
        <f ca="1" xml:space="preserve">
IF(Table_Question_Sets[[#This Row],[Row]]="Yes","]},{""className"": ""row"",""fieldGroup"": [","")&amp;
Table_Question_Sets[[#This Row],[Config Field]]</f>
        <v>{"key": "variableReferrerURL","type": "input-field","className":"col-xs-6 col-sm-4 col-md-3","templateOptions":{"calculatedValue":"getReferrerUrl()","label":"Variable Referrer URL","disabledCondition": "true","canChangeWhenApproved":"Yes"},"validators": {"validation": "Validators.compose([])"}}</v>
      </c>
      <c r="BW172"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2"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2" s="137" t="str">
        <f>IF(AND(Table_Question_Sets[[#This Row],[Header]]="",Table_Question_Sets[[#This Row],[Property]]&lt;&gt;"",Table_Question_Sets[[#This Row],[Field Type]]&lt;&gt;""),
""""&amp;Table_Question_Sets[[#This Row],[Key]]&amp;"""","")</f>
        <v>"variableReferrerURL"</v>
      </c>
      <c r="BZ172"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"variableReferrerURL","variableApplicationURL","variableAssetsFolderURL","variableApplicationMode","variableProductEnvironment","variableCurrentWorkflowStep","variablePreviousWorkflowStep1","variablePreviousWorkflowStep2","variablePreviousWorkflowStep3"</v>
      </c>
      <c r="CA172" s="137" t="str">
        <f>IF(AND(Table_Question_Sets[[#This Row],[Header]]&lt;&gt;"Yes",Table_Question_Sets[[#This Row],[Property]]&lt;&gt;"",Table_Question_Sets[[#This Row],[Workflow Role]]&lt;&gt;""),
""""&amp;Table_Question_Sets[[#This Row],[Workflow Role]]&amp;""":"""&amp;Table_Question_Sets[[#This Row],[Key]]&amp;"""","")</f>
        <v/>
      </c>
      <c r="CB172" s="137" t="str">
        <f>IF(AND(Table_Question_Sets[[#This Row],[Displayable]]="No", Table_Question_Sets[[#This Row],[Property]]&lt;&gt;""),
"",""""&amp;Table_Question_Sets[[#This Row],[Key]]&amp;"""")</f>
        <v/>
      </c>
      <c r="CC172" s="137" t="str">
        <f>IF(AND(Table_Question_Sets[[#This Row],[Header]]&lt;&gt;"Yes",Table_Question_Sets[[#This Row],[Property]]&lt;&gt;"",Table_Question_Sets[[#This Row],[Private]]="Yes"),
""""&amp;Table_Question_Sets[[#This Row],[Key]]&amp;"""","")</f>
        <v/>
      </c>
      <c r="CD172"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"variableReferrerURL": { "dataType": "text", "displayable": false, "canChangeWhenApproved": true, "private": false, "resetForNewQuotes": false}</v>
      </c>
      <c r="CE172"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2" s="137" t="str">
        <f ca="1">IF(ISNUMBER(Table_Question_Sets[[#This Row],[Config Use Row]]),INDEX(Table_Question_Sets[Config Question Meta Data Rollup],Table_Question_Sets[[#This Row],[Config Use Row]])&amp;",","")</f>
        <v/>
      </c>
      <c r="CG172" s="137">
        <f ca="1">IF(Table_Question_Sets[[#This Row],[Header]]="Yes","",_xlfn.NUMBERVALUE(INDIRECT(SUBSTITUTE(ADDRESS(1,COLUMN(),4),"1","")&amp;ROW()+1))+IF(OR(Table_Question_Sets[[#This Row],[Value]]&lt;&gt;"",AND(Table_Question_Sets[[#This Row],[Data Type]]="Repeating",Table_Question_Sets[[#This Row],[Calculation Repeating]]&lt;&gt;"")),1,0))</f>
        <v>7</v>
      </c>
      <c r="CH172"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2"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"variableReferrerURL": "https://app.ubind.com.au/portal/carl/policy/fc5470f7-99ce-47a4-a3ba-298156389b8a/cancel/3a2373d8-1ee2-49f9-aae7-59893eed18a8?environment=Development"</v>
      </c>
      <c r="CJ172"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CK172" s="137" t="str">
        <f ca="1">IF(ISNUMBER(Table_Question_Sets[[#This Row],[Config Use Row]]),INDEX(Table_Question_Sets[Config Rollup],Table_Question_Sets[[#This Row],[Config Use Row]]),"")</f>
        <v/>
      </c>
      <c r="CL172" s="137" t="str">
        <f ca="1">IF(ISNUMBER(Table_Question_Sets[[#This Row],[Config Use Row]]),INDEX(Table_Question_Sets[Config Keys Nested Rollup],Table_Question_Sets[[#This Row],[Config Use Row]]),"")</f>
        <v/>
      </c>
      <c r="CM172" s="137" t="str">
        <f ca="1">IF(ISNUMBER(Table_Question_Sets[[#This Row],[Config Use Row]]),INDEX(Table_Question_Sets[Calculation Rollup],Table_Question_Sets[[#This Row],[Config Use Row]]),"")</f>
        <v/>
      </c>
    </row>
    <row r="173" spans="2:91" ht="21" customHeight="1">
      <c r="B173" s="28" t="s">
        <v>1532</v>
      </c>
      <c r="C173" s="10"/>
      <c r="D173" s="26" t="str">
        <f ca="1">IF(Table_Question_Sets[[#This Row],[Header]]="Yes","",
IF(INDIRECT(SUBSTITUTE(ADDRESS(1,COLUMN(),4),"1","")&amp;ROW()-1)="",
INDIRECT(SUBSTITUTE(ADDRESS(1,COLUMN(Table_Question_Sets[[#This Row],[Property]]),4),"1","")&amp;ROW()-1),
INDIRECT(SUBSTITUTE(ADDRESS(1,COLUMN(),4),"1","")&amp;ROW()-1)))</f>
        <v>Status Variables</v>
      </c>
      <c r="E173"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variableApplicationURL</v>
      </c>
      <c r="F173" s="288" t="str">
        <f>IF(Table_Question_Sets[[#This Row],[Header]]="Yes","",IF(Table_Question_Sets[[#This Row],[Property]]&lt;&gt;"",SUBSTITUTE(Table_Question_Sets[[#This Row],[Property]]," ",""),""))</f>
        <v>VariableApplicationURL</v>
      </c>
      <c r="G173" s="94" t="s">
        <v>1939</v>
      </c>
      <c r="H173" s="27" t="s">
        <v>37</v>
      </c>
      <c r="I173" s="27" t="s">
        <v>37</v>
      </c>
      <c r="J173" s="10"/>
      <c r="K173" s="59"/>
      <c r="L173" s="77"/>
      <c r="M173" s="77"/>
      <c r="N173" s="60"/>
      <c r="O173" s="62" t="s">
        <v>747</v>
      </c>
      <c r="P173" s="60" t="s">
        <v>1068</v>
      </c>
      <c r="Q173" s="60" t="s">
        <v>819</v>
      </c>
      <c r="R173" s="60"/>
      <c r="S173"/>
      <c r="T173" s="28" t="s">
        <v>1532</v>
      </c>
      <c r="U173" s="10"/>
      <c r="V173" s="27"/>
      <c r="W173" s="27"/>
      <c r="X173" s="10"/>
      <c r="Y173" s="10"/>
      <c r="Z173" s="10"/>
      <c r="AA173" s="10"/>
      <c r="AB173" s="311"/>
      <c r="AC173" s="10"/>
      <c r="AD173" s="27"/>
      <c r="AE173" s="27"/>
      <c r="AF173" s="10"/>
      <c r="AG173" s="10"/>
      <c r="AH173" s="82"/>
      <c r="AI173" s="6" t="s">
        <v>1529</v>
      </c>
      <c r="AJ173"/>
      <c r="AK173"/>
      <c r="AL173"/>
      <c r="AM173"/>
      <c r="AN173"/>
      <c r="AO173"/>
      <c r="AP173"/>
      <c r="AQ173" s="137"/>
      <c r="AR173"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https://app.ubind.com.au</v>
      </c>
      <c r="AS173"/>
      <c r="AT173"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3"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3" s="27"/>
      <c r="AW173" s="25"/>
      <c r="AX173" s="25"/>
      <c r="AY173" s="25"/>
      <c r="AZ173" s="10"/>
      <c r="BA173" s="10"/>
      <c r="BB173" s="10"/>
      <c r="BC173" s="10"/>
      <c r="BD173" s="10"/>
      <c r="BE173" s="11" t="s">
        <v>60</v>
      </c>
      <c r="BF173" s="11"/>
      <c r="BG173" s="10"/>
      <c r="BH173" s="10"/>
      <c r="BI173" s="27" t="s">
        <v>70</v>
      </c>
      <c r="BJ173" s="27"/>
      <c r="BK173" s="27"/>
      <c r="BL173"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https://app.ubind.com.au</v>
      </c>
      <c r="BM173" s="50" t="str">
        <f>IF(OR(Table_Question_Sets[[#This Row],[Header]]="Yes",Table_Question_Sets[[#This Row],[Text]]=""),"",IF(OR(Table_Question_Sets[[#This Row],[Text]]="true",Table_Question_Sets[[#This Row],[Text]]="false",ISNUMBER(Table_Question_Sets[[#This Row],[Text]])),Table_Question_Sets[[#This Row],[Text]],""""&amp;Table_Question_Sets[[#This Row],[Text]]&amp;""""))</f>
        <v>"https://app.ubind.com.au"</v>
      </c>
      <c r="BN173" s="29" t="str">
        <f>IF(AND(Table_Question_Sets[[#This Row],[Header]]&lt;&gt;"Yes",Table_Question_Sets[[#This Row],[Property]]&lt;&gt;"",Table_Question_Sets[[#This Row],[Summary Label]]&lt;&gt;""),""""&amp;Table_Question_Sets[[#This Row],[Key]]&amp;""": """&amp;Table_Question_Sets[[#This Row],[Summary Label]]&amp;"""","")</f>
        <v/>
      </c>
      <c r="BO173" s="29">
        <f ca="1">IF(Table_Question_Sets[[#This Row],[Header]]="Yes","",_xlfn.NUMBERVALUE(INDIRECT(SUBSTITUTE(ADDRESS(1,COLUMN(),4),"1","")&amp;ROW()-1))+IF(Table_Question_Sets[[#This Row],[Property]]&lt;&gt;"",1,0))</f>
        <v>10</v>
      </c>
      <c r="BP173" s="29">
        <f ca="1">IF(Table_Question_Sets[[#This Row],[Header]]="Yes","",_xlfn.NUMBERVALUE(INDIRECT(SUBSTITUTE(ADDRESS(1,COLUMN(),4),"1","")&amp;ROW()+1))+IF(Table_Question_Sets[[#This Row],[Property]]&lt;&gt;"",1,0))</f>
        <v>8</v>
      </c>
      <c r="BQ173" s="29" t="str">
        <f t="array" aca="1" ref="BQ173"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3"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3"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3"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"templateOptions":{"calculatedValue":"getApplicationUrl()","label":"Variable Application URL","disabledCondition": "true","canChangeWhenApproved":"Yes"}</v>
      </c>
      <c r="BU173"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"variableApplicationURL","type": "input-field","className":"col-xs-6 col-sm-4 col-md-3","templateOptions":{"calculatedValue":"getApplicationUrl()","label":"Variable Application URL","disabledCondition": "true","canChangeWhenApproved":"Yes"},"validators": {"validation": "Validators.compose([])"}}</v>
      </c>
      <c r="BV173" s="26" t="str">
        <f ca="1" xml:space="preserve">
IF(Table_Question_Sets[[#This Row],[Row]]="Yes","]},{""className"": ""row"",""fieldGroup"": [","")&amp;
Table_Question_Sets[[#This Row],[Config Field]]</f>
        <v>{"key": "variableApplicationURL","type": "input-field","className":"col-xs-6 col-sm-4 col-md-3","templateOptions":{"calculatedValue":"getApplicationUrl()","label":"Variable Application URL","disabledCondition": "true","canChangeWhenApproved":"Yes"},"validators": {"validation": "Validators.compose([])"}}</v>
      </c>
      <c r="BW173"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3"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3" s="137" t="str">
        <f>IF(AND(Table_Question_Sets[[#This Row],[Header]]="",Table_Question_Sets[[#This Row],[Property]]&lt;&gt;"",Table_Question_Sets[[#This Row],[Field Type]]&lt;&gt;""),
""""&amp;Table_Question_Sets[[#This Row],[Key]]&amp;"""","")</f>
        <v>"variableApplicationURL"</v>
      </c>
      <c r="BZ173"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"variableApplicationURL","variableAssetsFolderURL","variableApplicationMode","variableProductEnvironment","variableCurrentWorkflowStep","variablePreviousWorkflowStep1","variablePreviousWorkflowStep2","variablePreviousWorkflowStep3"</v>
      </c>
      <c r="CA173" s="137" t="str">
        <f>IF(AND(Table_Question_Sets[[#This Row],[Header]]&lt;&gt;"Yes",Table_Question_Sets[[#This Row],[Property]]&lt;&gt;"",Table_Question_Sets[[#This Row],[Workflow Role]]&lt;&gt;""),
""""&amp;Table_Question_Sets[[#This Row],[Workflow Role]]&amp;""":"""&amp;Table_Question_Sets[[#This Row],[Key]]&amp;"""","")</f>
        <v/>
      </c>
      <c r="CB173" s="137" t="str">
        <f>IF(AND(Table_Question_Sets[[#This Row],[Displayable]]="No", Table_Question_Sets[[#This Row],[Property]]&lt;&gt;""),
"",""""&amp;Table_Question_Sets[[#This Row],[Key]]&amp;"""")</f>
        <v/>
      </c>
      <c r="CC173" s="137" t="str">
        <f>IF(AND(Table_Question_Sets[[#This Row],[Header]]&lt;&gt;"Yes",Table_Question_Sets[[#This Row],[Property]]&lt;&gt;"",Table_Question_Sets[[#This Row],[Private]]="Yes"),
""""&amp;Table_Question_Sets[[#This Row],[Key]]&amp;"""","")</f>
        <v/>
      </c>
      <c r="CD173"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"variableApplicationURL": { "dataType": "text", "displayable": false, "canChangeWhenApproved": true, "private": false, "resetForNewQuotes": false}</v>
      </c>
      <c r="CE173"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3" s="137" t="str">
        <f ca="1">IF(ISNUMBER(Table_Question_Sets[[#This Row],[Config Use Row]]),INDEX(Table_Question_Sets[Config Question Meta Data Rollup],Table_Question_Sets[[#This Row],[Config Use Row]])&amp;",","")</f>
        <v/>
      </c>
      <c r="CG173" s="137">
        <f ca="1">IF(Table_Question_Sets[[#This Row],[Header]]="Yes","",_xlfn.NUMBERVALUE(INDIRECT(SUBSTITUTE(ADDRESS(1,COLUMN(),4),"1","")&amp;ROW()+1))+IF(OR(Table_Question_Sets[[#This Row],[Value]]&lt;&gt;"",AND(Table_Question_Sets[[#This Row],[Data Type]]="Repeating",Table_Question_Sets[[#This Row],[Calculation Repeating]]&lt;&gt;"")),1,0))</f>
        <v>6</v>
      </c>
      <c r="CH173"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3"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"variableApplicationURL": "https://app.ubind.com.au"</v>
      </c>
      <c r="CJ173"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"variableApplicationURL": "https://app.ubind.com.au","variableAssetsFolderURL": "https://app.ubind.com.au/assets/carl/dev/Development","variableApplicationMode": "edit","variableProductEnvironment": "development","variableCurrentWorkflowStep": "purchaseQuote","variablePreviousWorkflowStep1": "purchaseQuote"</v>
      </c>
      <c r="CK173" s="137" t="str">
        <f ca="1">IF(ISNUMBER(Table_Question_Sets[[#This Row],[Config Use Row]]),INDEX(Table_Question_Sets[Config Rollup],Table_Question_Sets[[#This Row],[Config Use Row]]),"")</f>
        <v/>
      </c>
      <c r="CL173" s="137" t="str">
        <f ca="1">IF(ISNUMBER(Table_Question_Sets[[#This Row],[Config Use Row]]),INDEX(Table_Question_Sets[Config Keys Nested Rollup],Table_Question_Sets[[#This Row],[Config Use Row]]),"")</f>
        <v/>
      </c>
      <c r="CM173" s="137" t="str">
        <f ca="1">IF(ISNUMBER(Table_Question_Sets[[#This Row],[Config Use Row]]),INDEX(Table_Question_Sets[Calculation Rollup],Table_Question_Sets[[#This Row],[Config Use Row]]),"")</f>
        <v/>
      </c>
    </row>
    <row r="174" spans="2:91" ht="21" customHeight="1">
      <c r="B174" s="28" t="s">
        <v>1531</v>
      </c>
      <c r="C174" s="10"/>
      <c r="D174" s="26" t="str">
        <f ca="1">IF(Table_Question_Sets[[#This Row],[Header]]="Yes","",
IF(INDIRECT(SUBSTITUTE(ADDRESS(1,COLUMN(),4),"1","")&amp;ROW()-1)="",
INDIRECT(SUBSTITUTE(ADDRESS(1,COLUMN(Table_Question_Sets[[#This Row],[Property]]),4),"1","")&amp;ROW()-1),
INDIRECT(SUBSTITUTE(ADDRESS(1,COLUMN(),4),"1","")&amp;ROW()-1)))</f>
        <v>Status Variables</v>
      </c>
      <c r="E174"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variableAssetsFolderURL</v>
      </c>
      <c r="F174" s="288" t="str">
        <f>IF(Table_Question_Sets[[#This Row],[Header]]="Yes","",IF(Table_Question_Sets[[#This Row],[Property]]&lt;&gt;"",SUBSTITUTE(Table_Question_Sets[[#This Row],[Property]]," ",""),""))</f>
        <v>VariableAssetsFolderURL</v>
      </c>
      <c r="G174" s="94" t="s">
        <v>1940</v>
      </c>
      <c r="H174" s="27" t="s">
        <v>37</v>
      </c>
      <c r="I174" s="27" t="s">
        <v>37</v>
      </c>
      <c r="J174" s="10"/>
      <c r="K174" s="59"/>
      <c r="L174" s="77"/>
      <c r="M174" s="77"/>
      <c r="N174" s="60"/>
      <c r="O174" s="62" t="s">
        <v>747</v>
      </c>
      <c r="P174" s="60" t="s">
        <v>1068</v>
      </c>
      <c r="Q174" s="60" t="s">
        <v>819</v>
      </c>
      <c r="R174" s="60"/>
      <c r="S174"/>
      <c r="T174" s="28" t="s">
        <v>1531</v>
      </c>
      <c r="U174" s="10"/>
      <c r="V174" s="27"/>
      <c r="W174" s="27"/>
      <c r="X174" s="10"/>
      <c r="Y174" s="10"/>
      <c r="Z174" s="10"/>
      <c r="AA174" s="10"/>
      <c r="AB174" s="311"/>
      <c r="AC174" s="10"/>
      <c r="AD174" s="27"/>
      <c r="AE174" s="27"/>
      <c r="AF174" s="10"/>
      <c r="AG174" s="10"/>
      <c r="AH174" s="82"/>
      <c r="AI174" s="6" t="s">
        <v>1530</v>
      </c>
      <c r="AJ174"/>
      <c r="AK174"/>
      <c r="AL174"/>
      <c r="AM174"/>
      <c r="AN174"/>
      <c r="AO174"/>
      <c r="AP174"/>
      <c r="AQ174" s="137"/>
      <c r="AR174"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https://app.ubind.com.au/assets/carl/dev/Development</v>
      </c>
      <c r="AS174"/>
      <c r="AT174"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4"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4" s="27"/>
      <c r="AW174" s="25"/>
      <c r="AX174" s="25"/>
      <c r="AY174" s="25"/>
      <c r="AZ174" s="10"/>
      <c r="BA174" s="10"/>
      <c r="BB174" s="10"/>
      <c r="BC174" s="10"/>
      <c r="BD174" s="10"/>
      <c r="BE174" s="11" t="s">
        <v>60</v>
      </c>
      <c r="BF174" s="11"/>
      <c r="BG174" s="10"/>
      <c r="BH174" s="10"/>
      <c r="BI174" s="27" t="s">
        <v>70</v>
      </c>
      <c r="BJ174" s="27"/>
      <c r="BK174" s="27"/>
      <c r="BL174"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https://app.ubind.com.au/assets/carl/dev/Development</v>
      </c>
      <c r="BM174" s="50" t="str">
        <f>IF(OR(Table_Question_Sets[[#This Row],[Header]]="Yes",Table_Question_Sets[[#This Row],[Text]]=""),"",IF(OR(Table_Question_Sets[[#This Row],[Text]]="true",Table_Question_Sets[[#This Row],[Text]]="false",ISNUMBER(Table_Question_Sets[[#This Row],[Text]])),Table_Question_Sets[[#This Row],[Text]],""""&amp;Table_Question_Sets[[#This Row],[Text]]&amp;""""))</f>
        <v>"https://app.ubind.com.au/assets/carl/dev/Development"</v>
      </c>
      <c r="BN174" s="29" t="str">
        <f>IF(AND(Table_Question_Sets[[#This Row],[Header]]&lt;&gt;"Yes",Table_Question_Sets[[#This Row],[Property]]&lt;&gt;"",Table_Question_Sets[[#This Row],[Summary Label]]&lt;&gt;""),""""&amp;Table_Question_Sets[[#This Row],[Key]]&amp;""": """&amp;Table_Question_Sets[[#This Row],[Summary Label]]&amp;"""","")</f>
        <v/>
      </c>
      <c r="BO174" s="29">
        <f ca="1">IF(Table_Question_Sets[[#This Row],[Header]]="Yes","",_xlfn.NUMBERVALUE(INDIRECT(SUBSTITUTE(ADDRESS(1,COLUMN(),4),"1","")&amp;ROW()-1))+IF(Table_Question_Sets[[#This Row],[Property]]&lt;&gt;"",1,0))</f>
        <v>11</v>
      </c>
      <c r="BP174" s="29">
        <f ca="1">IF(Table_Question_Sets[[#This Row],[Header]]="Yes","",_xlfn.NUMBERVALUE(INDIRECT(SUBSTITUTE(ADDRESS(1,COLUMN(),4),"1","")&amp;ROW()+1))+IF(Table_Question_Sets[[#This Row],[Property]]&lt;&gt;"",1,0))</f>
        <v>7</v>
      </c>
      <c r="BQ174" s="29" t="str">
        <f t="array" aca="1" ref="BQ174"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4"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4"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4"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"templateOptions":{"calculatedValue":"getAssetsFolderUrl()","label":"Variable Assets Folder URL","disabledCondition": "true","canChangeWhenApproved":"Yes"}</v>
      </c>
      <c r="BU174"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"variableAssetsFolderURL","type": "input-field","className":"col-xs-6 col-sm-4 col-md-3","templateOptions":{"calculatedValue":"getAssetsFolderUrl()","label":"Variable Assets Folder URL","disabledCondition": "true","canChangeWhenApproved":"Yes"},"validators": {"validation": "Validators.compose([])"}}</v>
      </c>
      <c r="BV174" s="26" t="str">
        <f ca="1" xml:space="preserve">
IF(Table_Question_Sets[[#This Row],[Row]]="Yes","]},{""className"": ""row"",""fieldGroup"": [","")&amp;
Table_Question_Sets[[#This Row],[Config Field]]</f>
        <v>{"key": "variableAssetsFolderURL","type": "input-field","className":"col-xs-6 col-sm-4 col-md-3","templateOptions":{"calculatedValue":"getAssetsFolderUrl()","label":"Variable Assets Folder URL","disabledCondition": "true","canChangeWhenApproved":"Yes"},"validators": {"validation": "Validators.compose([])"}}</v>
      </c>
      <c r="BW174"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4"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4" s="137" t="str">
        <f>IF(AND(Table_Question_Sets[[#This Row],[Header]]="",Table_Question_Sets[[#This Row],[Property]]&lt;&gt;"",Table_Question_Sets[[#This Row],[Field Type]]&lt;&gt;""),
""""&amp;Table_Question_Sets[[#This Row],[Key]]&amp;"""","")</f>
        <v>"variableAssetsFolderURL"</v>
      </c>
      <c r="BZ174"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"variableAssetsFolderURL","variableApplicationMode","variableProductEnvironment","variableCurrentWorkflowStep","variablePreviousWorkflowStep1","variablePreviousWorkflowStep2","variablePreviousWorkflowStep3"</v>
      </c>
      <c r="CA174" s="137" t="str">
        <f>IF(AND(Table_Question_Sets[[#This Row],[Header]]&lt;&gt;"Yes",Table_Question_Sets[[#This Row],[Property]]&lt;&gt;"",Table_Question_Sets[[#This Row],[Workflow Role]]&lt;&gt;""),
""""&amp;Table_Question_Sets[[#This Row],[Workflow Role]]&amp;""":"""&amp;Table_Question_Sets[[#This Row],[Key]]&amp;"""","")</f>
        <v/>
      </c>
      <c r="CB174" s="137" t="str">
        <f>IF(AND(Table_Question_Sets[[#This Row],[Displayable]]="No", Table_Question_Sets[[#This Row],[Property]]&lt;&gt;""),
"",""""&amp;Table_Question_Sets[[#This Row],[Key]]&amp;"""")</f>
        <v/>
      </c>
      <c r="CC174" s="137" t="str">
        <f>IF(AND(Table_Question_Sets[[#This Row],[Header]]&lt;&gt;"Yes",Table_Question_Sets[[#This Row],[Property]]&lt;&gt;"",Table_Question_Sets[[#This Row],[Private]]="Yes"),
""""&amp;Table_Question_Sets[[#This Row],[Key]]&amp;"""","")</f>
        <v/>
      </c>
      <c r="CD174"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"variableAssetsFolderURL": { "dataType": "text", "displayable": false, "canChangeWhenApproved": true, "private": false, "resetForNewQuotes": false}</v>
      </c>
      <c r="CE174"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4" s="137" t="str">
        <f ca="1">IF(ISNUMBER(Table_Question_Sets[[#This Row],[Config Use Row]]),INDEX(Table_Question_Sets[Config Question Meta Data Rollup],Table_Question_Sets[[#This Row],[Config Use Row]])&amp;",","")</f>
        <v/>
      </c>
      <c r="CG174" s="137">
        <f ca="1">IF(Table_Question_Sets[[#This Row],[Header]]="Yes","",_xlfn.NUMBERVALUE(INDIRECT(SUBSTITUTE(ADDRESS(1,COLUMN(),4),"1","")&amp;ROW()+1))+IF(OR(Table_Question_Sets[[#This Row],[Value]]&lt;&gt;"",AND(Table_Question_Sets[[#This Row],[Data Type]]="Repeating",Table_Question_Sets[[#This Row],[Calculation Repeating]]&lt;&gt;"")),1,0))</f>
        <v>5</v>
      </c>
      <c r="CH174"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4"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"variableAssetsFolderURL": "https://app.ubind.com.au/assets/carl/dev/Development"</v>
      </c>
      <c r="CJ174"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"variableAssetsFolderURL": "https://app.ubind.com.au/assets/carl/dev/Development","variableApplicationMode": "edit","variableProductEnvironment": "development","variableCurrentWorkflowStep": "purchaseQuote","variablePreviousWorkflowStep1": "purchaseQuote"</v>
      </c>
      <c r="CK174" s="137" t="str">
        <f ca="1">IF(ISNUMBER(Table_Question_Sets[[#This Row],[Config Use Row]]),INDEX(Table_Question_Sets[Config Rollup],Table_Question_Sets[[#This Row],[Config Use Row]]),"")</f>
        <v/>
      </c>
      <c r="CL174" s="137" t="str">
        <f ca="1">IF(ISNUMBER(Table_Question_Sets[[#This Row],[Config Use Row]]),INDEX(Table_Question_Sets[Config Keys Nested Rollup],Table_Question_Sets[[#This Row],[Config Use Row]]),"")</f>
        <v/>
      </c>
      <c r="CM174" s="137" t="str">
        <f ca="1">IF(ISNUMBER(Table_Question_Sets[[#This Row],[Config Use Row]]),INDEX(Table_Question_Sets[Calculation Rollup],Table_Question_Sets[[#This Row],[Config Use Row]]),"")</f>
        <v/>
      </c>
    </row>
    <row r="175" spans="2:91" ht="21" customHeight="1">
      <c r="B175" s="28" t="s">
        <v>1384</v>
      </c>
      <c r="C175" s="10"/>
      <c r="D175" s="26" t="str">
        <f ca="1">IF(Table_Question_Sets[[#This Row],[Header]]="Yes","",
IF(INDIRECT(SUBSTITUTE(ADDRESS(1,COLUMN(),4),"1","")&amp;ROW()-1)="",
INDIRECT(SUBSTITUTE(ADDRESS(1,COLUMN(Table_Question_Sets[[#This Row],[Property]]),4),"1","")&amp;ROW()-1),
INDIRECT(SUBSTITUTE(ADDRESS(1,COLUMN(),4),"1","")&amp;ROW()-1)))</f>
        <v>Status Variables</v>
      </c>
      <c r="E175"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variableApplicationMode</v>
      </c>
      <c r="F175" s="288" t="str">
        <f>IF(Table_Question_Sets[[#This Row],[Header]]="Yes","",IF(Table_Question_Sets[[#This Row],[Property]]&lt;&gt;"",SUBSTITUTE(Table_Question_Sets[[#This Row],[Property]]," ",""),""))</f>
        <v>VariableApplicationMode</v>
      </c>
      <c r="G175" s="94" t="s">
        <v>1941</v>
      </c>
      <c r="H175" s="27" t="s">
        <v>37</v>
      </c>
      <c r="I175" s="27" t="s">
        <v>37</v>
      </c>
      <c r="J175" s="10"/>
      <c r="K175" s="59"/>
      <c r="L175" s="77"/>
      <c r="M175" s="77"/>
      <c r="N175" s="60"/>
      <c r="O175" s="62" t="s">
        <v>747</v>
      </c>
      <c r="P175" s="60" t="s">
        <v>1068</v>
      </c>
      <c r="Q175" s="60" t="s">
        <v>819</v>
      </c>
      <c r="R175" s="60"/>
      <c r="S175"/>
      <c r="T175" s="28" t="s">
        <v>1384</v>
      </c>
      <c r="U175" s="10"/>
      <c r="V175" s="27"/>
      <c r="W175" s="27"/>
      <c r="X175" s="10"/>
      <c r="Y175" s="10"/>
      <c r="Z175" s="10"/>
      <c r="AA175" s="10"/>
      <c r="AB175" s="291"/>
      <c r="AC175" s="10"/>
      <c r="AD175" s="27"/>
      <c r="AE175" s="27"/>
      <c r="AF175" s="10"/>
      <c r="AG175" s="10"/>
      <c r="AH175" s="82"/>
      <c r="AI175" s="6" t="s">
        <v>1322</v>
      </c>
      <c r="AJ175"/>
      <c r="AK175"/>
      <c r="AL175"/>
      <c r="AM175"/>
      <c r="AN175"/>
      <c r="AO175"/>
      <c r="AP175"/>
      <c r="AQ175" s="137"/>
      <c r="AR175"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edit</v>
      </c>
      <c r="AS175"/>
      <c r="AT175"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5"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5" s="27"/>
      <c r="AW175" s="25"/>
      <c r="AX175" s="25"/>
      <c r="AY175" s="25"/>
      <c r="AZ175" s="10"/>
      <c r="BA175" s="10"/>
      <c r="BB175" s="10"/>
      <c r="BC175" s="10"/>
      <c r="BD175" s="10"/>
      <c r="BE175" s="11" t="s">
        <v>60</v>
      </c>
      <c r="BF175" s="11"/>
      <c r="BG175" s="10"/>
      <c r="BH175" s="10"/>
      <c r="BI175" s="27" t="s">
        <v>70</v>
      </c>
      <c r="BJ175" s="27"/>
      <c r="BK175" s="27"/>
      <c r="BL175"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edit</v>
      </c>
      <c r="BM175" s="50" t="str">
        <f>IF(OR(Table_Question_Sets[[#This Row],[Header]]="Yes",Table_Question_Sets[[#This Row],[Text]]=""),"",IF(OR(Table_Question_Sets[[#This Row],[Text]]="true",Table_Question_Sets[[#This Row],[Text]]="false",ISNUMBER(Table_Question_Sets[[#This Row],[Text]])),Table_Question_Sets[[#This Row],[Text]],""""&amp;Table_Question_Sets[[#This Row],[Text]]&amp;""""))</f>
        <v>"edit"</v>
      </c>
      <c r="BN175" s="29" t="str">
        <f>IF(AND(Table_Question_Sets[[#This Row],[Header]]&lt;&gt;"Yes",Table_Question_Sets[[#This Row],[Property]]&lt;&gt;"",Table_Question_Sets[[#This Row],[Summary Label]]&lt;&gt;""),""""&amp;Table_Question_Sets[[#This Row],[Key]]&amp;""": """&amp;Table_Question_Sets[[#This Row],[Summary Label]]&amp;"""","")</f>
        <v/>
      </c>
      <c r="BO175" s="29">
        <f ca="1">IF(Table_Question_Sets[[#This Row],[Header]]="Yes","",_xlfn.NUMBERVALUE(INDIRECT(SUBSTITUTE(ADDRESS(1,COLUMN(),4),"1","")&amp;ROW()-1))+IF(Table_Question_Sets[[#This Row],[Property]]&lt;&gt;"",1,0))</f>
        <v>12</v>
      </c>
      <c r="BP175" s="29">
        <f ca="1">IF(Table_Question_Sets[[#This Row],[Header]]="Yes","",_xlfn.NUMBERVALUE(INDIRECT(SUBSTITUTE(ADDRESS(1,COLUMN(),4),"1","")&amp;ROW()+1))+IF(Table_Question_Sets[[#This Row],[Property]]&lt;&gt;"",1,0))</f>
        <v>6</v>
      </c>
      <c r="BQ175" s="29" t="str">
        <f t="array" aca="1" ref="BQ175"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5"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5"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5"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"templateOptions":{"calculatedValue":"getApplicationMode()","label":"Variable Application Mode","disabledCondition": "true","canChangeWhenApproved":"Yes"}</v>
      </c>
      <c r="BU175"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"variableApplicationMode","type": "input-field","className":"col-xs-6 col-sm-4 col-md-3","templateOptions":{"calculatedValue":"getApplicationMode()","label":"Variable Application Mode","disabledCondition": "true","canChangeWhenApproved":"Yes"},"validators": {"validation": "Validators.compose([])"}}</v>
      </c>
      <c r="BV175" s="26" t="str">
        <f ca="1" xml:space="preserve">
IF(Table_Question_Sets[[#This Row],[Row]]="Yes","]},{""className"": ""row"",""fieldGroup"": [","")&amp;
Table_Question_Sets[[#This Row],[Config Field]]</f>
        <v>{"key": "variableApplicationMode","type": "input-field","className":"col-xs-6 col-sm-4 col-md-3","templateOptions":{"calculatedValue":"getApplicationMode()","label":"Variable Application Mode","disabledCondition": "true","canChangeWhenApproved":"Yes"},"validators": {"validation": "Validators.compose([])"}}</v>
      </c>
      <c r="BW175"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5"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5" s="137" t="str">
        <f>IF(AND(Table_Question_Sets[[#This Row],[Header]]="",Table_Question_Sets[[#This Row],[Property]]&lt;&gt;"",Table_Question_Sets[[#This Row],[Field Type]]&lt;&gt;""),
""""&amp;Table_Question_Sets[[#This Row],[Key]]&amp;"""","")</f>
        <v>"variableApplicationMode"</v>
      </c>
      <c r="BZ175"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"variableApplicationMode","variableProductEnvironment","variableCurrentWorkflowStep","variablePreviousWorkflowStep1","variablePreviousWorkflowStep2","variablePreviousWorkflowStep3"</v>
      </c>
      <c r="CA175" s="137" t="str">
        <f>IF(AND(Table_Question_Sets[[#This Row],[Header]]&lt;&gt;"Yes",Table_Question_Sets[[#This Row],[Property]]&lt;&gt;"",Table_Question_Sets[[#This Row],[Workflow Role]]&lt;&gt;""),
""""&amp;Table_Question_Sets[[#This Row],[Workflow Role]]&amp;""":"""&amp;Table_Question_Sets[[#This Row],[Key]]&amp;"""","")</f>
        <v/>
      </c>
      <c r="CB175" s="137" t="str">
        <f>IF(AND(Table_Question_Sets[[#This Row],[Displayable]]="No", Table_Question_Sets[[#This Row],[Property]]&lt;&gt;""),
"",""""&amp;Table_Question_Sets[[#This Row],[Key]]&amp;"""")</f>
        <v/>
      </c>
      <c r="CC175" s="137" t="str">
        <f>IF(AND(Table_Question_Sets[[#This Row],[Header]]&lt;&gt;"Yes",Table_Question_Sets[[#This Row],[Property]]&lt;&gt;"",Table_Question_Sets[[#This Row],[Private]]="Yes"),
""""&amp;Table_Question_Sets[[#This Row],[Key]]&amp;"""","")</f>
        <v/>
      </c>
      <c r="CD175"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"variableApplicationMode": { "dataType": "text", "displayable": false, "canChangeWhenApproved": true, "private": false, "resetForNewQuotes": false}</v>
      </c>
      <c r="CE175"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5" s="137" t="str">
        <f ca="1">IF(ISNUMBER(Table_Question_Sets[[#This Row],[Config Use Row]]),INDEX(Table_Question_Sets[Config Question Meta Data Rollup],Table_Question_Sets[[#This Row],[Config Use Row]])&amp;",","")</f>
        <v/>
      </c>
      <c r="CG175" s="137">
        <f ca="1">IF(Table_Question_Sets[[#This Row],[Header]]="Yes","",_xlfn.NUMBERVALUE(INDIRECT(SUBSTITUTE(ADDRESS(1,COLUMN(),4),"1","")&amp;ROW()+1))+IF(OR(Table_Question_Sets[[#This Row],[Value]]&lt;&gt;"",AND(Table_Question_Sets[[#This Row],[Data Type]]="Repeating",Table_Question_Sets[[#This Row],[Calculation Repeating]]&lt;&gt;"")),1,0))</f>
        <v>4</v>
      </c>
      <c r="CH175"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5"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"variableApplicationMode": "edit"</v>
      </c>
      <c r="CJ175"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"variableApplicationMode": "edit","variableProductEnvironment": "development","variableCurrentWorkflowStep": "purchaseQuote","variablePreviousWorkflowStep1": "purchaseQuote"</v>
      </c>
      <c r="CK175" s="137" t="str">
        <f ca="1">IF(ISNUMBER(Table_Question_Sets[[#This Row],[Config Use Row]]),INDEX(Table_Question_Sets[Config Rollup],Table_Question_Sets[[#This Row],[Config Use Row]]),"")</f>
        <v/>
      </c>
      <c r="CL175" s="137" t="str">
        <f ca="1">IF(ISNUMBER(Table_Question_Sets[[#This Row],[Config Use Row]]),INDEX(Table_Question_Sets[Config Keys Nested Rollup],Table_Question_Sets[[#This Row],[Config Use Row]]),"")</f>
        <v/>
      </c>
      <c r="CM175" s="137" t="str">
        <f ca="1">IF(ISNUMBER(Table_Question_Sets[[#This Row],[Config Use Row]]),INDEX(Table_Question_Sets[Calculation Rollup],Table_Question_Sets[[#This Row],[Config Use Row]]),"")</f>
        <v/>
      </c>
    </row>
    <row r="176" spans="2:91" ht="21" customHeight="1">
      <c r="B176" s="27" t="s">
        <v>1382</v>
      </c>
      <c r="C176" s="10"/>
      <c r="D176" s="26" t="str">
        <f ca="1">IF(Table_Question_Sets[[#This Row],[Header]]="Yes","",
IF(INDIRECT(SUBSTITUTE(ADDRESS(1,COLUMN(),4),"1","")&amp;ROW()-1)="",
INDIRECT(SUBSTITUTE(ADDRESS(1,COLUMN(Table_Question_Sets[[#This Row],[Property]]),4),"1","")&amp;ROW()-1),
INDIRECT(SUBSTITUTE(ADDRESS(1,COLUMN(),4),"1","")&amp;ROW()-1)))</f>
        <v>Status Variables</v>
      </c>
      <c r="E176"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variableProductEnvironment</v>
      </c>
      <c r="F176" s="288" t="str">
        <f>IF(Table_Question_Sets[[#This Row],[Header]]="Yes","",IF(Table_Question_Sets[[#This Row],[Property]]&lt;&gt;"",SUBSTITUTE(Table_Question_Sets[[#This Row],[Property]]," ",""),""))</f>
        <v>VariableProductEnvironment</v>
      </c>
      <c r="G176" s="94" t="s">
        <v>1942</v>
      </c>
      <c r="H176" s="27" t="s">
        <v>37</v>
      </c>
      <c r="I176" s="27" t="s">
        <v>37</v>
      </c>
      <c r="J176" s="10"/>
      <c r="K176" s="59"/>
      <c r="L176" s="77"/>
      <c r="M176" s="77"/>
      <c r="N176" s="60"/>
      <c r="O176" s="62" t="s">
        <v>747</v>
      </c>
      <c r="P176" s="60" t="s">
        <v>1068</v>
      </c>
      <c r="Q176" s="60" t="s">
        <v>819</v>
      </c>
      <c r="R176" s="60"/>
      <c r="S176"/>
      <c r="T176" s="27" t="s">
        <v>1382</v>
      </c>
      <c r="U176" s="10"/>
      <c r="V176" s="27"/>
      <c r="W176" s="27"/>
      <c r="X176" s="10"/>
      <c r="Y176" s="10"/>
      <c r="Z176" s="10"/>
      <c r="AA176" s="10"/>
      <c r="AB176" s="233"/>
      <c r="AC176" s="10"/>
      <c r="AD176" s="27"/>
      <c r="AE176" s="27"/>
      <c r="AF176" s="10"/>
      <c r="AG176" s="10"/>
      <c r="AH176" s="82"/>
      <c r="AI176" s="6" t="s">
        <v>1388</v>
      </c>
      <c r="AJ176"/>
      <c r="AK176"/>
      <c r="AL176"/>
      <c r="AM176"/>
      <c r="AN176"/>
      <c r="AO176"/>
      <c r="AP176"/>
      <c r="AQ176" s="137"/>
      <c r="AR176"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development</v>
      </c>
      <c r="AS176"/>
      <c r="AT176"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6"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6" s="27"/>
      <c r="AW176" s="25"/>
      <c r="AX176" s="25"/>
      <c r="AY176" s="25"/>
      <c r="AZ176" s="10"/>
      <c r="BA176" s="10"/>
      <c r="BB176" s="10"/>
      <c r="BC176" s="10"/>
      <c r="BD176" s="10"/>
      <c r="BE176" s="11" t="s">
        <v>60</v>
      </c>
      <c r="BF176" s="11"/>
      <c r="BG176" s="10"/>
      <c r="BH176" s="10"/>
      <c r="BI176" s="27" t="s">
        <v>70</v>
      </c>
      <c r="BJ176" s="27"/>
      <c r="BK176" s="27"/>
      <c r="BL176"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development</v>
      </c>
      <c r="BM176" s="50" t="str">
        <f>IF(OR(Table_Question_Sets[[#This Row],[Header]]="Yes",Table_Question_Sets[[#This Row],[Text]]=""),"",IF(OR(Table_Question_Sets[[#This Row],[Text]]="true",Table_Question_Sets[[#This Row],[Text]]="false",ISNUMBER(Table_Question_Sets[[#This Row],[Text]])),Table_Question_Sets[[#This Row],[Text]],""""&amp;Table_Question_Sets[[#This Row],[Text]]&amp;""""))</f>
        <v>"development"</v>
      </c>
      <c r="BN176" s="29" t="str">
        <f>IF(AND(Table_Question_Sets[[#This Row],[Header]]&lt;&gt;"Yes",Table_Question_Sets[[#This Row],[Property]]&lt;&gt;"",Table_Question_Sets[[#This Row],[Summary Label]]&lt;&gt;""),""""&amp;Table_Question_Sets[[#This Row],[Key]]&amp;""": """&amp;Table_Question_Sets[[#This Row],[Summary Label]]&amp;"""","")</f>
        <v/>
      </c>
      <c r="BO176" s="29">
        <f ca="1">IF(Table_Question_Sets[[#This Row],[Header]]="Yes","",_xlfn.NUMBERVALUE(INDIRECT(SUBSTITUTE(ADDRESS(1,COLUMN(),4),"1","")&amp;ROW()-1))+IF(Table_Question_Sets[[#This Row],[Property]]&lt;&gt;"",1,0))</f>
        <v>13</v>
      </c>
      <c r="BP176" s="29">
        <f ca="1">IF(Table_Question_Sets[[#This Row],[Header]]="Yes","",_xlfn.NUMBERVALUE(INDIRECT(SUBSTITUTE(ADDRESS(1,COLUMN(),4),"1","")&amp;ROW()+1))+IF(Table_Question_Sets[[#This Row],[Property]]&lt;&gt;"",1,0))</f>
        <v>5</v>
      </c>
      <c r="BQ176" s="29" t="str">
        <f t="array" aca="1" ref="BQ176"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6"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6"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6"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"templateOptions":{"calculatedValue":"getProductEnvironment()","label":"Variable Product Environment","disabledCondition": "true","canChangeWhenApproved":"Yes"}</v>
      </c>
      <c r="BU176"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"variableProductEnvironment","type": "input-field","className":"col-xs-6 col-sm-4 col-md-3","templateOptions":{"calculatedValue":"getProductEnvironment()","label":"Variable Product Environment","disabledCondition": "true","canChangeWhenApproved":"Yes"},"validators": {"validation": "Validators.compose([])"}}</v>
      </c>
      <c r="BV176" s="26" t="str">
        <f ca="1" xml:space="preserve">
IF(Table_Question_Sets[[#This Row],[Row]]="Yes","]},{""className"": ""row"",""fieldGroup"": [","")&amp;
Table_Question_Sets[[#This Row],[Config Field]]</f>
        <v>{"key": "variableProductEnvironment","type": "input-field","className":"col-xs-6 col-sm-4 col-md-3","templateOptions":{"calculatedValue":"getProductEnvironment()","label":"Variable Product Environment","disabledCondition": "true","canChangeWhenApproved":"Yes"},"validators": {"validation": "Validators.compose([])"}}</v>
      </c>
      <c r="BW176"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6"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6" s="137" t="str">
        <f>IF(AND(Table_Question_Sets[[#This Row],[Header]]="",Table_Question_Sets[[#This Row],[Property]]&lt;&gt;"",Table_Question_Sets[[#This Row],[Field Type]]&lt;&gt;""),
""""&amp;Table_Question_Sets[[#This Row],[Key]]&amp;"""","")</f>
        <v>"variableProductEnvironment"</v>
      </c>
      <c r="BZ176"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"variableProductEnvironment","variableCurrentWorkflowStep","variablePreviousWorkflowStep1","variablePreviousWorkflowStep2","variablePreviousWorkflowStep3"</v>
      </c>
      <c r="CA176" s="137" t="str">
        <f>IF(AND(Table_Question_Sets[[#This Row],[Header]]&lt;&gt;"Yes",Table_Question_Sets[[#This Row],[Property]]&lt;&gt;"",Table_Question_Sets[[#This Row],[Workflow Role]]&lt;&gt;""),
""""&amp;Table_Question_Sets[[#This Row],[Workflow Role]]&amp;""":"""&amp;Table_Question_Sets[[#This Row],[Key]]&amp;"""","")</f>
        <v/>
      </c>
      <c r="CB176" s="137" t="str">
        <f>IF(AND(Table_Question_Sets[[#This Row],[Displayable]]="No", Table_Question_Sets[[#This Row],[Property]]&lt;&gt;""),
"",""""&amp;Table_Question_Sets[[#This Row],[Key]]&amp;"""")</f>
        <v/>
      </c>
      <c r="CC176" s="137" t="str">
        <f>IF(AND(Table_Question_Sets[[#This Row],[Header]]&lt;&gt;"Yes",Table_Question_Sets[[#This Row],[Property]]&lt;&gt;"",Table_Question_Sets[[#This Row],[Private]]="Yes"),
""""&amp;Table_Question_Sets[[#This Row],[Key]]&amp;"""","")</f>
        <v/>
      </c>
      <c r="CD176"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"variableProductEnvironment": { "dataType": "text", "displayable": false, "canChangeWhenApproved": true, "private": false, "resetForNewQuotes": false}</v>
      </c>
      <c r="CE176"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6" s="137" t="str">
        <f ca="1">IF(ISNUMBER(Table_Question_Sets[[#This Row],[Config Use Row]]),INDEX(Table_Question_Sets[Config Question Meta Data Rollup],Table_Question_Sets[[#This Row],[Config Use Row]])&amp;",","")</f>
        <v/>
      </c>
      <c r="CG176" s="137">
        <f ca="1">IF(Table_Question_Sets[[#This Row],[Header]]="Yes","",_xlfn.NUMBERVALUE(INDIRECT(SUBSTITUTE(ADDRESS(1,COLUMN(),4),"1","")&amp;ROW()+1))+IF(OR(Table_Question_Sets[[#This Row],[Value]]&lt;&gt;"",AND(Table_Question_Sets[[#This Row],[Data Type]]="Repeating",Table_Question_Sets[[#This Row],[Calculation Repeating]]&lt;&gt;"")),1,0))</f>
        <v>3</v>
      </c>
      <c r="CH176"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6"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"variableProductEnvironment": "development"</v>
      </c>
      <c r="CJ176"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"variableProductEnvironment": "development","variableCurrentWorkflowStep": "purchaseQuote","variablePreviousWorkflowStep1": "purchaseQuote"</v>
      </c>
      <c r="CK176" s="137" t="str">
        <f ca="1">IF(ISNUMBER(Table_Question_Sets[[#This Row],[Config Use Row]]),INDEX(Table_Question_Sets[Config Rollup],Table_Question_Sets[[#This Row],[Config Use Row]]),"")</f>
        <v/>
      </c>
      <c r="CL176" s="137" t="str">
        <f ca="1">IF(ISNUMBER(Table_Question_Sets[[#This Row],[Config Use Row]]),INDEX(Table_Question_Sets[Config Keys Nested Rollup],Table_Question_Sets[[#This Row],[Config Use Row]]),"")</f>
        <v/>
      </c>
      <c r="CM176" s="137" t="str">
        <f ca="1">IF(ISNUMBER(Table_Question_Sets[[#This Row],[Config Use Row]]),INDEX(Table_Question_Sets[Calculation Rollup],Table_Question_Sets[[#This Row],[Config Use Row]]),"")</f>
        <v/>
      </c>
    </row>
    <row r="177" spans="2:91" ht="21" customHeight="1">
      <c r="B177" s="185" t="s">
        <v>1383</v>
      </c>
      <c r="C177" s="10"/>
      <c r="D177" s="26" t="str">
        <f ca="1">IF(Table_Question_Sets[[#This Row],[Header]]="Yes","",
IF(INDIRECT(SUBSTITUTE(ADDRESS(1,COLUMN(),4),"1","")&amp;ROW()-1)="",
INDIRECT(SUBSTITUTE(ADDRESS(1,COLUMN(Table_Question_Sets[[#This Row],[Property]]),4),"1","")&amp;ROW()-1),
INDIRECT(SUBSTITUTE(ADDRESS(1,COLUMN(),4),"1","")&amp;ROW()-1)))</f>
        <v>Status Variables</v>
      </c>
      <c r="E177"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variableCurrentWorkflowStep</v>
      </c>
      <c r="F177" s="288" t="str">
        <f>IF(Table_Question_Sets[[#This Row],[Header]]="Yes","",IF(Table_Question_Sets[[#This Row],[Property]]&lt;&gt;"",SUBSTITUTE(Table_Question_Sets[[#This Row],[Property]]," ",""),""))</f>
        <v>VariableCurrentWorkflowStep</v>
      </c>
      <c r="G177" s="94" t="s">
        <v>1943</v>
      </c>
      <c r="H177" s="27" t="s">
        <v>37</v>
      </c>
      <c r="I177" s="27" t="s">
        <v>37</v>
      </c>
      <c r="J177" s="10"/>
      <c r="K177" s="59"/>
      <c r="L177" s="77"/>
      <c r="M177" s="77"/>
      <c r="N177" s="60"/>
      <c r="O177" s="62" t="s">
        <v>747</v>
      </c>
      <c r="P177" s="60" t="s">
        <v>1068</v>
      </c>
      <c r="Q177" s="60" t="s">
        <v>819</v>
      </c>
      <c r="R177" s="60"/>
      <c r="S177"/>
      <c r="T177" s="185" t="s">
        <v>1383</v>
      </c>
      <c r="U177" s="10"/>
      <c r="V177" s="27"/>
      <c r="W177" s="27"/>
      <c r="X177" s="10"/>
      <c r="Y177" s="10"/>
      <c r="Z177" s="10"/>
      <c r="AA177" s="10"/>
      <c r="AB177" s="233"/>
      <c r="AC177" s="10"/>
      <c r="AD177" s="27"/>
      <c r="AE177" s="27"/>
      <c r="AF177" s="10"/>
      <c r="AG177" s="10"/>
      <c r="AH177" s="82"/>
      <c r="AI177" t="s">
        <v>1324</v>
      </c>
      <c r="AJ177"/>
      <c r="AK177"/>
      <c r="AL177"/>
      <c r="AM177"/>
      <c r="AN177"/>
      <c r="AO177"/>
      <c r="AP177"/>
      <c r="AQ177" s="137"/>
      <c r="AR177"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purchaseQuote</v>
      </c>
      <c r="AS177"/>
      <c r="AT177"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7"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7" s="27"/>
      <c r="AW177" s="25"/>
      <c r="AX177" s="25"/>
      <c r="AY177" s="25"/>
      <c r="AZ177" s="10"/>
      <c r="BA177" s="10"/>
      <c r="BB177" s="10"/>
      <c r="BC177" s="10"/>
      <c r="BD177" s="10"/>
      <c r="BE177" s="11" t="s">
        <v>60</v>
      </c>
      <c r="BF177" s="11"/>
      <c r="BG177" s="10"/>
      <c r="BH177" s="10"/>
      <c r="BI177" s="27" t="s">
        <v>70</v>
      </c>
      <c r="BJ177" s="27"/>
      <c r="BK177" s="27"/>
      <c r="BL177"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purchaseQuote</v>
      </c>
      <c r="BM177" s="50" t="str">
        <f>IF(OR(Table_Question_Sets[[#This Row],[Header]]="Yes",Table_Question_Sets[[#This Row],[Text]]=""),"",IF(OR(Table_Question_Sets[[#This Row],[Text]]="true",Table_Question_Sets[[#This Row],[Text]]="false",ISNUMBER(Table_Question_Sets[[#This Row],[Text]])),Table_Question_Sets[[#This Row],[Text]],""""&amp;Table_Question_Sets[[#This Row],[Text]]&amp;""""))</f>
        <v>"purchaseQuote"</v>
      </c>
      <c r="BN177" s="29" t="str">
        <f>IF(AND(Table_Question_Sets[[#This Row],[Header]]&lt;&gt;"Yes",Table_Question_Sets[[#This Row],[Property]]&lt;&gt;"",Table_Question_Sets[[#This Row],[Summary Label]]&lt;&gt;""),""""&amp;Table_Question_Sets[[#This Row],[Key]]&amp;""": """&amp;Table_Question_Sets[[#This Row],[Summary Label]]&amp;"""","")</f>
        <v/>
      </c>
      <c r="BO177" s="29">
        <f ca="1">IF(Table_Question_Sets[[#This Row],[Header]]="Yes","",_xlfn.NUMBERVALUE(INDIRECT(SUBSTITUTE(ADDRESS(1,COLUMN(),4),"1","")&amp;ROW()-1))+IF(Table_Question_Sets[[#This Row],[Property]]&lt;&gt;"",1,0))</f>
        <v>14</v>
      </c>
      <c r="BP177" s="29">
        <f ca="1">IF(Table_Question_Sets[[#This Row],[Header]]="Yes","",_xlfn.NUMBERVALUE(INDIRECT(SUBSTITUTE(ADDRESS(1,COLUMN(),4),"1","")&amp;ROW()+1))+IF(Table_Question_Sets[[#This Row],[Property]]&lt;&gt;"",1,0))</f>
        <v>4</v>
      </c>
      <c r="BQ177" s="29" t="str">
        <f t="array" aca="1" ref="BQ177"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7"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7"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7"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"templateOptions":{"calculatedValue":"getCurrentWorkflowStep()","label":"Variable Current Workflow Step","disabledCondition": "true","canChangeWhenApproved":"Yes"}</v>
      </c>
      <c r="BU177"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"variableCurrentWorkflowStep","type": "input-field","className":"col-xs-6 col-sm-4 col-md-3","templateOptions":{"calculatedValue":"getCurrentWorkflowStep()","label":"Variable Current Workflow Step","disabledCondition": "true","canChangeWhenApproved":"Yes"},"validators": {"validation": "Validators.compose([])"}}</v>
      </c>
      <c r="BV177" s="26" t="str">
        <f ca="1" xml:space="preserve">
IF(Table_Question_Sets[[#This Row],[Row]]="Yes","]},{""className"": ""row"",""fieldGroup"": [","")&amp;
Table_Question_Sets[[#This Row],[Config Field]]</f>
        <v>{"key": "variableCurrentWorkflowStep","type": "input-field","className":"col-xs-6 col-sm-4 col-md-3","templateOptions":{"calculatedValue":"getCurrentWorkflowStep()","label":"Variable Current Workflow Step","disabledCondition": "true","canChangeWhenApproved":"Yes"},"validators": {"validation": "Validators.compose([])"}}</v>
      </c>
      <c r="BW177"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7"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7" s="137" t="str">
        <f>IF(AND(Table_Question_Sets[[#This Row],[Header]]="",Table_Question_Sets[[#This Row],[Property]]&lt;&gt;"",Table_Question_Sets[[#This Row],[Field Type]]&lt;&gt;""),
""""&amp;Table_Question_Sets[[#This Row],[Key]]&amp;"""","")</f>
        <v>"variableCurrentWorkflowStep"</v>
      </c>
      <c r="BZ177"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"variableCurrentWorkflowStep","variablePreviousWorkflowStep1","variablePreviousWorkflowStep2","variablePreviousWorkflowStep3"</v>
      </c>
      <c r="CA177" s="137" t="str">
        <f>IF(AND(Table_Question_Sets[[#This Row],[Header]]&lt;&gt;"Yes",Table_Question_Sets[[#This Row],[Property]]&lt;&gt;"",Table_Question_Sets[[#This Row],[Workflow Role]]&lt;&gt;""),
""""&amp;Table_Question_Sets[[#This Row],[Workflow Role]]&amp;""":"""&amp;Table_Question_Sets[[#This Row],[Key]]&amp;"""","")</f>
        <v/>
      </c>
      <c r="CB177" s="137" t="str">
        <f>IF(AND(Table_Question_Sets[[#This Row],[Displayable]]="No", Table_Question_Sets[[#This Row],[Property]]&lt;&gt;""),
"",""""&amp;Table_Question_Sets[[#This Row],[Key]]&amp;"""")</f>
        <v/>
      </c>
      <c r="CC177" s="137" t="str">
        <f>IF(AND(Table_Question_Sets[[#This Row],[Header]]&lt;&gt;"Yes",Table_Question_Sets[[#This Row],[Property]]&lt;&gt;"",Table_Question_Sets[[#This Row],[Private]]="Yes"),
""""&amp;Table_Question_Sets[[#This Row],[Key]]&amp;"""","")</f>
        <v/>
      </c>
      <c r="CD177"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"variableCurrentWorkflowStep": { "dataType": "text", "displayable": false, "canChangeWhenApproved": true, "private": false, "resetForNewQuotes": false}</v>
      </c>
      <c r="CE177"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7" s="137" t="str">
        <f ca="1">IF(ISNUMBER(Table_Question_Sets[[#This Row],[Config Use Row]]),INDEX(Table_Question_Sets[Config Question Meta Data Rollup],Table_Question_Sets[[#This Row],[Config Use Row]])&amp;",","")</f>
        <v/>
      </c>
      <c r="CG177" s="137">
        <f ca="1">IF(Table_Question_Sets[[#This Row],[Header]]="Yes","",_xlfn.NUMBERVALUE(INDIRECT(SUBSTITUTE(ADDRESS(1,COLUMN(),4),"1","")&amp;ROW()+1))+IF(OR(Table_Question_Sets[[#This Row],[Value]]&lt;&gt;"",AND(Table_Question_Sets[[#This Row],[Data Type]]="Repeating",Table_Question_Sets[[#This Row],[Calculation Repeating]]&lt;&gt;"")),1,0))</f>
        <v>2</v>
      </c>
      <c r="CH177"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7"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"variableCurrentWorkflowStep": "purchaseQuote"</v>
      </c>
      <c r="CJ177"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"variableCurrentWorkflowStep": "purchaseQuote","variablePreviousWorkflowStep1": "purchaseQuote"</v>
      </c>
      <c r="CK177" s="137" t="str">
        <f ca="1">IF(ISNUMBER(Table_Question_Sets[[#This Row],[Config Use Row]]),INDEX(Table_Question_Sets[Config Rollup],Table_Question_Sets[[#This Row],[Config Use Row]]),"")</f>
        <v/>
      </c>
      <c r="CL177" s="137" t="str">
        <f ca="1">IF(ISNUMBER(Table_Question_Sets[[#This Row],[Config Use Row]]),INDEX(Table_Question_Sets[Config Keys Nested Rollup],Table_Question_Sets[[#This Row],[Config Use Row]]),"")</f>
        <v/>
      </c>
      <c r="CM177" s="137" t="str">
        <f ca="1">IF(ISNUMBER(Table_Question_Sets[[#This Row],[Config Use Row]]),INDEX(Table_Question_Sets[Calculation Rollup],Table_Question_Sets[[#This Row],[Config Use Row]]),"")</f>
        <v/>
      </c>
    </row>
    <row r="178" spans="2:91" ht="21" customHeight="1">
      <c r="B178" s="185" t="s">
        <v>1572</v>
      </c>
      <c r="C178" s="10"/>
      <c r="D178" s="26" t="str">
        <f ca="1">IF(Table_Question_Sets[[#This Row],[Header]]="Yes","",
IF(INDIRECT(SUBSTITUTE(ADDRESS(1,COLUMN(),4),"1","")&amp;ROW()-1)="",
INDIRECT(SUBSTITUTE(ADDRESS(1,COLUMN(Table_Question_Sets[[#This Row],[Property]]),4),"1","")&amp;ROW()-1),
INDIRECT(SUBSTITUTE(ADDRESS(1,COLUMN(),4),"1","")&amp;ROW()-1)))</f>
        <v>Status Variables</v>
      </c>
      <c r="E178"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variablePreviousWorkflowStep1</v>
      </c>
      <c r="F178" s="288" t="str">
        <f>IF(Table_Question_Sets[[#This Row],[Header]]="Yes","",IF(Table_Question_Sets[[#This Row],[Property]]&lt;&gt;"",SUBSTITUTE(Table_Question_Sets[[#This Row],[Property]]," ",""),""))</f>
        <v>VariablePreviousWorkflowStep1</v>
      </c>
      <c r="G178" s="94" t="s">
        <v>1943</v>
      </c>
      <c r="H178" s="27" t="s">
        <v>37</v>
      </c>
      <c r="I178" s="27" t="s">
        <v>37</v>
      </c>
      <c r="J178" s="10"/>
      <c r="K178" s="59"/>
      <c r="L178" s="77"/>
      <c r="M178" s="77"/>
      <c r="N178" s="60"/>
      <c r="O178" s="62" t="s">
        <v>747</v>
      </c>
      <c r="P178" s="60" t="s">
        <v>1068</v>
      </c>
      <c r="Q178" s="60" t="s">
        <v>819</v>
      </c>
      <c r="R178" s="60"/>
      <c r="S178"/>
      <c r="T178" s="185" t="s">
        <v>1572</v>
      </c>
      <c r="U178" s="10"/>
      <c r="V178" s="27"/>
      <c r="W178" s="27"/>
      <c r="X178" s="10"/>
      <c r="Y178" s="10"/>
      <c r="Z178" s="10"/>
      <c r="AA178" s="10"/>
      <c r="AB178" s="330"/>
      <c r="AC178" s="10"/>
      <c r="AD178" s="27"/>
      <c r="AE178" s="27"/>
      <c r="AF178" s="10"/>
      <c r="AG178" s="10"/>
      <c r="AH178" s="82"/>
      <c r="AI178" s="82" t="s">
        <v>1571</v>
      </c>
      <c r="AJ178"/>
      <c r="AK178"/>
      <c r="AL178"/>
      <c r="AM178"/>
      <c r="AN178"/>
      <c r="AO178"/>
      <c r="AP178"/>
      <c r="AQ178" s="137"/>
      <c r="AR178"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purchaseQuote</v>
      </c>
      <c r="AS178"/>
      <c r="AT178"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8"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8" s="27"/>
      <c r="AW178" s="25"/>
      <c r="AX178" s="25"/>
      <c r="AY178" s="25"/>
      <c r="AZ178" s="10"/>
      <c r="BA178" s="10"/>
      <c r="BB178" s="10"/>
      <c r="BC178" s="10"/>
      <c r="BD178" s="10"/>
      <c r="BE178" s="11" t="s">
        <v>60</v>
      </c>
      <c r="BF178" s="11"/>
      <c r="BG178" s="10"/>
      <c r="BH178" s="10"/>
      <c r="BI178" s="27" t="s">
        <v>70</v>
      </c>
      <c r="BJ178" s="27"/>
      <c r="BK178" s="27"/>
      <c r="BL178"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purchaseQuote</v>
      </c>
      <c r="BM178" s="50" t="str">
        <f>IF(OR(Table_Question_Sets[[#This Row],[Header]]="Yes",Table_Question_Sets[[#This Row],[Text]]=""),"",IF(OR(Table_Question_Sets[[#This Row],[Text]]="true",Table_Question_Sets[[#This Row],[Text]]="false",ISNUMBER(Table_Question_Sets[[#This Row],[Text]])),Table_Question_Sets[[#This Row],[Text]],""""&amp;Table_Question_Sets[[#This Row],[Text]]&amp;""""))</f>
        <v>"purchaseQuote"</v>
      </c>
      <c r="BN178" s="29" t="str">
        <f>IF(AND(Table_Question_Sets[[#This Row],[Header]]&lt;&gt;"Yes",Table_Question_Sets[[#This Row],[Property]]&lt;&gt;"",Table_Question_Sets[[#This Row],[Summary Label]]&lt;&gt;""),""""&amp;Table_Question_Sets[[#This Row],[Key]]&amp;""": """&amp;Table_Question_Sets[[#This Row],[Summary Label]]&amp;"""","")</f>
        <v/>
      </c>
      <c r="BO178" s="29">
        <f ca="1">IF(Table_Question_Sets[[#This Row],[Header]]="Yes","",_xlfn.NUMBERVALUE(INDIRECT(SUBSTITUTE(ADDRESS(1,COLUMN(),4),"1","")&amp;ROW()-1))+IF(Table_Question_Sets[[#This Row],[Property]]&lt;&gt;"",1,0))</f>
        <v>15</v>
      </c>
      <c r="BP178" s="29">
        <f ca="1">IF(Table_Question_Sets[[#This Row],[Header]]="Yes","",_xlfn.NUMBERVALUE(INDIRECT(SUBSTITUTE(ADDRESS(1,COLUMN(),4),"1","")&amp;ROW()+1))+IF(Table_Question_Sets[[#This Row],[Property]]&lt;&gt;"",1,0))</f>
        <v>3</v>
      </c>
      <c r="BQ178" s="29" t="str">
        <f t="array" aca="1" ref="BQ178"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8"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8"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8"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"templateOptions":{"calculatedValue":"getPreviousWorkflowStep(1)","label":"Variable Previous Workflow Step 1","disabledCondition": "true","canChangeWhenApproved":"Yes"}</v>
      </c>
      <c r="BU178"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"variablePreviousWorkflowStep1","type": "input-field","className":"col-xs-6 col-sm-4 col-md-3","templateOptions":{"calculatedValue":"getPreviousWorkflowStep(1)","label":"Variable Previous Workflow Step 1","disabledCondition": "true","canChangeWhenApproved":"Yes"},"validators": {"validation": "Validators.compose([])"}}</v>
      </c>
      <c r="BV178" s="26" t="str">
        <f ca="1" xml:space="preserve">
IF(Table_Question_Sets[[#This Row],[Row]]="Yes","]},{""className"": ""row"",""fieldGroup"": [","")&amp;
Table_Question_Sets[[#This Row],[Config Field]]</f>
        <v>{"key": "variablePreviousWorkflowStep1","type": "input-field","className":"col-xs-6 col-sm-4 col-md-3","templateOptions":{"calculatedValue":"getPreviousWorkflowStep(1)","label":"Variable Previous Workflow Step 1","disabledCondition": "true","canChangeWhenApproved":"Yes"},"validators": {"validation": "Validators.compose([])"}}</v>
      </c>
      <c r="BW178"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8"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8" s="137" t="str">
        <f>IF(AND(Table_Question_Sets[[#This Row],[Header]]="",Table_Question_Sets[[#This Row],[Property]]&lt;&gt;"",Table_Question_Sets[[#This Row],[Field Type]]&lt;&gt;""),
""""&amp;Table_Question_Sets[[#This Row],[Key]]&amp;"""","")</f>
        <v>"variablePreviousWorkflowStep1"</v>
      </c>
      <c r="BZ178"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"variablePreviousWorkflowStep1","variablePreviousWorkflowStep2","variablePreviousWorkflowStep3"</v>
      </c>
      <c r="CA178" s="137" t="str">
        <f>IF(AND(Table_Question_Sets[[#This Row],[Header]]&lt;&gt;"Yes",Table_Question_Sets[[#This Row],[Property]]&lt;&gt;"",Table_Question_Sets[[#This Row],[Workflow Role]]&lt;&gt;""),
""""&amp;Table_Question_Sets[[#This Row],[Workflow Role]]&amp;""":"""&amp;Table_Question_Sets[[#This Row],[Key]]&amp;"""","")</f>
        <v/>
      </c>
      <c r="CB178" s="137" t="str">
        <f>IF(AND(Table_Question_Sets[[#This Row],[Displayable]]="No", Table_Question_Sets[[#This Row],[Property]]&lt;&gt;""),
"",""""&amp;Table_Question_Sets[[#This Row],[Key]]&amp;"""")</f>
        <v/>
      </c>
      <c r="CC178" s="137" t="str">
        <f>IF(AND(Table_Question_Sets[[#This Row],[Header]]&lt;&gt;"Yes",Table_Question_Sets[[#This Row],[Property]]&lt;&gt;"",Table_Question_Sets[[#This Row],[Private]]="Yes"),
""""&amp;Table_Question_Sets[[#This Row],[Key]]&amp;"""","")</f>
        <v/>
      </c>
      <c r="CD178"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"variablePreviousWorkflowStep1": { "dataType": "text", "displayable": false, "canChangeWhenApproved": true, "private": false, "resetForNewQuotes": false}</v>
      </c>
      <c r="CE178"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CF178" s="137" t="str">
        <f ca="1">IF(ISNUMBER(Table_Question_Sets[[#This Row],[Config Use Row]]),INDEX(Table_Question_Sets[Config Question Meta Data Rollup],Table_Question_Sets[[#This Row],[Config Use Row]])&amp;",","")</f>
        <v/>
      </c>
      <c r="CG178" s="137">
        <f ca="1">IF(Table_Question_Sets[[#This Row],[Header]]="Yes","",_xlfn.NUMBERVALUE(INDIRECT(SUBSTITUTE(ADDRESS(1,COLUMN(),4),"1","")&amp;ROW()+1))+IF(OR(Table_Question_Sets[[#This Row],[Value]]&lt;&gt;"",AND(Table_Question_Sets[[#This Row],[Data Type]]="Repeating",Table_Question_Sets[[#This Row],[Calculation Repeating]]&lt;&gt;"")),1,0))</f>
        <v>1</v>
      </c>
      <c r="CH178"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8"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"variablePreviousWorkflowStep1": "purchaseQuote"</v>
      </c>
      <c r="CJ178"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"variablePreviousWorkflowStep1": "purchaseQuote"</v>
      </c>
      <c r="CK178" s="137" t="str">
        <f ca="1">IF(ISNUMBER(Table_Question_Sets[[#This Row],[Config Use Row]]),INDEX(Table_Question_Sets[Config Rollup],Table_Question_Sets[[#This Row],[Config Use Row]]),"")</f>
        <v/>
      </c>
      <c r="CL178" s="137" t="str">
        <f ca="1">IF(ISNUMBER(Table_Question_Sets[[#This Row],[Config Use Row]]),INDEX(Table_Question_Sets[Config Keys Nested Rollup],Table_Question_Sets[[#This Row],[Config Use Row]]),"")</f>
        <v/>
      </c>
      <c r="CM178" s="137" t="str">
        <f ca="1">IF(ISNUMBER(Table_Question_Sets[[#This Row],[Config Use Row]]),INDEX(Table_Question_Sets[Calculation Rollup],Table_Question_Sets[[#This Row],[Config Use Row]]),"")</f>
        <v/>
      </c>
    </row>
    <row r="179" spans="2:91" ht="21" customHeight="1">
      <c r="B179" s="185" t="s">
        <v>1603</v>
      </c>
      <c r="C179" s="10"/>
      <c r="D179" s="26" t="str">
        <f ca="1">IF(Table_Question_Sets[[#This Row],[Header]]="Yes","",
IF(INDIRECT(SUBSTITUTE(ADDRESS(1,COLUMN(),4),"1","")&amp;ROW()-1)="",
INDIRECT(SUBSTITUTE(ADDRESS(1,COLUMN(Table_Question_Sets[[#This Row],[Property]]),4),"1","")&amp;ROW()-1),
INDIRECT(SUBSTITUTE(ADDRESS(1,COLUMN(),4),"1","")&amp;ROW()-1)))</f>
        <v>Status Variables</v>
      </c>
      <c r="E179"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variablePreviousWorkflowStep2</v>
      </c>
      <c r="F179" s="288" t="str">
        <f>IF(Table_Question_Sets[[#This Row],[Header]]="Yes","",IF(Table_Question_Sets[[#This Row],[Property]]&lt;&gt;"",SUBSTITUTE(Table_Question_Sets[[#This Row],[Property]]," ",""),""))</f>
        <v>VariablePreviousWorkflowStep2</v>
      </c>
      <c r="G179" s="94"/>
      <c r="H179" s="27" t="s">
        <v>37</v>
      </c>
      <c r="I179" s="27" t="s">
        <v>37</v>
      </c>
      <c r="J179" s="10"/>
      <c r="K179" s="59"/>
      <c r="L179" s="77"/>
      <c r="M179" s="77"/>
      <c r="N179" s="60"/>
      <c r="O179" s="62" t="s">
        <v>747</v>
      </c>
      <c r="P179" s="60" t="s">
        <v>1068</v>
      </c>
      <c r="Q179" s="60" t="s">
        <v>819</v>
      </c>
      <c r="R179" s="60"/>
      <c r="S179"/>
      <c r="T179" s="185" t="s">
        <v>1603</v>
      </c>
      <c r="U179" s="10"/>
      <c r="V179" s="27"/>
      <c r="W179" s="27"/>
      <c r="X179" s="10"/>
      <c r="Y179" s="10"/>
      <c r="Z179" s="10"/>
      <c r="AA179" s="10"/>
      <c r="AB179" s="330"/>
      <c r="AC179" s="10"/>
      <c r="AD179" s="27"/>
      <c r="AE179" s="27"/>
      <c r="AF179" s="10"/>
      <c r="AG179" s="10"/>
      <c r="AH179" s="82"/>
      <c r="AI179" s="82" t="s">
        <v>1605</v>
      </c>
      <c r="AJ179"/>
      <c r="AK179"/>
      <c r="AL179"/>
      <c r="AM179"/>
      <c r="AN179"/>
      <c r="AO179"/>
      <c r="AP179"/>
      <c r="AQ179" s="137"/>
      <c r="AR179" s="219"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79"/>
      <c r="AT179"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79" s="13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79" s="27"/>
      <c r="AW179" s="25"/>
      <c r="AX179" s="25"/>
      <c r="AY179" s="25"/>
      <c r="AZ179" s="10"/>
      <c r="BA179" s="10"/>
      <c r="BB179" s="10"/>
      <c r="BC179" s="10"/>
      <c r="BD179" s="10"/>
      <c r="BE179" s="11" t="s">
        <v>60</v>
      </c>
      <c r="BF179" s="11"/>
      <c r="BG179" s="10"/>
      <c r="BH179" s="10"/>
      <c r="BI179" s="27" t="s">
        <v>70</v>
      </c>
      <c r="BJ179" s="27"/>
      <c r="BK179" s="27"/>
      <c r="BL179"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79" s="50" t="str">
        <f>IF(OR(Table_Question_Sets[[#This Row],[Header]]="Yes",Table_Question_Sets[[#This Row],[Text]]=""),"",IF(OR(Table_Question_Sets[[#This Row],[Text]]="true",Table_Question_Sets[[#This Row],[Text]]="false",ISNUMBER(Table_Question_Sets[[#This Row],[Text]])),Table_Question_Sets[[#This Row],[Text]],""""&amp;Table_Question_Sets[[#This Row],[Text]]&amp;""""))</f>
        <v/>
      </c>
      <c r="BN179" s="29" t="str">
        <f>IF(AND(Table_Question_Sets[[#This Row],[Header]]&lt;&gt;"Yes",Table_Question_Sets[[#This Row],[Property]]&lt;&gt;"",Table_Question_Sets[[#This Row],[Summary Label]]&lt;&gt;""),""""&amp;Table_Question_Sets[[#This Row],[Key]]&amp;""": """&amp;Table_Question_Sets[[#This Row],[Summary Label]]&amp;"""","")</f>
        <v/>
      </c>
      <c r="BO179" s="29">
        <f ca="1">IF(Table_Question_Sets[[#This Row],[Header]]="Yes","",_xlfn.NUMBERVALUE(INDIRECT(SUBSTITUTE(ADDRESS(1,COLUMN(),4),"1","")&amp;ROW()-1))+IF(Table_Question_Sets[[#This Row],[Property]]&lt;&gt;"",1,0))</f>
        <v>16</v>
      </c>
      <c r="BP179" s="29">
        <f ca="1">IF(Table_Question_Sets[[#This Row],[Header]]="Yes","",_xlfn.NUMBERVALUE(INDIRECT(SUBSTITUTE(ADDRESS(1,COLUMN(),4),"1","")&amp;ROW()+1))+IF(Table_Question_Sets[[#This Row],[Property]]&lt;&gt;"",1,0))</f>
        <v>2</v>
      </c>
      <c r="BQ179" s="29" t="str">
        <f t="array" aca="1" ref="BQ179"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79" s="13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79" s="13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79" s="13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"templateOptions":{"calculatedValue":"getPreviousWorkflowStep(2)","label":"Variable Previous Workflow Step 2","disabledCondition": "true","canChangeWhenApproved":"Yes"}</v>
      </c>
      <c r="BU179" s="29"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"variablePreviousWorkflowStep2","type": "input-field","className":"col-xs-6 col-sm-4 col-md-3","templateOptions":{"calculatedValue":"getPreviousWorkflowStep(2)","label":"Variable Previous Workflow Step 2","disabledCondition": "true","canChangeWhenApproved":"Yes"},"validators": {"validation": "Validators.compose([])"}}</v>
      </c>
      <c r="BV179" s="26" t="str">
        <f ca="1" xml:space="preserve">
IF(Table_Question_Sets[[#This Row],[Row]]="Yes","]},{""className"": ""row"",""fieldGroup"": [","")&amp;
Table_Question_Sets[[#This Row],[Config Field]]</f>
        <v>{"key": "variablePreviousWorkflowStep2","type": "input-field","className":"col-xs-6 col-sm-4 col-md-3","templateOptions":{"calculatedValue":"getPreviousWorkflowStep(2)","label":"Variable Previous Workflow Step 2","disabledCondition": "true","canChangeWhenApproved":"Yes"},"validators": {"validation": "Validators.compose([])"}}</v>
      </c>
      <c r="BW179"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BX179"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79" s="137" t="str">
        <f>IF(AND(Table_Question_Sets[[#This Row],[Header]]="",Table_Question_Sets[[#This Row],[Property]]&lt;&gt;"",Table_Question_Sets[[#This Row],[Field Type]]&lt;&gt;""),
""""&amp;Table_Question_Sets[[#This Row],[Key]]&amp;"""","")</f>
        <v>"variablePreviousWorkflowStep2"</v>
      </c>
      <c r="BZ179"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"variablePreviousWorkflowStep2","variablePreviousWorkflowStep3"</v>
      </c>
      <c r="CA179" s="137" t="str">
        <f>IF(AND(Table_Question_Sets[[#This Row],[Header]]&lt;&gt;"Yes",Table_Question_Sets[[#This Row],[Property]]&lt;&gt;"",Table_Question_Sets[[#This Row],[Workflow Role]]&lt;&gt;""),
""""&amp;Table_Question_Sets[[#This Row],[Workflow Role]]&amp;""":"""&amp;Table_Question_Sets[[#This Row],[Key]]&amp;"""","")</f>
        <v/>
      </c>
      <c r="CB179" s="137" t="str">
        <f>IF(AND(Table_Question_Sets[[#This Row],[Displayable]]="No", Table_Question_Sets[[#This Row],[Property]]&lt;&gt;""),
"",""""&amp;Table_Question_Sets[[#This Row],[Key]]&amp;"""")</f>
        <v/>
      </c>
      <c r="CC179" s="137" t="str">
        <f>IF(AND(Table_Question_Sets[[#This Row],[Header]]&lt;&gt;"Yes",Table_Question_Sets[[#This Row],[Property]]&lt;&gt;"",Table_Question_Sets[[#This Row],[Private]]="Yes"),
""""&amp;Table_Question_Sets[[#This Row],[Key]]&amp;"""","")</f>
        <v/>
      </c>
      <c r="CD179" s="137"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"variablePreviousWorkflowStep2": { "dataType": "text", "displayable": false, "canChangeWhenApproved": true, "private": false, "resetForNewQuotes": false}</v>
      </c>
      <c r="CE179" s="137"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"variablePreviousWorkflowStep2": { "dataType": "text", "displayable": false, "canChangeWhenApproved": true, "private": false, "resetForNewQuotes": false},"variablePreviousWorkflowStep3": { "dataType": "text", "displayable": false, "canChangeWhenApproved": true, "private": false, "resetForNewQuotes": false}</v>
      </c>
      <c r="CF179" s="137" t="str">
        <f ca="1">IF(ISNUMBER(Table_Question_Sets[[#This Row],[Config Use Row]]),INDEX(Table_Question_Sets[Config Question Meta Data Rollup],Table_Question_Sets[[#This Row],[Config Use Row]])&amp;",","")</f>
        <v/>
      </c>
      <c r="CG179" s="137">
        <f ca="1">IF(Table_Question_Sets[[#This Row],[Header]]="Yes","",_xlfn.NUMBERVALUE(INDIRECT(SUBSTITUTE(ADDRESS(1,COLUMN(),4),"1","")&amp;ROW()+1))+IF(OR(Table_Question_Sets[[#This Row],[Value]]&lt;&gt;"",AND(Table_Question_Sets[[#This Row],[Data Type]]="Repeating",Table_Question_Sets[[#This Row],[Calculation Repeating]]&lt;&gt;"")),1,0))</f>
        <v>0</v>
      </c>
      <c r="CH179" s="137" t="str">
        <f ca="1" xml:space="preserve">
IF(Table_Question_Sets[[#This Row],[Data Type]]="Repeating",
OFFSET(Table_Repeating_Question_Sets[[#Headers],[Property]],MATCH(Table_Question_Sets[[#This Row],[Property]],Table_Repeating_Question_Sets[Property],0),MATCH("Calculation",Table_Repeating_Question_Sets[#Headers],0)-1,1,1),
"")</f>
        <v/>
      </c>
      <c r="CI179" s="137"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79" s="13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79" s="137" t="str">
        <f ca="1">IF(ISNUMBER(Table_Question_Sets[[#This Row],[Config Use Row]]),INDEX(Table_Question_Sets[Config Rollup],Table_Question_Sets[[#This Row],[Config Use Row]]),"")</f>
        <v/>
      </c>
      <c r="CL179" s="137" t="str">
        <f ca="1">IF(ISNUMBER(Table_Question_Sets[[#This Row],[Config Use Row]]),INDEX(Table_Question_Sets[Config Keys Nested Rollup],Table_Question_Sets[[#This Row],[Config Use Row]]),"")</f>
        <v/>
      </c>
      <c r="CM179" s="137" t="str">
        <f ca="1">IF(ISNUMBER(Table_Question_Sets[[#This Row],[Config Use Row]]),INDEX(Table_Question_Sets[Calculation Rollup],Table_Question_Sets[[#This Row],[Config Use Row]]),"")</f>
        <v/>
      </c>
    </row>
    <row r="180" spans="2:91" s="22" customFormat="1" ht="21" customHeight="1">
      <c r="B180" s="185" t="s">
        <v>1604</v>
      </c>
      <c r="C180" s="165"/>
      <c r="D180" s="26" t="str">
        <f ca="1">IF(Table_Question_Sets[[#This Row],[Header]]="Yes","",
IF(INDIRECT(SUBSTITUTE(ADDRESS(1,COLUMN(),4),"1","")&amp;ROW()-1)="",
INDIRECT(SUBSTITUTE(ADDRESS(1,COLUMN(Table_Question_Sets[[#This Row],[Property]]),4),"1","")&amp;ROW()-1),
INDIRECT(SUBSTITUTE(ADDRESS(1,COLUMN(),4),"1","")&amp;ROW()-1)))</f>
        <v>Status Variables</v>
      </c>
      <c r="E180" s="2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variablePreviousWorkflowStep3</v>
      </c>
      <c r="F180" s="26" t="str">
        <f>IF(Table_Question_Sets[[#This Row],[Header]]="Yes","",IF(Table_Question_Sets[[#This Row],[Property]]&lt;&gt;"",SUBSTITUTE(Table_Question_Sets[[#This Row],[Property]]," ",""),""))</f>
        <v>VariablePreviousWorkflowStep3</v>
      </c>
      <c r="G180" s="94"/>
      <c r="H180" s="27" t="s">
        <v>37</v>
      </c>
      <c r="I180" s="27" t="s">
        <v>37</v>
      </c>
      <c r="J180" s="27"/>
      <c r="K180" s="59"/>
      <c r="L180" s="82"/>
      <c r="M180" s="82"/>
      <c r="N180" s="59"/>
      <c r="O180" s="62" t="s">
        <v>747</v>
      </c>
      <c r="P180" s="60" t="s">
        <v>1068</v>
      </c>
      <c r="Q180" s="60" t="s">
        <v>819</v>
      </c>
      <c r="R180" s="59"/>
      <c r="S180" s="52"/>
      <c r="T180" s="185" t="s">
        <v>1604</v>
      </c>
      <c r="U180" s="27"/>
      <c r="V180" s="27"/>
      <c r="W180" s="27"/>
      <c r="X180" s="27"/>
      <c r="Y180" s="27"/>
      <c r="Z180" s="27"/>
      <c r="AA180" s="27"/>
      <c r="AB180" s="320"/>
      <c r="AC180" s="27"/>
      <c r="AD180" s="27"/>
      <c r="AE180" s="27"/>
      <c r="AF180" s="27"/>
      <c r="AG180" s="27"/>
      <c r="AH180" s="82"/>
      <c r="AI180" s="82" t="s">
        <v>1606</v>
      </c>
      <c r="AJ180" s="82"/>
      <c r="AK180" s="82"/>
      <c r="AL180" s="82"/>
      <c r="AM180" s="82"/>
      <c r="AN180" s="82"/>
      <c r="AO180" s="82"/>
      <c r="AP180" s="82"/>
      <c r="AQ180" s="26"/>
      <c r="AR180" s="166" t="str">
        <f>IF(Table_Question_Sets[[#This Row],[Value]]="",IF(Table_Question_Sets[[#This Row],[Assumed Value]]&lt;&gt;"",
IF(AND(
NOT(ISERR(DATE(RIGHT(Table_Question_Sets[[#This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Value]])-1)))),Table_Question_Sets[[#This Row],[Data Type]]="Date"),
DATE(RIGHT(Table_Question_Sets[[#This Row],[Assumed Value]],4),MID(Table_Question_Sets[[#This Row],[Assumed Value]],FIND("/",Table_Question_Sets[[#This Row],[Assumed Value]])+1,FIND("/",Table_Question_Sets[[#This Row],[Assumed Value]],FIND("/",Table_Question_Sets[[#This Row],[Assumed Value]])+1)-FIND("/",Table_Question_Sets[[#This Row],[Assumed Value]])-1),LEFT(Table_Question_Sets[[#This Row],[Assumed Value]],FIND("/",Table_Question_Sets[[#This Row],[Assumed Value]])-1)),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Row],[Value]])-1)))),Table_Question_Sets[[#This Row],[Data Type]]="Date"),
DATE(RIGHT(Table_Question_Sets[[#This Row],[Value]],4),MID(Table_Question_Sets[[#This Row],[Value]],FIND("/",Table_Question_Sets[[#This Row],[Value]])+1,FIND("/",Table_Question_Sets[[#This Row],[Value]],FIND("/",Table_Question_Sets[[#This Row],[Value]])+1)-FIND("/",Table_Question_Sets[[#This Row],[Value]])-1),LEFT(Table_Question_Sets[[#This Row],[Value]],FIND("/",Table_Question_Sets[[#This Row],[Value]])-1)),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IF(NOT(ISERR(FIND(CHAR(10),Table_Question_Sets[[#This Row],[Value]]))),SUBSTITUTE(Table_Question_Sets[[#This Row],[Value]],CHAR(10),"\n"),Table_Question_Sets[[#This Row],[Value]])))))))</f>
        <v/>
      </c>
      <c r="AS180" s="166"/>
      <c r="AT180" s="91"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U180" s="9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V180" s="27"/>
      <c r="AW180" s="52"/>
      <c r="AX180" s="52"/>
      <c r="AY180" s="52"/>
      <c r="AZ180" s="10"/>
      <c r="BA180" s="27"/>
      <c r="BB180" s="27"/>
      <c r="BC180" s="27"/>
      <c r="BD180" s="27"/>
      <c r="BE180" s="11" t="s">
        <v>60</v>
      </c>
      <c r="BF180" s="11"/>
      <c r="BG180" s="27"/>
      <c r="BH180" s="27"/>
      <c r="BI180" s="27" t="s">
        <v>70</v>
      </c>
      <c r="BJ180" s="27"/>
      <c r="BK180" s="27"/>
      <c r="BL180" s="50"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Value]]/100,"0.00%"),
Table_Question_Sets[[#This Row],[Used Value]]
)))),"")</f>
        <v/>
      </c>
      <c r="BM180" s="50" t="str">
        <f>IF(OR(Table_Question_Sets[[#This Row],[Header]]="Yes",Table_Question_Sets[[#This Row],[Text]]=""),"",IF(OR(Table_Question_Sets[[#This Row],[Text]]="true",Table_Question_Sets[[#This Row],[Text]]="false",ISNUMBER(Table_Question_Sets[[#This Row],[Text]])),Table_Question_Sets[[#This Row],[Text]],""""&amp;Table_Question_Sets[[#This Row],[Text]]&amp;""""))</f>
        <v/>
      </c>
      <c r="BN180" s="50" t="str">
        <f>IF(AND(Table_Question_Sets[[#This Row],[Header]]&lt;&gt;"Yes",Table_Question_Sets[[#This Row],[Property]]&lt;&gt;"",Table_Question_Sets[[#This Row],[Summary Label]]&lt;&gt;""),""""&amp;Table_Question_Sets[[#This Row],[Key]]&amp;""": """&amp;Table_Question_Sets[[#This Row],[Summary Label]]&amp;"""","")</f>
        <v/>
      </c>
      <c r="BO180" s="50">
        <f ca="1">IF(Table_Question_Sets[[#This Row],[Header]]="Yes","",_xlfn.NUMBERVALUE(INDIRECT(SUBSTITUTE(ADDRESS(1,COLUMN(),4),"1","")&amp;ROW()-1))+IF(Table_Question_Sets[[#This Row],[Property]]&lt;&gt;"",1,0))</f>
        <v>17</v>
      </c>
      <c r="BP180" s="50">
        <f ca="1">IF(Table_Question_Sets[[#This Row],[Header]]="Yes","",_xlfn.NUMBERVALUE(INDIRECT(SUBSTITUTE(ADDRESS(1,COLUMN(),4),"1","")&amp;ROW()+1))+IF(Table_Question_Sets[[#This Row],[Property]]&lt;&gt;"",1,0))</f>
        <v>1</v>
      </c>
      <c r="BQ180" s="29" t="str">
        <f t="array" aca="1" ref="BQ180" ca="1" xml:space="preserve">
IF(AND(Table_Question_Sets[[#This Row],[Option Set]]&lt;&gt;"", OR(Table_Question_Sets[[#This Row],[Field Type]]="Select",Table_Question_Sets[[#This Row],[Field Type]]="Search Select",Table_Question_Sets[[#This Row],[Field Type]]="Buttons",Table_Question_Sets[[#This Row],[Field Type]]="Radio")),
LEFT(" --- Generate schema for select options --- ",0) &amp;
IF(NOT(ISNA(MATCH(Table_Question_Sets[[#This Row],[Option Set]]&amp;"Yes",Table_Question_Options[Value]&amp;Table_Question_Options[Header],0))),
_xlfn.TEXTJOIN(",",TRUE,
OFFSET(Table_Question_Options[[#Headers],[Config]],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f>
        <v/>
      </c>
      <c r="BR180" s="5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Type]]="Name"),"ValidationService.isName()",""),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S180" s="5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T180" s="5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Type]]="Search 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IF(Table_Question_Sets[[#This Row],[Request Trigger]]&lt;&gt;"",
"""requestTrigger"":"""&amp;Table_Question_Sets[[#This Row],[Request Trigger]]&amp;"""",""),
IF(Table_Question_Sets[[#This Row],[Request Condition]]&lt;&gt;"",
"""requestCondition"":"""&amp;Table_Question_Sets[[#This Row],[Request Condition]]&amp;"""",""),
IF(Table_Question_Sets[[#This Row],[Request URL]]&lt;&gt;"",
"""requestURL"":"""&amp;Table_Question_Sets[[#This Row],[Request URL]]&amp;"""",""),
IF(Table_Question_Sets[[#This Row],[Request Verb]]&lt;&gt;"",
"""requestVerb"":"""&amp;Table_Question_Sets[[#This Row],[Request Verb]]&amp;"""",""),
IF(Table_Question_Sets[[#This Row],[Request Payload]]&lt;&gt;"",
"""requestPayload"":"""&amp;Table_Question_Sets[[#This Row],[Request Payload]]&amp;"""",""),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IF(Table_Question_Sets[[#This Row],[Field Type]]="Search Select",
"""addonLeft"":{""class"":""fa fa-search""}",""),
IF(AND(Table_Question_Sets[[#This Row],[Data Type]]="Percent",Table_Question_Sets[[#This Row],[Field Type]]="Text"),
"""addonRight"":{""class"":""fa fa-percent""}",""),
IF(AND(Table_Question_Sets[[#This Row],[Data Type]]="Currency",Table_Question_Sets[[#This Row],[Field Type]]="Currency"),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IF(AND(Table_Question_Sets[[#This Row],[Calculated Value]]&lt;&gt;"",Table_Question_Sets[[#This Row],[Calculated Trigger]]="",Table_Question_Sets[[#This Row],[Calculated Condition]]=""),"""disabledCondition"": ""true""",
IF(Table_Question_Sets[[#This Row],[Disabled Condition]]&lt;&gt;"","""disabledCondition"": """&amp;Table_Question_Sets[[#This Row],[Disabled Condition]]&amp;"""","")),
IF(Table_Question_Sets[[#This Row],[Affects Premium]]&lt;&gt;"",
"""affectsPremium"":"""&amp;Table_Question_Sets[[#This Row],[Affects Premium]]&amp;"""",""),
IF(Table_Question_Sets[[#This Row],[Affects Triggers]]&lt;&gt;"",
"""affectsTriggers"":"""&amp;Table_Question_Sets[[#This Row],[Affects Triggers]]&amp;"""",""),
IF(Table_Question_Sets[[#This Row],[Required For Calculations]]&lt;&gt;"",
"""requiredForCalculations"":"""&amp;Table_Question_Sets[[#This Row],[Required For Calculations]]&amp;"""",""),
IF(Table_Question_Sets[[#This Row],[Can Change When Approved]]&lt;&gt;"",
"""canChangeWhenApproved"":"""&amp;Table_Question_Sets[[#This Row],[Can Change When Approved]]&amp;"""",""),
)&amp;"}",""),"")</f>
        <v>"templateOptions":{"calculatedValue":"getPreviousWorkflowStep(3)","label":"Variable Previous Workflow Step 3","disabledCondition": "true","canChangeWhenApproved":"Yes"}</v>
      </c>
      <c r="BU180" s="5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Type]]="Search Select","search-select-field",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IF(Table_Question_Sets[[#This Row],[Custom Properties]]&lt;&gt;"",
"""customFieldProperties"":"&amp;Table_Question_Sets[[#This Row],[Custom Properties]],""),
Table_Question_Sets[[#This Row],[Config TO]],
Table_Question_Sets[[#This Row],[Config TO Repeating]],
Table_Question_Sets[[#This Row],[Config Validators]],
)&amp;
"}"&amp;
"","")</f>
        <v>{"key": "variablePreviousWorkflowStep3","type": "input-field","className":"col-xs-6 col-sm-4 col-md-3","templateOptions":{"calculatedValue":"getPreviousWorkflowStep(3)","label":"Variable Previous Workflow Step 3","disabledCondition": "true","canChangeWhenApproved":"Yes"},"validators": {"validation": "Validators.compose([])"}}</v>
      </c>
      <c r="BV180" s="26" t="str">
        <f ca="1" xml:space="preserve">
IF(Table_Question_Sets[[#This Row],[Row]]="Yes","]},{""className"": ""row"",""fieldGroup"": [","")&amp;
Table_Question_Sets[[#This Row],[Config Field]]</f>
        <v>{"key": "variablePreviousWorkflowStep3","type": "input-field","className":"col-xs-6 col-sm-4 col-md-3","templateOptions":{"calculatedValue":"getPreviousWorkflowStep(3)","label":"Variable Previous Workflow Step 3","disabledCondition": "true","canChangeWhenApproved":"Yes"},"validators": {"validation": "Validators.compose([])"}}</v>
      </c>
      <c r="BW180" s="13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"variablePreviousWorkflowStep3","type": "input-field","className":"col-xs-6 col-sm-4 col-md-3","templateOptions":{"calculatedValue":"getPreviousWorkflowStep(3)","label":"Variable Previous Workflow Step 3","disabledCondition": "true","canChangeWhenApproved":"Yes"},"validators": {"validation": "Validators.compose([])"}}</v>
      </c>
      <c r="BX180" s="13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Y180" s="137" t="str">
        <f>IF(AND(Table_Question_Sets[[#This Row],[Header]]="",Table_Question_Sets[[#This Row],[Property]]&lt;&gt;"",Table_Question_Sets[[#This Row],[Field Type]]&lt;&gt;""),
""""&amp;Table_Question_Sets[[#This Row],[Key]]&amp;"""","")</f>
        <v>"variablePreviousWorkflowStep3"</v>
      </c>
      <c r="BZ180" s="13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"variablePreviousWorkflowStep3"</v>
      </c>
      <c r="CA180" s="137" t="str">
        <f>IF(AND(Table_Question_Sets[[#This Row],[Header]]&lt;&gt;"Yes",Table_Question_Sets[[#This Row],[Property]]&lt;&gt;"",Table_Question_Sets[[#This Row],[Workflow Role]]&lt;&gt;""),
""""&amp;Table_Question_Sets[[#This Row],[Workflow Role]]&amp;""":"""&amp;Table_Question_Sets[[#This Row],[Key]]&amp;"""","")</f>
        <v/>
      </c>
      <c r="CB180" s="26" t="str">
        <f>IF(AND(Table_Question_Sets[[#This Row],[Displayable]]="No", Table_Question_Sets[[#This Row],[Property]]&lt;&gt;""),
"",""""&amp;Table_Question_Sets[[#This Row],[Key]]&amp;"""")</f>
        <v/>
      </c>
      <c r="CC180" s="137" t="str">
        <f>IF(AND(Table_Question_Sets[[#This Row],[Header]]&lt;&gt;"Yes",Table_Question_Sets[[#This Row],[Property]]&lt;&gt;"",Table_Question_Sets[[#This Row],[Private]]="Yes"),
""""&amp;Table_Question_Sets[[#This Row],[Key]]&amp;"""","")</f>
        <v/>
      </c>
      <c r="CD180" s="26" t="str">
        <f>IF(AND(Table_Question_Sets[[#This Row],[Property]]&lt;&gt;"",Table_Question_Sets[[#This Row],[Header]]&lt;&gt;"Yes"),
""""&amp;Table_Question_Sets[[#This Row],[Key]]&amp;""": { ""dataType"": """&amp;LOWER(Table_Question_Sets[[#This Row],[Data Type]])&amp;""", ""displayable"": "&amp;IF(Table_Question_Sets[[#This Row],[Displayable]]="No","false","true")&amp;", ""canChangeWhenApproved"": "&amp;IF(Table_Question_Sets[[#This Row],[Can Change When Approved]]="Yes","true","false")&amp;", ""private"": "&amp;IF(Table_Question_Sets[[#This Row],[Private]]="Yes","true","false")&amp;", ""resetForNewQuotes"": "&amp;IF(Table_Question_Sets[[#This Row],[Reset For New Quotes]]="Yes","true","false")&amp;
IF(Table_Question_Sets[[#This Row],[Summary Label Expression]]&lt;&gt;"",", ""summaryLabelExpression"": """&amp;Table_Question_Sets[[#This Row],[Summary Label Expression]]&amp;"""","")&amp;
IF(Table_Question_Sets[[#This Row],[Summary Position Expression]]&lt;&gt;"",", ""summaryPositionExpression"": """&amp;Table_Question_Sets[[#This Row],[Summary Position Expression]]&amp;"""","")&amp;
IF(Table_Question_Sets[[#This Row],[Tags]]&lt;&gt;"",", ""tags"": [ """&amp;SUBSTITUTE(SUBSTITUTE(TRIM(Table_Question_Sets[[#This Row],[Tags]]),"  "," ")," ", """, """)&amp;""" ]","")&amp;
"}","")</f>
        <v>"variablePreviousWorkflowStep3": { "dataType": "text", "displayable": false, "canChangeWhenApproved": true, "private": false, "resetForNewQuotes": false}</v>
      </c>
      <c r="CE180" s="26" t="str">
        <f ca="1">IF(Table_Question_Sets[[#This Row],[Header]]="Yes",
""""&amp;Table_Question_Sets[[#This Row],[Key]]&amp;""":{"&amp;
INDIRECT(SUBSTITUTE(ADDRESS(1,COLUMN(),4),"1","")&amp;ROW()+1)&amp;
"}",
IF(INDIRECT(SUBSTITUTE(ADDRESS(1,COLUMN(Table_Question_Sets[[#This Row],[Header]]),4),"1","")&amp;ROW()+1)="Yes",Table_Question_Sets[[#This Row],[Config Question Meta Data]],
Table_Question_Sets[[#This Row],[Config Question Meta Data]]&amp;
IF(AND(Table_Question_Sets[[#This Row],[Config Question Meta Data]]&lt;&gt;"",INDIRECT(SUBSTITUTE(ADDRESS(1,COLUMN(),4),"1","")&amp;ROW()+1)&lt;&gt;""),",","")&amp;
INDIRECT(SUBSTITUTE(ADDRESS(1,COLUMN(),4),"1","")&amp;ROW()+1)
))</f>
        <v>"variablePreviousWorkflowStep3": { "dataType": "text", "displayable": false, "canChangeWhenApproved": true, "private": false, "resetForNewQuotes": false}</v>
      </c>
      <c r="CF180" s="26" t="str">
        <f ca="1">IF(ISNUMBER(Table_Question_Sets[[#This Row],[Config Use Row]]),INDEX(Table_Question_Sets[Config Question Meta Data Rollup],Table_Question_Sets[[#This Row],[Config Use Row]])&amp;",","")</f>
        <v/>
      </c>
      <c r="CG180" s="137">
        <f ca="1">IF(Table_Question_Sets[[#This Row],[Header]]="Yes","",_xlfn.NUMBERVALUE(INDIRECT(SUBSTITUTE(ADDRESS(1,COLUMN(),4),"1","")&amp;ROW()+1))+IF(OR(Table_Question_Sets[[#This Row],[Value]]&lt;&gt;"",AND(Table_Question_Sets[[#This Row],[Data Type]]="Repeating",Table_Question_Sets[[#This Row],[Calculation Repeating]]&lt;&gt;"")),1,0))</f>
        <v>0</v>
      </c>
      <c r="CH180" s="137" t="str">
        <f ca="1" xml:space="preserve">
IF(Table_Question_Sets[[#This Row],[Data Type]]="Repeating",
OFFSET(Table_Repeating_Question_Sets[[#Headers],[Property]],MATCH(Table_Question_Sets[[#This Row],[Property]],Table_Repeating_Question_Sets[Property],0),MATCH("Calculation",Table_Repeating_Question_Sets[#Headers],0)-1,1,1),
"")</f>
        <v/>
      </c>
      <c r="CI180" s="26" t="str">
        <f>IF(Table_Question_Sets[[#This Row],[Header]]&lt;&gt;"Yes",
IF(Table_Question_Sets[[#This Row],[Property]]&lt;&gt;"",
IF(Table_Question_Sets[[#This Row],[Data Type]]="Repeating",
"""" &amp; Table_Question_Sets[[#This Row],[Key]] &amp; """: " &amp;Table_Question_Sets[[#This Row],[Calculation Repeating]],
IF(Table_Question_Sets[[#This Row],[Used Value]]&lt;&gt;"","""" &amp; Table_Question_Sets[[#This Row],[Key]] &amp; """: " &amp; Table_Question_Sets[[#This Row],[String]],"")),""),"")</f>
        <v/>
      </c>
      <c r="CJ180" s="2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CK180" s="137" t="str">
        <f ca="1">IF(ISNUMBER(Table_Question_Sets[[#This Row],[Config Use Row]]),INDEX(Table_Question_Sets[Config Rollup],Table_Question_Sets[[#This Row],[Config Use Row]]),"")</f>
        <v/>
      </c>
      <c r="CL180" s="137" t="str">
        <f ca="1">IF(ISNUMBER(Table_Question_Sets[[#This Row],[Config Use Row]]),INDEX(Table_Question_Sets[Config Keys Nested Rollup],Table_Question_Sets[[#This Row],[Config Use Row]]),"")</f>
        <v/>
      </c>
      <c r="CM180" s="26" t="str">
        <f ca="1">IF(ISNUMBER(Table_Question_Sets[[#This Row],[Config Use Row]]),INDEX(Table_Question_Sets[Calculation Rollup],Table_Question_Sets[[#This Row],[Config Use Row]]),"")</f>
        <v/>
      </c>
    </row>
  </sheetData>
  <sheetProtection insertRows="0" deleteRows="0"/>
  <phoneticPr fontId="78" type="noConversion"/>
  <dataValidations count="4">
    <dataValidation type="whole" allowBlank="1" showInputMessage="1" showErrorMessage="1" sqref="L1:M4 AW138:AY141 AW162:AY1048576" xr:uid="{00000000-0002-0000-0000-000000000000}">
      <formula1>0</formula1>
      <formula2>10</formula2>
    </dataValidation>
    <dataValidation type="list" allowBlank="1" showInputMessage="1" showErrorMessage="1" sqref="H5:H180" xr:uid="{00000000-0002-0000-0000-000001000000}">
      <formula1>Select_Data_Type</formula1>
    </dataValidation>
    <dataValidation type="list" allowBlank="1" showInputMessage="1" showErrorMessage="1" sqref="N5:N180" xr:uid="{00000000-0002-0000-0000-000002000000}">
      <formula1>Select_Yes_No</formula1>
    </dataValidation>
    <dataValidation type="list" allowBlank="1" showInputMessage="1" showErrorMessage="1" sqref="I1:I1048576" xr:uid="{00000000-0002-0000-0000-000003000000}">
      <formula1>Select_Field_Type_By_Data_Type</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DE16"/>
  <sheetViews>
    <sheetView topLeftCell="A2" workbookViewId="0">
      <pane xSplit="8" topLeftCell="CO1" activePane="topRight" state="frozen"/>
      <selection activeCell="B2" sqref="B2"/>
      <selection pane="topRight" activeCell="CT28" sqref="CT28"/>
    </sheetView>
  </sheetViews>
  <sheetFormatPr defaultColWidth="9.140625" defaultRowHeight="21" customHeight="1"/>
  <cols>
    <col min="1" max="1" width="9.140625" style="3" customWidth="1"/>
    <col min="2" max="2" width="27.28515625" style="3" customWidth="1"/>
    <col min="3" max="3" width="15.28515625" style="3" hidden="1" customWidth="1"/>
    <col min="4" max="4" width="16.42578125" style="3" hidden="1" customWidth="1"/>
    <col min="5" max="8" width="21.85546875" style="3" hidden="1" customWidth="1"/>
    <col min="9" max="22" width="10.7109375" style="3" customWidth="1"/>
    <col min="23" max="23" width="17.85546875" style="3" customWidth="1"/>
    <col min="24" max="24" width="9.28515625" style="3" customWidth="1"/>
    <col min="25" max="25" width="7.140625" style="3" customWidth="1"/>
    <col min="26" max="29" width="3.5703125" style="3" customWidth="1"/>
    <col min="30" max="30" width="8.42578125" style="3" customWidth="1"/>
    <col min="31" max="31" width="21.42578125" style="3" customWidth="1"/>
    <col min="32" max="32" width="57.140625" style="3" customWidth="1"/>
    <col min="33" max="34" width="28.5703125" style="3" customWidth="1"/>
    <col min="35" max="51" width="21.42578125" style="3" customWidth="1"/>
    <col min="52" max="53" width="17.85546875" style="3" customWidth="1"/>
    <col min="54" max="54" width="24.7109375" style="3" customWidth="1"/>
    <col min="55" max="58" width="17.85546875" style="3" customWidth="1"/>
    <col min="59" max="60" width="21.85546875" style="3" customWidth="1"/>
    <col min="61" max="61" width="17.85546875" style="3" customWidth="1"/>
    <col min="62" max="90" width="7.140625" style="3" customWidth="1"/>
    <col min="91" max="91" width="22.140625" style="3" customWidth="1"/>
    <col min="92" max="92" width="14.28515625" style="3" customWidth="1"/>
    <col min="93" max="93" width="55.7109375" style="3" customWidth="1"/>
    <col min="94" max="99" width="14.28515625" style="3" customWidth="1"/>
    <col min="100" max="109" width="28.42578125" style="3" customWidth="1"/>
    <col min="110" max="111" width="8.7109375" style="3" customWidth="1"/>
    <col min="112" max="112" width="23" style="3" customWidth="1"/>
    <col min="113" max="113" width="17" style="3" customWidth="1"/>
    <col min="114" max="114" width="19.42578125" style="3" customWidth="1"/>
    <col min="115" max="115" width="17.28515625" style="3" customWidth="1"/>
    <col min="116" max="116" width="22.140625" style="3" customWidth="1"/>
    <col min="117" max="117" width="42.140625" style="3" customWidth="1"/>
    <col min="118" max="118" width="21.85546875" style="3" customWidth="1"/>
    <col min="119" max="119" width="32.7109375" style="3" customWidth="1"/>
    <col min="120" max="123" width="15.140625" style="3" customWidth="1"/>
    <col min="124" max="124" width="15.28515625" style="3" customWidth="1"/>
    <col min="125" max="125" width="25.28515625" style="3" customWidth="1"/>
    <col min="126" max="126" width="32.28515625" style="3" customWidth="1"/>
    <col min="127" max="127" width="24.5703125" style="3" customWidth="1"/>
    <col min="128" max="129" width="15.28515625" style="3" customWidth="1"/>
    <col min="130" max="131" width="16.28515625" style="3" customWidth="1"/>
    <col min="132" max="132" width="80.140625" style="3" customWidth="1"/>
    <col min="133" max="135" width="16.28515625" style="3" customWidth="1"/>
    <col min="136" max="136" width="21.42578125" style="3" customWidth="1"/>
    <col min="137" max="139" width="81" style="3" customWidth="1"/>
    <col min="140" max="140" width="22.28515625" style="3" customWidth="1"/>
    <col min="141" max="141" width="19.5703125" style="3" customWidth="1"/>
    <col min="142" max="142" width="16" style="3" customWidth="1"/>
    <col min="143" max="16384" width="9.140625" style="3"/>
  </cols>
  <sheetData>
    <row r="1" spans="2:109" s="21" customFormat="1" ht="21" customHeight="1">
      <c r="I1" s="61"/>
      <c r="J1" s="61"/>
      <c r="K1" s="61"/>
      <c r="L1" s="61"/>
      <c r="M1" s="61"/>
      <c r="N1" s="61"/>
      <c r="O1" s="61"/>
      <c r="P1" s="61"/>
      <c r="Q1" s="61"/>
      <c r="R1" s="61"/>
      <c r="S1" s="86"/>
      <c r="T1" s="86"/>
      <c r="X1" s="61"/>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row>
    <row r="2" spans="2:109" s="21" customFormat="1" ht="47.25" thickBot="1">
      <c r="B2" s="19" t="s">
        <v>107</v>
      </c>
      <c r="C2" s="19"/>
      <c r="D2" s="20"/>
      <c r="E2" s="20"/>
      <c r="F2" s="20"/>
      <c r="G2" s="20"/>
      <c r="H2" s="20"/>
      <c r="I2" s="92"/>
      <c r="J2" s="92"/>
      <c r="K2" s="92"/>
      <c r="L2" s="92"/>
      <c r="M2" s="92"/>
      <c r="N2" s="92"/>
      <c r="O2" s="92"/>
      <c r="P2" s="92"/>
      <c r="Q2" s="92"/>
      <c r="R2" s="92"/>
      <c r="S2" s="95"/>
      <c r="T2" s="95"/>
      <c r="U2" s="20"/>
      <c r="V2" s="20"/>
      <c r="W2" s="20"/>
      <c r="X2" s="56"/>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64"/>
      <c r="BK2" s="64"/>
      <c r="BL2" s="31"/>
      <c r="BM2" s="31"/>
      <c r="BN2" s="31"/>
      <c r="BO2" s="64"/>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31"/>
      <c r="CZ2" s="31"/>
      <c r="DA2" s="31"/>
      <c r="DB2" s="19"/>
      <c r="DC2" s="19"/>
      <c r="DD2" s="31"/>
      <c r="DE2" s="19"/>
    </row>
    <row r="3" spans="2:109" s="21" customFormat="1" ht="21" customHeight="1">
      <c r="I3" s="61"/>
      <c r="J3" s="61"/>
      <c r="K3" s="61"/>
      <c r="L3" s="61"/>
      <c r="M3" s="61"/>
      <c r="N3" s="61"/>
      <c r="O3" s="61"/>
      <c r="P3" s="61"/>
      <c r="Q3" s="61"/>
      <c r="R3" s="61"/>
      <c r="S3" s="86"/>
      <c r="T3" s="86"/>
      <c r="X3" s="61"/>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row>
    <row r="4" spans="2:109" s="21" customFormat="1" ht="15">
      <c r="B4" s="16" t="s">
        <v>1</v>
      </c>
      <c r="C4" s="16" t="s">
        <v>2</v>
      </c>
      <c r="D4" s="16" t="s">
        <v>3</v>
      </c>
      <c r="E4" s="16" t="s">
        <v>4</v>
      </c>
      <c r="F4" s="16" t="s">
        <v>108</v>
      </c>
      <c r="G4" s="16" t="s">
        <v>109</v>
      </c>
      <c r="H4" s="16" t="s">
        <v>5</v>
      </c>
      <c r="I4" s="93" t="s">
        <v>110</v>
      </c>
      <c r="J4" s="93" t="s">
        <v>111</v>
      </c>
      <c r="K4" s="93" t="s">
        <v>112</v>
      </c>
      <c r="L4" s="93" t="s">
        <v>113</v>
      </c>
      <c r="M4" s="93" t="s">
        <v>114</v>
      </c>
      <c r="N4" s="93" t="s">
        <v>115</v>
      </c>
      <c r="O4" s="93" t="s">
        <v>116</v>
      </c>
      <c r="P4" s="93" t="s">
        <v>117</v>
      </c>
      <c r="Q4" s="93" t="s">
        <v>118</v>
      </c>
      <c r="R4" s="93" t="s">
        <v>119</v>
      </c>
      <c r="S4" s="96" t="s">
        <v>120</v>
      </c>
      <c r="T4" s="96" t="s">
        <v>121</v>
      </c>
      <c r="U4" s="16" t="s">
        <v>7</v>
      </c>
      <c r="V4" s="151" t="s">
        <v>8</v>
      </c>
      <c r="W4" s="151" t="s">
        <v>9</v>
      </c>
      <c r="X4" s="151" t="s">
        <v>10</v>
      </c>
      <c r="Y4" s="65" t="s">
        <v>13</v>
      </c>
      <c r="Z4" s="65" t="s">
        <v>14</v>
      </c>
      <c r="AA4" s="65" t="s">
        <v>15</v>
      </c>
      <c r="AB4" s="65" t="s">
        <v>16</v>
      </c>
      <c r="AC4" s="65" t="s">
        <v>17</v>
      </c>
      <c r="AD4" s="65" t="s">
        <v>354</v>
      </c>
      <c r="AE4" s="17" t="s">
        <v>18</v>
      </c>
      <c r="AF4" s="17" t="s">
        <v>19</v>
      </c>
      <c r="AG4" s="16" t="s">
        <v>20</v>
      </c>
      <c r="AH4" s="16" t="s">
        <v>21</v>
      </c>
      <c r="AI4" s="16" t="s">
        <v>22</v>
      </c>
      <c r="AJ4" s="16" t="s">
        <v>23</v>
      </c>
      <c r="AK4" s="16" t="s">
        <v>401</v>
      </c>
      <c r="AL4" s="16" t="s">
        <v>24</v>
      </c>
      <c r="AM4" s="16" t="s">
        <v>736</v>
      </c>
      <c r="AN4" s="16" t="s">
        <v>25</v>
      </c>
      <c r="AO4" s="16" t="s">
        <v>26</v>
      </c>
      <c r="AP4" s="16" t="s">
        <v>27</v>
      </c>
      <c r="AQ4" s="16" t="s">
        <v>157</v>
      </c>
      <c r="AR4" s="16" t="s">
        <v>28</v>
      </c>
      <c r="AS4" s="16" t="s">
        <v>783</v>
      </c>
      <c r="AT4" s="85" t="s">
        <v>1700</v>
      </c>
      <c r="AU4" s="85" t="s">
        <v>1701</v>
      </c>
      <c r="AV4" s="85" t="s">
        <v>1702</v>
      </c>
      <c r="AW4" s="85" t="s">
        <v>1704</v>
      </c>
      <c r="AX4" s="85" t="s">
        <v>1703</v>
      </c>
      <c r="AY4" s="16" t="s">
        <v>33</v>
      </c>
      <c r="AZ4" s="16" t="s">
        <v>35</v>
      </c>
      <c r="BA4" s="16" t="s">
        <v>36</v>
      </c>
      <c r="BB4" s="16" t="s">
        <v>1901</v>
      </c>
      <c r="BC4" s="17" t="s">
        <v>784</v>
      </c>
      <c r="BD4" s="17" t="s">
        <v>785</v>
      </c>
      <c r="BE4" s="17" t="s">
        <v>1302</v>
      </c>
      <c r="BF4" s="17" t="s">
        <v>1890</v>
      </c>
      <c r="BG4" s="17" t="s">
        <v>1608</v>
      </c>
      <c r="BH4" s="17" t="s">
        <v>1951</v>
      </c>
      <c r="BI4" s="17" t="s">
        <v>1303</v>
      </c>
      <c r="BJ4" s="16" t="s">
        <v>122</v>
      </c>
      <c r="BK4" s="16" t="s">
        <v>123</v>
      </c>
      <c r="BL4" s="16" t="s">
        <v>124</v>
      </c>
      <c r="BM4" s="16" t="s">
        <v>125</v>
      </c>
      <c r="BN4" s="16" t="s">
        <v>126</v>
      </c>
      <c r="BO4" s="16" t="s">
        <v>127</v>
      </c>
      <c r="BP4" s="16" t="s">
        <v>128</v>
      </c>
      <c r="BQ4" s="16" t="s">
        <v>129</v>
      </c>
      <c r="BR4" s="16" t="s">
        <v>130</v>
      </c>
      <c r="BS4" s="16" t="s">
        <v>131</v>
      </c>
      <c r="BT4" s="16" t="s">
        <v>132</v>
      </c>
      <c r="BU4" s="16" t="s">
        <v>133</v>
      </c>
      <c r="BV4" s="16" t="s">
        <v>134</v>
      </c>
      <c r="BW4" s="16" t="s">
        <v>135</v>
      </c>
      <c r="BX4" s="16" t="s">
        <v>136</v>
      </c>
      <c r="BY4" s="16" t="s">
        <v>137</v>
      </c>
      <c r="BZ4" s="16" t="s">
        <v>138</v>
      </c>
      <c r="CA4" s="16" t="s">
        <v>139</v>
      </c>
      <c r="CB4" s="16" t="s">
        <v>140</v>
      </c>
      <c r="CC4" s="16" t="s">
        <v>141</v>
      </c>
      <c r="CD4" s="16" t="s">
        <v>142</v>
      </c>
      <c r="CE4" s="16" t="s">
        <v>143</v>
      </c>
      <c r="CF4" s="16" t="s">
        <v>144</v>
      </c>
      <c r="CG4" s="16" t="s">
        <v>145</v>
      </c>
      <c r="CH4" s="16" t="s">
        <v>146</v>
      </c>
      <c r="CI4" s="16" t="s">
        <v>147</v>
      </c>
      <c r="CJ4" s="16" t="s">
        <v>148</v>
      </c>
      <c r="CK4" s="16" t="s">
        <v>149</v>
      </c>
      <c r="CL4" s="16" t="s">
        <v>150</v>
      </c>
      <c r="CM4" s="16" t="s">
        <v>151</v>
      </c>
      <c r="CN4" s="16" t="s">
        <v>31</v>
      </c>
      <c r="CO4" s="16" t="s">
        <v>54</v>
      </c>
      <c r="CP4" s="65" t="s">
        <v>40</v>
      </c>
      <c r="CQ4" s="65" t="s">
        <v>41</v>
      </c>
      <c r="CR4" s="17" t="s">
        <v>42</v>
      </c>
      <c r="CS4" s="17" t="s">
        <v>1599</v>
      </c>
      <c r="CT4" s="17" t="s">
        <v>1601</v>
      </c>
      <c r="CU4" s="17" t="s">
        <v>1602</v>
      </c>
      <c r="CV4" s="17" t="s">
        <v>43</v>
      </c>
      <c r="CW4" s="17" t="s">
        <v>45</v>
      </c>
      <c r="CX4" s="17" t="s">
        <v>46</v>
      </c>
      <c r="CY4" s="17" t="s">
        <v>47</v>
      </c>
      <c r="CZ4" s="151" t="s">
        <v>48</v>
      </c>
      <c r="DA4" s="151" t="s">
        <v>49</v>
      </c>
      <c r="DB4" s="27" t="s">
        <v>50</v>
      </c>
      <c r="DC4" s="28" t="s">
        <v>51</v>
      </c>
      <c r="DD4" s="156" t="s">
        <v>56</v>
      </c>
      <c r="DE4" s="28" t="s">
        <v>57</v>
      </c>
    </row>
    <row r="5" spans="2:109" s="63" customFormat="1" ht="29.25" thickBot="1">
      <c r="B5" s="49" t="s">
        <v>1208</v>
      </c>
      <c r="C5" s="15" t="s">
        <v>60</v>
      </c>
      <c r="D5" s="15" t="str">
        <f ca="1">IF(Table_Repeating_Question_Sets[[#This Row],[Header]]="Yes","",
IF(INDIRECT(SUBSTITUTE(ADDRESS(1,COLUMN(),4),"1","")&amp;ROW()-1)="",
INDIRECT(SUBSTITUTE(ADDRESS(1,COLUMN(Table_Repeating_Question_Sets[[#This Row],[Property]]),4),"1","")&amp;ROW()-1),
INDIRECT(SUBSTITUTE(ADDRESS(1,COLUMN(),4),"1","")&amp;ROW()-1)))</f>
        <v/>
      </c>
      <c r="E5"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testRepeating</v>
      </c>
      <c r="F5" s="15" t="str">
        <f ca="1">IF(Table_Repeating_Question_Sets[[#This Row],[Header]]="Yes","",IF(INDIRECT(SUBSTITUTE(ADDRESS(1,COLUMN(),4),"1","")&amp;ROW()-1)="",
INDIRECT(SUBSTITUTE(ADDRESS(1,COLUMN(Table_Repeating_Question_Sets[[#This Row],[Property]]),4),"1","")&amp;ROW()-1),INDIRECT(SUBSTITUTE(ADDRESS(1,COLUMN(),4),"1","")&amp;ROW()-1)))</f>
        <v/>
      </c>
      <c r="G5"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[XX].testRepeating</v>
      </c>
      <c r="H5" s="15" t="str">
        <f>IF(Table_Repeating_Question_Sets[[#This Row],[Header]]="Yes","",IF(Table_Repeating_Question_Sets[[#This Row],[Property]]&lt;&gt;"",SUBSTITUTE(Table_Repeating_Question_Sets[[#This Row],[Property]]," ",""),""))</f>
        <v/>
      </c>
      <c r="I5" s="58"/>
      <c r="J5" s="58"/>
      <c r="K5" s="58"/>
      <c r="L5" s="58"/>
      <c r="M5" s="58"/>
      <c r="N5" s="58"/>
      <c r="O5" s="58"/>
      <c r="P5" s="58"/>
      <c r="Q5" s="58"/>
      <c r="R5" s="58"/>
      <c r="S5"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87" t="str">
        <f>IF(Table_Repeating_Question_Sets[[#This Row],[Header]]&lt;&gt;"Yes",COUNTA(Table_Repeating_Question_Sets[[#This Row],[Value 1]:[Value 10]]),"")</f>
        <v/>
      </c>
      <c r="U5" s="15"/>
      <c r="V5" s="15"/>
      <c r="W5" s="15"/>
      <c r="X5" s="76"/>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t="str">
        <f>IF(AND(Table_Repeating_Question_Sets[[#This Row],[Displayable]]="No", Table_Repeating_Question_Sets[[#This Row],[Property]]&lt;&gt;""),
"",""""&amp;Table_Repeating_Question_Sets[[#This Row],[Key]]&amp;"""")</f>
        <v>"testRepeating"</v>
      </c>
      <c r="BJ5" s="15" t="str">
        <f ca="1">IF(Table_Repeating_Question_Sets[[#This Row],[Header]]="Yes","",_xlfn.NUMBERVALUE(INDIRECT(SUBSTITUTE(ADDRESS(1,COLUMN(Table_Repeating_Question_Sets[[#This Row],[Count 1]]),4),"1","")&amp;ROW(Table_Repeating_Question_Sets[[#This Row],[Count 1]])+1))+IF(Table_Repeating_Question_Sets[[#This Row],[Value 1]]&lt;&gt;"",1,0))</f>
        <v/>
      </c>
      <c r="BK5"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L5"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{"firstName":"Tim","lastName":"Jones"}</v>
      </c>
      <c r="BM5" s="15" t="str">
        <f ca="1">IF(Table_Repeating_Question_Sets[[#This Row],[Header]]="Yes","",_xlfn.NUMBERVALUE(INDIRECT(SUBSTITUTE(ADDRESS(1,COLUMN(Table_Repeating_Question_Sets[[#This Row],[Count 2]]),4),"1","")&amp;ROW(Table_Repeating_Question_Sets[[#This Row],[Count 2]])+1))+IF(Table_Repeating_Question_Sets[[#This Row],[Value 2]]&lt;&gt;"",1,0))</f>
        <v/>
      </c>
      <c r="BN5"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yes</v>
      </c>
      <c r="BO5"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{"firstName":"n1"}</v>
      </c>
      <c r="BP5" s="15" t="str">
        <f ca="1">IF(Table_Repeating_Question_Sets[[#This Row],[Header]]="Yes","",_xlfn.NUMBERVALUE(INDIRECT(SUBSTITUTE(ADDRESS(1,COLUMN(Table_Repeating_Question_Sets[[#This Row],[Count 3]]),4),"1","")&amp;ROW(Table_Repeating_Question_Sets[[#This Row],[Count 3]])+1))+IF(Table_Repeating_Question_Sets[[#This Row],[Value 3]]&lt;&gt;"",1,0))</f>
        <v/>
      </c>
      <c r="BQ5"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yes</v>
      </c>
      <c r="BR5"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{"firstName":"n2"}</v>
      </c>
      <c r="BS5" s="15" t="str">
        <f ca="1">IF(Table_Repeating_Question_Sets[[#This Row],[Header]]="Yes","",_xlfn.NUMBERVALUE(INDIRECT(SUBSTITUTE(ADDRESS(1,COLUMN(Table_Repeating_Question_Sets[[#This Row],[Count 4]]),4),"1","")&amp;ROW(Table_Repeating_Question_Sets[[#This Row],[Count 4]])+1))+IF(Table_Repeating_Question_Sets[[#This Row],[Value 4]]&lt;&gt;"",1,0))</f>
        <v/>
      </c>
      <c r="BT5"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yes</v>
      </c>
      <c r="BU5"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{"firstName":"n3"}</v>
      </c>
      <c r="BV5" s="15" t="str">
        <f ca="1">IF(Table_Repeating_Question_Sets[[#This Row],[Header]]="Yes","",_xlfn.NUMBERVALUE(INDIRECT(SUBSTITUTE(ADDRESS(1,COLUMN(Table_Repeating_Question_Sets[[#This Row],[Count 5]]),4),"1","")&amp;ROW(Table_Repeating_Question_Sets[[#This Row],[Count 5]])+1))+IF(Table_Repeating_Question_Sets[[#This Row],[Value 5]]&lt;&gt;"",1,0))</f>
        <v/>
      </c>
      <c r="BW5"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yes</v>
      </c>
      <c r="BX5"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{"firstName":"n4"}</v>
      </c>
      <c r="BY5" s="15" t="str">
        <f ca="1">IF(Table_Repeating_Question_Sets[[#This Row],[Header]]="Yes","",_xlfn.NUMBERVALUE(INDIRECT(SUBSTITUTE(ADDRESS(1,COLUMN(Table_Repeating_Question_Sets[[#This Row],[Count 6]]),4),"1","")&amp;ROW(Table_Repeating_Question_Sets[[#This Row],[Count 6]])+1))+IF(Table_Repeating_Question_Sets[[#This Row],[Value 6]]&lt;&gt;"",1,0))</f>
        <v/>
      </c>
      <c r="BZ5"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CA5"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5" s="15" t="str">
        <f ca="1">IF(Table_Repeating_Question_Sets[[#This Row],[Header]]="Yes","",_xlfn.NUMBERVALUE(INDIRECT(SUBSTITUTE(ADDRESS(1,COLUMN(Table_Repeating_Question_Sets[[#This Row],[Count 7]]),4),"1","")&amp;ROW(Table_Repeating_Question_Sets[[#This Row],[Count 7]])+1))+IF(Table_Repeating_Question_Sets[[#This Row],[Value 7]]&lt;&gt;"",1,0))</f>
        <v/>
      </c>
      <c r="CC5"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yes</v>
      </c>
      <c r="CD5"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{"firstName":"n6"}</v>
      </c>
      <c r="CE5" s="15" t="str">
        <f ca="1">IF(Table_Repeating_Question_Sets[[#This Row],[Header]]="Yes","",_xlfn.NUMBERVALUE(INDIRECT(SUBSTITUTE(ADDRESS(1,COLUMN(Table_Repeating_Question_Sets[[#This Row],[Count 8]]),4),"1","")&amp;ROW(Table_Repeating_Question_Sets[[#This Row],[Count 8]])+1))+IF(Table_Repeating_Question_Sets[[#This Row],[Value 8]]&lt;&gt;"",1,0))</f>
        <v/>
      </c>
      <c r="CF5"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yes</v>
      </c>
      <c r="CG5"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{"firstName":"n7"}</v>
      </c>
      <c r="CH5" s="15" t="str">
        <f ca="1">IF(Table_Repeating_Question_Sets[[#This Row],[Header]]="Yes","",_xlfn.NUMBERVALUE(INDIRECT(SUBSTITUTE(ADDRESS(1,COLUMN(Table_Repeating_Question_Sets[[#This Row],[Count 9]]),4),"1","")&amp;ROW(Table_Repeating_Question_Sets[[#This Row],[Count 9]])+1))+IF(Table_Repeating_Question_Sets[[#This Row],[Value 9]]&lt;&gt;"",1,0))</f>
        <v/>
      </c>
      <c r="CI5"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yes</v>
      </c>
      <c r="CJ5"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{"firstName":"n8"}</v>
      </c>
      <c r="CK5" s="15" t="str">
        <f ca="1">IF(Table_Repeating_Question_Sets[[#This Row],[Header]]="Yes","",_xlfn.NUMBERVALUE(INDIRECT(SUBSTITUTE(ADDRESS(1,COLUMN(Table_Repeating_Question_Sets[[#This Row],[Count 10]]),4),"1","")&amp;ROW(Table_Repeating_Question_Sets[[#This Row],[Count 10]])+1))+IF(Table_Repeating_Question_Sets[[#This Row],[Value 10]]&lt;&gt;"",1,0))</f>
        <v/>
      </c>
      <c r="CL5"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yes</v>
      </c>
      <c r="CM5"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{"firstName":"n9"}</v>
      </c>
      <c r="CN5"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Yes</v>
      </c>
      <c r="CO5" s="15" t="str">
        <f ca="1">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[{"firstName":"Tim","lastName":"Jones"},{"firstName":"n1"},{"firstName":"n2"},{"firstName":"n3"},{"firstName":"n4"},{"firstName":"n6"},{"firstName":"n7"},{"firstName":"n8"},{"firstName":"n9"}]</v>
      </c>
      <c r="CP5"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Q5"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R5" s="15" t="str">
        <f t="array" aca="1" ref="CR5"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5" s="15"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5" s="1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"testRepeating":{"firstName": { "dataType": "name", "displayable": true, "resetForNewQuotes": false, "tags": [ "disclosure", "paint" ]},"lastName": { "dataType": "name", "displayable": true, "resetForNewQuotes": false}}</v>
      </c>
      <c r="CU5" s="15" t="str">
        <f ca="1">IF(ISNUMBER(Table_Repeating_Question_Sets[[#This Row],[Config Use Row]]),INDEX(Table_Repeating_Question_Sets[Config Question Meta Data Rollup],Table_Repeating_Question_Sets[[#This Row],[Config Use Row]])&amp;",","")</f>
        <v>"testRepeating":{"firstName": { "dataType": "name", "displayable": true, "resetForNewQuotes": false, "tags": [ "disclosure", "paint" ]},"lastName": { "dataType": "name", "displayable": true, "resetForNewQuotes": false}},</v>
      </c>
      <c r="CV5"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5"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5"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5" s="15" t="str">
        <f xml:space="preserve">
IF(Table_Repeating_Question_Sets[[#This Row],[Row]]="Yes","]},{""className"": ""row"",""fieldGroup"": [","")&amp;
Table_Repeating_Question_Sets[[#This Row],[Config Field]]</f>
        <v/>
      </c>
      <c r="CZ5"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"testRepeating":[{"className": "row","fieldGroup":[{"key": "testRepeating[XX].firstName","type": "input-field","className":"col-xs-12 col-sm-5 col-md-4","templateOptions":{"label":"First name"},"validators": {"validation": "Validators.compose([ValidationService.required('true', ''), ValidationService.isName()])"}},{"key": "testRepeating[XX].lastName","type": "input-field","className":"col-xs-12 col-sm-7 col-md-8","templateOptions":{"label":"Last name"},"validators": {"validation": "Validators.compose([ValidationService.required('true', ''), ValidationService.isName()])"}}]}],</v>
      </c>
      <c r="DA5" s="1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DB5" s="49" t="str">
        <f>IF(AND(Table_Repeating_Question_Sets[[#This Row],[Header]]="",Table_Repeating_Question_Sets[[#This Row],[Property]]&lt;&gt;"",Table_Repeating_Question_Sets[[#This Row],[Field Type]]&lt;&gt;""),
""""&amp;Table_Repeating_Question_Sets[[#This Row],[Key]]&amp;"""","")</f>
        <v/>
      </c>
      <c r="DC5"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"testRepeating":["firstName","lastName"],</v>
      </c>
      <c r="DD5" s="15" t="str">
        <f ca="1">IF(ISNUMBER(Table_Repeating_Question_Sets[[#This Row],[Config Use Row]]),INDEX(Table_Repeating_Question_Sets[Config Rollup],Table_Repeating_Question_Sets[[#This Row],[Config Use Row]]),"")</f>
        <v>"testRepeating":[{"className": "row","fieldGroup":[{"key": "testRepeating[XX].firstName","type": "input-field","className":"col-xs-12 col-sm-5 col-md-4","templateOptions":{"label":"First name"},"validators": {"validation": "Validators.compose([ValidationService.required('true', ''), ValidationService.isName()])"}},{"key": "testRepeating[XX].lastName","type": "input-field","className":"col-xs-12 col-sm-7 col-md-8","templateOptions":{"label":"Last name"},"validators": {"validation": "Validators.compose([ValidationService.required('true', ''), ValidationService.isName()])"}}]}],</v>
      </c>
      <c r="DE5" s="49" t="str">
        <f ca="1">IF(ISNUMBER(Table_Repeating_Question_Sets[[#This Row],[Config Use Row]]),INDEX(Table_Repeating_Question_Sets[Config Keys Nested Rollup],Table_Repeating_Question_Sets[[#This Row],[Config Use Row]]),"")</f>
        <v>"testRepeating":["firstName","lastName"],</v>
      </c>
    </row>
    <row r="6" spans="2:109" s="22" customFormat="1" ht="21" hidden="1" customHeight="1">
      <c r="B6" s="10"/>
      <c r="C6" s="10"/>
      <c r="D6" s="10" t="str">
        <f ca="1">IF(Table_Repeating_Question_Sets[[#This Row],[Header]]="Yes","",
IF(INDIRECT(SUBSTITUTE(ADDRESS(1,COLUMN(),4),"1","")&amp;ROW()-1)="",
INDIRECT(SUBSTITUTE(ADDRESS(1,COLUMN(Table_Repeating_Question_Sets[[#This Row],[Property]]),4),"1","")&amp;ROW()-1),
INDIRECT(SUBSTITUTE(ADDRESS(1,COLUMN(),4),"1","")&amp;ROW()-1)))</f>
        <v>Test Repeating</v>
      </c>
      <c r="E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10" t="str">
        <f ca="1">IF(Table_Repeating_Question_Sets[[#This Row],[Header]]="Yes","",IF(INDIRECT(SUBSTITUTE(ADDRESS(1,COLUMN(),4),"1","")&amp;ROW()-1)="",
INDIRECT(SUBSTITUTE(ADDRESS(1,COLUMN(Table_Repeating_Question_Sets[[#This Row],[Property]]),4),"1","")&amp;ROW()-1),INDIRECT(SUBSTITUTE(ADDRESS(1,COLUMN(),4),"1","")&amp;ROW()-1)))</f>
        <v>Test Repeating</v>
      </c>
      <c r="G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10" t="str">
        <f>IF(Table_Repeating_Question_Sets[[#This Row],[Header]]="Yes","",IF(Table_Repeating_Question_Sets[[#This Row],[Property]]&lt;&gt;"",SUBSTITUTE(Table_Repeating_Question_Sets[[#This Row],[Property]]," ",""),""))</f>
        <v/>
      </c>
      <c r="I6" s="94"/>
      <c r="J6" s="94"/>
      <c r="K6" s="94"/>
      <c r="L6" s="94"/>
      <c r="M6" s="94"/>
      <c r="N6" s="94"/>
      <c r="O6" s="94"/>
      <c r="P6" s="94"/>
      <c r="Q6" s="94"/>
      <c r="R6" s="94"/>
      <c r="S6"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97">
        <f>IF(Table_Repeating_Question_Sets[[#This Row],[Header]]&lt;&gt;"Yes",COUNTA(Table_Repeating_Question_Sets[[#This Row],[Value 1]:[Value 10]]),"")</f>
        <v>0</v>
      </c>
      <c r="U6" s="10"/>
      <c r="V6" s="10"/>
      <c r="W6" s="10"/>
      <c r="X6" s="77"/>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t="str">
        <f>IF(AND(Table_Repeating_Question_Sets[[#This Row],[Displayable]]="No", Table_Repeating_Question_Sets[[#This Row],[Property]]&lt;&gt;""),
"",""""&amp;Table_Repeating_Question_Sets[[#This Row],[Key]]&amp;"""")</f>
        <v>""</v>
      </c>
      <c r="BJ6" s="10">
        <f ca="1">IF(Table_Repeating_Question_Sets[[#This Row],[Header]]="Yes","",_xlfn.NUMBERVALUE(INDIRECT(SUBSTITUTE(ADDRESS(1,COLUMN(Table_Repeating_Question_Sets[[#This Row],[Count 1]]),4),"1","")&amp;ROW(Table_Repeating_Question_Sets[[#This Row],[Count 1]])+1))+IF(Table_Repeating_Question_Sets[[#This Row],[Value 1]]&lt;&gt;"",1,0))</f>
        <v>2</v>
      </c>
      <c r="BK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L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"firstName":"Tim","lastName":"Jones"</v>
      </c>
      <c r="BM6" s="10">
        <f ca="1">IF(Table_Repeating_Question_Sets[[#This Row],[Header]]="Yes","",_xlfn.NUMBERVALUE(INDIRECT(SUBSTITUTE(ADDRESS(1,COLUMN(Table_Repeating_Question_Sets[[#This Row],[Count 2]]),4),"1","")&amp;ROW(Table_Repeating_Question_Sets[[#This Row],[Count 2]])+1))+IF(Table_Repeating_Question_Sets[[#This Row],[Value 2]]&lt;&gt;"",1,0))</f>
        <v>1</v>
      </c>
      <c r="BN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O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"firstName":"n1"</v>
      </c>
      <c r="BP6" s="10">
        <f ca="1">IF(Table_Repeating_Question_Sets[[#This Row],[Header]]="Yes","",_xlfn.NUMBERVALUE(INDIRECT(SUBSTITUTE(ADDRESS(1,COLUMN(Table_Repeating_Question_Sets[[#This Row],[Count 3]]),4),"1","")&amp;ROW(Table_Repeating_Question_Sets[[#This Row],[Count 3]])+1))+IF(Table_Repeating_Question_Sets[[#This Row],[Value 3]]&lt;&gt;"",1,0))</f>
        <v>1</v>
      </c>
      <c r="BQ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R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"firstName":"n2"</v>
      </c>
      <c r="BS6" s="10">
        <f ca="1">IF(Table_Repeating_Question_Sets[[#This Row],[Header]]="Yes","",_xlfn.NUMBERVALUE(INDIRECT(SUBSTITUTE(ADDRESS(1,COLUMN(Table_Repeating_Question_Sets[[#This Row],[Count 4]]),4),"1","")&amp;ROW(Table_Repeating_Question_Sets[[#This Row],[Count 4]])+1))+IF(Table_Repeating_Question_Sets[[#This Row],[Value 4]]&lt;&gt;"",1,0))</f>
        <v>1</v>
      </c>
      <c r="BT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U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"firstName":"n3"</v>
      </c>
      <c r="BV6" s="10">
        <f ca="1">IF(Table_Repeating_Question_Sets[[#This Row],[Header]]="Yes","",_xlfn.NUMBERVALUE(INDIRECT(SUBSTITUTE(ADDRESS(1,COLUMN(Table_Repeating_Question_Sets[[#This Row],[Count 5]]),4),"1","")&amp;ROW(Table_Repeating_Question_Sets[[#This Row],[Count 5]])+1))+IF(Table_Repeating_Question_Sets[[#This Row],[Value 5]]&lt;&gt;"",1,0))</f>
        <v>1</v>
      </c>
      <c r="BW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X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"firstName":"n4"</v>
      </c>
      <c r="BY6" s="10">
        <f ca="1">IF(Table_Repeating_Question_Sets[[#This Row],[Header]]="Yes","",_xlfn.NUMBERVALUE(INDIRECT(SUBSTITUTE(ADDRESS(1,COLUMN(Table_Repeating_Question_Sets[[#This Row],[Count 6]]),4),"1","")&amp;ROW(Table_Repeating_Question_Sets[[#This Row],[Count 6]])+1))+IF(Table_Repeating_Question_Sets[[#This Row],[Value 6]]&lt;&gt;"",1,0))</f>
        <v>0</v>
      </c>
      <c r="BZ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CA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6" s="10">
        <f ca="1">IF(Table_Repeating_Question_Sets[[#This Row],[Header]]="Yes","",_xlfn.NUMBERVALUE(INDIRECT(SUBSTITUTE(ADDRESS(1,COLUMN(Table_Repeating_Question_Sets[[#This Row],[Count 7]]),4),"1","")&amp;ROW(Table_Repeating_Question_Sets[[#This Row],[Count 7]])+1))+IF(Table_Repeating_Question_Sets[[#This Row],[Value 7]]&lt;&gt;"",1,0))</f>
        <v>1</v>
      </c>
      <c r="CC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CD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"firstName":"n6"</v>
      </c>
      <c r="CE6" s="10">
        <f ca="1">IF(Table_Repeating_Question_Sets[[#This Row],[Header]]="Yes","",_xlfn.NUMBERVALUE(INDIRECT(SUBSTITUTE(ADDRESS(1,COLUMN(Table_Repeating_Question_Sets[[#This Row],[Count 8]]),4),"1","")&amp;ROW(Table_Repeating_Question_Sets[[#This Row],[Count 8]])+1))+IF(Table_Repeating_Question_Sets[[#This Row],[Value 8]]&lt;&gt;"",1,0))</f>
        <v>1</v>
      </c>
      <c r="CF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CG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"firstName":"n7"</v>
      </c>
      <c r="CH6" s="10">
        <f ca="1">IF(Table_Repeating_Question_Sets[[#This Row],[Header]]="Yes","",_xlfn.NUMBERVALUE(INDIRECT(SUBSTITUTE(ADDRESS(1,COLUMN(Table_Repeating_Question_Sets[[#This Row],[Count 9]]),4),"1","")&amp;ROW(Table_Repeating_Question_Sets[[#This Row],[Count 9]])+1))+IF(Table_Repeating_Question_Sets[[#This Row],[Value 9]]&lt;&gt;"",1,0))</f>
        <v>1</v>
      </c>
      <c r="CI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CJ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"firstName":"n8"</v>
      </c>
      <c r="CK6" s="10">
        <f ca="1">IF(Table_Repeating_Question_Sets[[#This Row],[Header]]="Yes","",_xlfn.NUMBERVALUE(INDIRECT(SUBSTITUTE(ADDRESS(1,COLUMN(Table_Repeating_Question_Sets[[#This Row],[Count 10]]),4),"1","")&amp;ROW(Table_Repeating_Question_Sets[[#This Row],[Count 10]])+1))+IF(Table_Repeating_Question_Sets[[#This Row],[Value 10]]&lt;&gt;"",1,0))</f>
        <v>1</v>
      </c>
      <c r="CL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M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"firstName":"n9"</v>
      </c>
      <c r="CN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6" s="10" t="str">
        <f>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
      </c>
      <c r="CP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Q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R6" s="10" t="str">
        <f t="array" aca="1" ref="CR6"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6" s="10"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6" s="10"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"firstName": { "dataType": "name", "displayable": true, "resetForNewQuotes": false, "tags": [ "disclosure", "paint" ]},"lastName": { "dataType": "name", "displayable": true, "resetForNewQuotes": false}</v>
      </c>
      <c r="CU6" s="10" t="str">
        <f ca="1">IF(ISNUMBER(Table_Repeating_Question_Sets[[#This Row],[Config Use Row]]),INDEX(Table_Repeating_Question_Sets[Config Question Meta Data Rollup],Table_Repeating_Question_Sets[[#This Row],[Config Use Row]])&amp;",","")</f>
        <v>"repeating2":{},</v>
      </c>
      <c r="CV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6" s="10" t="str">
        <f xml:space="preserve">
IF(Table_Repeating_Question_Sets[[#This Row],[Row]]="Yes","]},{""className"": ""row"",""fieldGroup"": [","")&amp;
Table_Repeating_Question_Sets[[#This Row],[Config Field]]</f>
        <v/>
      </c>
      <c r="CZ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"testRepeating[XX].firstName","type": "input-field","className":"col-xs-12 col-sm-5 col-md-4","templateOptions":{"label":"First name"},"validators": {"validation": "Validators.compose([ValidationService.required('true', ''), ValidationService.isName()])"}},{"key": "testRepeating[XX].lastName","type": "input-field","className":"col-xs-12 col-sm-7 col-md-8","templateOptions":{"label":"Last name"},"validators": {"validation": "Validators.compose([ValidationService.required('true', ''), ValidationService.isName()])"}}</v>
      </c>
      <c r="DA6" s="10">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5</v>
      </c>
      <c r="DB6" s="26" t="str">
        <f>IF(AND(Table_Repeating_Question_Sets[[#This Row],[Header]]="",Table_Repeating_Question_Sets[[#This Row],[Property]]&lt;&gt;"",Table_Repeating_Question_Sets[[#This Row],[Field Type]]&lt;&gt;""),
""""&amp;Table_Repeating_Question_Sets[[#This Row],[Key]]&amp;"""","")</f>
        <v/>
      </c>
      <c r="DC6"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"firstName","lastName"</v>
      </c>
      <c r="DD6" s="26" t="str">
        <f ca="1">IF(ISNUMBER(Table_Repeating_Question_Sets[[#This Row],[Config Use Row]]),INDEX(Table_Repeating_Question_Sets[Config Rollup],Table_Repeating_Question_Sets[[#This Row],[Config Use Row]]),"")</f>
        <v>"repeating2":[{"className": "row","fieldGroup":[]}],</v>
      </c>
      <c r="DE6" s="26" t="str">
        <f ca="1">IF(ISNUMBER(Table_Repeating_Question_Sets[[#This Row],[Config Use Row]]),INDEX(Table_Repeating_Question_Sets[Config Keys Nested Rollup],Table_Repeating_Question_Sets[[#This Row],[Config Use Row]]),"")</f>
        <v>"repeating2":[],</v>
      </c>
    </row>
    <row r="7" spans="2:109" s="22" customFormat="1" ht="21" customHeight="1">
      <c r="B7" s="27" t="s">
        <v>1203</v>
      </c>
      <c r="C7" s="27"/>
      <c r="D7" s="26" t="str">
        <f ca="1">IF(Table_Repeating_Question_Sets[[#This Row],[Header]]="Yes","",
IF(INDIRECT(SUBSTITUTE(ADDRESS(1,COLUMN(),4),"1","")&amp;ROW()-1)="",
INDIRECT(SUBSTITUTE(ADDRESS(1,COLUMN(Table_Repeating_Question_Sets[[#This Row],[Property]]),4),"1","")&amp;ROW()-1),
INDIRECT(SUBSTITUTE(ADDRESS(1,COLUMN(),4),"1","")&amp;ROW()-1)))</f>
        <v>Test Repeating</v>
      </c>
      <c r="E7"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firstName</v>
      </c>
      <c r="F7" s="26" t="str">
        <f ca="1">IF(Table_Repeating_Question_Sets[[#This Row],[Header]]="Yes","",IF(INDIRECT(SUBSTITUTE(ADDRESS(1,COLUMN(),4),"1","")&amp;ROW()-1)="",
INDIRECT(SUBSTITUTE(ADDRESS(1,COLUMN(Table_Repeating_Question_Sets[[#This Row],[Property]]),4),"1","")&amp;ROW()-1),INDIRECT(SUBSTITUTE(ADDRESS(1,COLUMN(),4),"1","")&amp;ROW()-1)))</f>
        <v>Test Repeating</v>
      </c>
      <c r="G7"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testRepeating[XX].firstName</v>
      </c>
      <c r="H7" s="137" t="str">
        <f>IF(Table_Repeating_Question_Sets[[#This Row],[Header]]="Yes","",IF(Table_Repeating_Question_Sets[[#This Row],[Property]]&lt;&gt;"",SUBSTITUTE(Table_Repeating_Question_Sets[[#This Row],[Property]]," ",""),""))</f>
        <v>FirstName</v>
      </c>
      <c r="I7" s="94" t="s">
        <v>1597</v>
      </c>
      <c r="J7" s="94" t="s">
        <v>1691</v>
      </c>
      <c r="K7" s="94" t="s">
        <v>1692</v>
      </c>
      <c r="L7" s="94" t="s">
        <v>1693</v>
      </c>
      <c r="M7" s="94" t="s">
        <v>1694</v>
      </c>
      <c r="N7" s="94"/>
      <c r="O7" s="94" t="s">
        <v>1695</v>
      </c>
      <c r="P7" s="94" t="s">
        <v>1696</v>
      </c>
      <c r="Q7" s="94" t="s">
        <v>1697</v>
      </c>
      <c r="R7" s="94" t="s">
        <v>1698</v>
      </c>
      <c r="S7"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7" s="97">
        <f>IF(Table_Repeating_Question_Sets[[#This Row],[Header]]&lt;&gt;"Yes",COUNTA(Table_Repeating_Question_Sets[[#This Row],[Value 1]:[Value 10]]),"")</f>
        <v>9</v>
      </c>
      <c r="U7" s="27" t="s">
        <v>76</v>
      </c>
      <c r="V7" s="27" t="s">
        <v>37</v>
      </c>
      <c r="W7" s="10"/>
      <c r="X7" s="82" t="s">
        <v>60</v>
      </c>
      <c r="Y7" s="27"/>
      <c r="Z7" s="27">
        <v>12</v>
      </c>
      <c r="AA7" s="27">
        <v>5</v>
      </c>
      <c r="AB7" s="27">
        <v>4</v>
      </c>
      <c r="AC7" s="27"/>
      <c r="AD7" s="10"/>
      <c r="AE7" s="27" t="s">
        <v>1206</v>
      </c>
      <c r="AF7" s="10"/>
      <c r="AG7" s="27"/>
      <c r="AH7" s="27"/>
      <c r="AI7" s="10"/>
      <c r="AJ7" s="10"/>
      <c r="AK7" s="10"/>
      <c r="AL7" s="10"/>
      <c r="AM7" s="10"/>
      <c r="AN7" s="27"/>
      <c r="AO7" s="27"/>
      <c r="AP7" s="10"/>
      <c r="AQ7" s="10"/>
      <c r="AR7" s="27"/>
      <c r="AS7" s="10"/>
      <c r="AT7" s="10"/>
      <c r="AU7" s="10"/>
      <c r="AV7" s="10"/>
      <c r="AW7" s="10"/>
      <c r="AX7" s="10"/>
      <c r="AY7" s="82"/>
      <c r="AZ7" s="27"/>
      <c r="BA7" s="27"/>
      <c r="BB7" s="27"/>
      <c r="BC7" s="10"/>
      <c r="BD7" s="10"/>
      <c r="BE7" s="10"/>
      <c r="BF7" s="27"/>
      <c r="BG7" s="10"/>
      <c r="BH7" s="10" t="s">
        <v>1952</v>
      </c>
      <c r="BI7" s="10" t="str">
        <f>IF(AND(Table_Repeating_Question_Sets[[#This Row],[Displayable]]="No", Table_Repeating_Question_Sets[[#This Row],[Property]]&lt;&gt;""),
"",""""&amp;Table_Repeating_Question_Sets[[#This Row],[Key]]&amp;"""")</f>
        <v>"firstName"</v>
      </c>
      <c r="BJ7" s="26">
        <f ca="1">IF(Table_Repeating_Question_Sets[[#This Row],[Header]]="Yes","",_xlfn.NUMBERVALUE(INDIRECT(SUBSTITUTE(ADDRESS(1,COLUMN(Table_Repeating_Question_Sets[[#This Row],[Count 1]]),4),"1","")&amp;ROW(Table_Repeating_Question_Sets[[#This Row],[Count 1]])+1))+IF(Table_Repeating_Question_Sets[[#This Row],[Value 1]]&lt;&gt;"",1,0))</f>
        <v>2</v>
      </c>
      <c r="BK7"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L7"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"firstName":"Tim","lastName":"Jones"</v>
      </c>
      <c r="BM7" s="26">
        <f ca="1">IF(Table_Repeating_Question_Sets[[#This Row],[Header]]="Yes","",_xlfn.NUMBERVALUE(INDIRECT(SUBSTITUTE(ADDRESS(1,COLUMN(Table_Repeating_Question_Sets[[#This Row],[Count 2]]),4),"1","")&amp;ROW(Table_Repeating_Question_Sets[[#This Row],[Count 2]])+1))+IF(Table_Repeating_Question_Sets[[#This Row],[Value 2]]&lt;&gt;"",1,0))</f>
        <v>1</v>
      </c>
      <c r="BN7"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O7"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"firstName":"n1"</v>
      </c>
      <c r="BP7" s="26">
        <f ca="1">IF(Table_Repeating_Question_Sets[[#This Row],[Header]]="Yes","",_xlfn.NUMBERVALUE(INDIRECT(SUBSTITUTE(ADDRESS(1,COLUMN(Table_Repeating_Question_Sets[[#This Row],[Count 3]]),4),"1","")&amp;ROW(Table_Repeating_Question_Sets[[#This Row],[Count 3]])+1))+IF(Table_Repeating_Question_Sets[[#This Row],[Value 3]]&lt;&gt;"",1,0))</f>
        <v>1</v>
      </c>
      <c r="BQ7"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R7"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"firstName":"n2"</v>
      </c>
      <c r="BS7" s="26">
        <f ca="1">IF(Table_Repeating_Question_Sets[[#This Row],[Header]]="Yes","",_xlfn.NUMBERVALUE(INDIRECT(SUBSTITUTE(ADDRESS(1,COLUMN(Table_Repeating_Question_Sets[[#This Row],[Count 4]]),4),"1","")&amp;ROW(Table_Repeating_Question_Sets[[#This Row],[Count 4]])+1))+IF(Table_Repeating_Question_Sets[[#This Row],[Value 4]]&lt;&gt;"",1,0))</f>
        <v>1</v>
      </c>
      <c r="BT7"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U7"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"firstName":"n3"</v>
      </c>
      <c r="BV7" s="26">
        <f ca="1">IF(Table_Repeating_Question_Sets[[#This Row],[Header]]="Yes","",_xlfn.NUMBERVALUE(INDIRECT(SUBSTITUTE(ADDRESS(1,COLUMN(Table_Repeating_Question_Sets[[#This Row],[Count 5]]),4),"1","")&amp;ROW(Table_Repeating_Question_Sets[[#This Row],[Count 5]])+1))+IF(Table_Repeating_Question_Sets[[#This Row],[Value 5]]&lt;&gt;"",1,0))</f>
        <v>1</v>
      </c>
      <c r="BW7"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X7"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"firstName":"n4"</v>
      </c>
      <c r="BY7" s="26">
        <f ca="1">IF(Table_Repeating_Question_Sets[[#This Row],[Header]]="Yes","",_xlfn.NUMBERVALUE(INDIRECT(SUBSTITUTE(ADDRESS(1,COLUMN(Table_Repeating_Question_Sets[[#This Row],[Count 6]]),4),"1","")&amp;ROW(Table_Repeating_Question_Sets[[#This Row],[Count 6]])+1))+IF(Table_Repeating_Question_Sets[[#This Row],[Value 6]]&lt;&gt;"",1,0))</f>
        <v>0</v>
      </c>
      <c r="BZ7"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CA7"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7" s="26">
        <f ca="1">IF(Table_Repeating_Question_Sets[[#This Row],[Header]]="Yes","",_xlfn.NUMBERVALUE(INDIRECT(SUBSTITUTE(ADDRESS(1,COLUMN(Table_Repeating_Question_Sets[[#This Row],[Count 7]]),4),"1","")&amp;ROW(Table_Repeating_Question_Sets[[#This Row],[Count 7]])+1))+IF(Table_Repeating_Question_Sets[[#This Row],[Value 7]]&lt;&gt;"",1,0))</f>
        <v>1</v>
      </c>
      <c r="CC7"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CD7"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"firstName":"n6"</v>
      </c>
      <c r="CE7" s="26">
        <f ca="1">IF(Table_Repeating_Question_Sets[[#This Row],[Header]]="Yes","",_xlfn.NUMBERVALUE(INDIRECT(SUBSTITUTE(ADDRESS(1,COLUMN(Table_Repeating_Question_Sets[[#This Row],[Count 8]]),4),"1","")&amp;ROW(Table_Repeating_Question_Sets[[#This Row],[Count 8]])+1))+IF(Table_Repeating_Question_Sets[[#This Row],[Value 8]]&lt;&gt;"",1,0))</f>
        <v>1</v>
      </c>
      <c r="CF7"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CG7"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"firstName":"n7"</v>
      </c>
      <c r="CH7" s="26">
        <f ca="1">IF(Table_Repeating_Question_Sets[[#This Row],[Header]]="Yes","",_xlfn.NUMBERVALUE(INDIRECT(SUBSTITUTE(ADDRESS(1,COLUMN(Table_Repeating_Question_Sets[[#This Row],[Count 9]]),4),"1","")&amp;ROW(Table_Repeating_Question_Sets[[#This Row],[Count 9]])+1))+IF(Table_Repeating_Question_Sets[[#This Row],[Value 9]]&lt;&gt;"",1,0))</f>
        <v>1</v>
      </c>
      <c r="CI7"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CJ7"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"firstName":"n8"</v>
      </c>
      <c r="CK7" s="26">
        <f ca="1">IF(Table_Repeating_Question_Sets[[#This Row],[Header]]="Yes","",_xlfn.NUMBERVALUE(INDIRECT(SUBSTITUTE(ADDRESS(1,COLUMN(Table_Repeating_Question_Sets[[#This Row],[Count 10]]),4),"1","")&amp;ROW(Table_Repeating_Question_Sets[[#This Row],[Count 10]])+1))+IF(Table_Repeating_Question_Sets[[#This Row],[Value 10]]&lt;&gt;"",1,0))</f>
        <v>1</v>
      </c>
      <c r="CL7"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M7"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"firstName":"n9"</v>
      </c>
      <c r="CN7"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7" s="26" t="str">
        <f>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
      </c>
      <c r="CP7" s="13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Q7"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R7" s="26" t="str">
        <f t="array" aca="1" ref="CR7"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7" s="26"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"firstName": { "dataType": "name", "displayable": true, "resetForNewQuotes": false, "tags": [ "disclosure", "paint" ]}</v>
      </c>
      <c r="CT7"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"firstName": { "dataType": "name", "displayable": true, "resetForNewQuotes": false, "tags": [ "disclosure", "paint" ]},"lastName": { "dataType": "name", "displayable": true, "resetForNewQuotes": false}</v>
      </c>
      <c r="CU7" s="26" t="str">
        <f ca="1">IF(ISNUMBER(Table_Repeating_Question_Sets[[#This Row],[Config Use Row]]),INDEX(Table_Repeating_Question_Sets[Config Question Meta Data Rollup],Table_Repeating_Question_Sets[[#This Row],[Config Use Row]])&amp;",","")</f>
        <v>"repeating3":{},</v>
      </c>
      <c r="CV7"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ValidationService.isName()])"}</v>
      </c>
      <c r="CW7"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"templateOptions":{"label":"First name"}</v>
      </c>
      <c r="CX7"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{"key": "testRepeating[XX].firstName","type": "input-field","className":"col-xs-12 col-sm-5 col-md-4","templateOptions":{"label":"First name"},"validators": {"validation": "Validators.compose([ValidationService.required('true', ''), ValidationService.isName()])"}}</v>
      </c>
      <c r="CY7" s="26" t="str">
        <f ca="1" xml:space="preserve">
IF(Table_Repeating_Question_Sets[[#This Row],[Row]]="Yes","]},{""className"": ""row"",""fieldGroup"": [","")&amp;
Table_Repeating_Question_Sets[[#This Row],[Config Field]]</f>
        <v>{"key": "testRepeating[XX].firstName","type": "input-field","className":"col-xs-12 col-sm-5 col-md-4","templateOptions":{"label":"First name"},"validators": {"validation": "Validators.compose([ValidationService.required('true', ''), ValidationService.isName()])"}}</v>
      </c>
      <c r="CZ7"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"testRepeating[XX].firstName","type": "input-field","className":"col-xs-12 col-sm-5 col-md-4","templateOptions":{"label":"First name"},"validators": {"validation": "Validators.compose([ValidationService.required('true', ''), ValidationService.isName()])"}},{"key": "testRepeating[XX].lastName","type": "input-field","className":"col-xs-12 col-sm-7 col-md-8","templateOptions":{"label":"Last name"},"validators": {"validation": "Validators.compose([ValidationService.required('true', ''), ValidationService.isName()])"}}</v>
      </c>
      <c r="DA7" s="26">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DB7" s="26" t="str">
        <f>IF(AND(Table_Repeating_Question_Sets[[#This Row],[Header]]="",Table_Repeating_Question_Sets[[#This Row],[Property]]&lt;&gt;"",Table_Repeating_Question_Sets[[#This Row],[Field Type]]&lt;&gt;""),
""""&amp;Table_Repeating_Question_Sets[[#This Row],[Key]]&amp;"""","")</f>
        <v>"firstName"</v>
      </c>
      <c r="DC7"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"firstName","lastName"</v>
      </c>
      <c r="DD7" s="26" t="str">
        <f ca="1">IF(ISNUMBER(Table_Repeating_Question_Sets[[#This Row],[Config Use Row]]),INDEX(Table_Repeating_Question_Sets[Config Rollup],Table_Repeating_Question_Sets[[#This Row],[Config Use Row]]),"")</f>
        <v>"repeating3":[{"className": "row","fieldGroup":[]}],</v>
      </c>
      <c r="DE7" s="26" t="str">
        <f ca="1">IF(ISNUMBER(Table_Repeating_Question_Sets[[#This Row],[Config Use Row]]),INDEX(Table_Repeating_Question_Sets[Config Keys Nested Rollup],Table_Repeating_Question_Sets[[#This Row],[Config Use Row]]),"")</f>
        <v>"repeating3":[],</v>
      </c>
    </row>
    <row r="8" spans="2:109" s="22" customFormat="1" ht="21" customHeight="1">
      <c r="B8" s="27" t="s">
        <v>1204</v>
      </c>
      <c r="C8" s="27"/>
      <c r="D8" s="26" t="str">
        <f ca="1">IF(Table_Repeating_Question_Sets[[#This Row],[Header]]="Yes","",
IF(INDIRECT(SUBSTITUTE(ADDRESS(1,COLUMN(),4),"1","")&amp;ROW()-1)="",
INDIRECT(SUBSTITUTE(ADDRESS(1,COLUMN(Table_Repeating_Question_Sets[[#This Row],[Property]]),4),"1","")&amp;ROW()-1),
INDIRECT(SUBSTITUTE(ADDRESS(1,COLUMN(),4),"1","")&amp;ROW()-1)))</f>
        <v>Test Repeating</v>
      </c>
      <c r="E8" s="26"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lastName</v>
      </c>
      <c r="F8" s="26" t="str">
        <f ca="1">IF(Table_Repeating_Question_Sets[[#This Row],[Header]]="Yes","",IF(INDIRECT(SUBSTITUTE(ADDRESS(1,COLUMN(),4),"1","")&amp;ROW()-1)="",
INDIRECT(SUBSTITUTE(ADDRESS(1,COLUMN(Table_Repeating_Question_Sets[[#This Row],[Property]]),4),"1","")&amp;ROW()-1),INDIRECT(SUBSTITUTE(ADDRESS(1,COLUMN(),4),"1","")&amp;ROW()-1)))</f>
        <v>Test Repeating</v>
      </c>
      <c r="G8" s="26"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testRepeating[XX].lastName</v>
      </c>
      <c r="H8" s="137" t="str">
        <f>IF(Table_Repeating_Question_Sets[[#This Row],[Header]]="Yes","",IF(Table_Repeating_Question_Sets[[#This Row],[Property]]&lt;&gt;"",SUBSTITUTE(Table_Repeating_Question_Sets[[#This Row],[Property]]," ",""),""))</f>
        <v>LastName</v>
      </c>
      <c r="I8" s="94" t="s">
        <v>1598</v>
      </c>
      <c r="J8" s="94"/>
      <c r="K8" s="94"/>
      <c r="L8" s="94"/>
      <c r="M8" s="94"/>
      <c r="N8" s="94"/>
      <c r="O8" s="94"/>
      <c r="P8" s="94"/>
      <c r="Q8" s="94"/>
      <c r="R8" s="94"/>
      <c r="S8"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97">
        <f>IF(Table_Repeating_Question_Sets[[#This Row],[Header]]&lt;&gt;"Yes",COUNTA(Table_Repeating_Question_Sets[[#This Row],[Value 1]:[Value 10]]),"")</f>
        <v>1</v>
      </c>
      <c r="U8" s="27" t="s">
        <v>76</v>
      </c>
      <c r="V8" s="27" t="s">
        <v>37</v>
      </c>
      <c r="W8" s="10"/>
      <c r="X8" s="82" t="s">
        <v>60</v>
      </c>
      <c r="Y8" s="27"/>
      <c r="Z8" s="27">
        <v>12</v>
      </c>
      <c r="AA8" s="27">
        <v>7</v>
      </c>
      <c r="AB8" s="27">
        <v>8</v>
      </c>
      <c r="AC8" s="27"/>
      <c r="AD8" s="10"/>
      <c r="AE8" s="27" t="s">
        <v>1207</v>
      </c>
      <c r="AF8" s="10"/>
      <c r="AG8" s="27"/>
      <c r="AH8" s="27"/>
      <c r="AI8" s="10"/>
      <c r="AJ8" s="10"/>
      <c r="AK8" s="10"/>
      <c r="AL8" s="10"/>
      <c r="AM8" s="10"/>
      <c r="AN8" s="27"/>
      <c r="AO8" s="27"/>
      <c r="AP8" s="10"/>
      <c r="AQ8" s="10"/>
      <c r="AR8" s="27"/>
      <c r="AS8" s="10"/>
      <c r="AT8" s="10"/>
      <c r="AU8" s="10"/>
      <c r="AV8" s="10"/>
      <c r="AW8" s="10"/>
      <c r="AX8" s="10"/>
      <c r="AY8" s="82"/>
      <c r="AZ8" s="27"/>
      <c r="BA8" s="27"/>
      <c r="BB8" s="27"/>
      <c r="BC8" s="10"/>
      <c r="BD8" s="10"/>
      <c r="BE8" s="10"/>
      <c r="BF8" s="10"/>
      <c r="BG8" s="10"/>
      <c r="BH8" s="10"/>
      <c r="BI8" s="10" t="str">
        <f>IF(AND(Table_Repeating_Question_Sets[[#This Row],[Displayable]]="No", Table_Repeating_Question_Sets[[#This Row],[Property]]&lt;&gt;""),
"",""""&amp;Table_Repeating_Question_Sets[[#This Row],[Key]]&amp;"""")</f>
        <v>"lastName"</v>
      </c>
      <c r="BJ8" s="26">
        <f ca="1">IF(Table_Repeating_Question_Sets[[#This Row],[Header]]="Yes","",_xlfn.NUMBERVALUE(INDIRECT(SUBSTITUTE(ADDRESS(1,COLUMN(Table_Repeating_Question_Sets[[#This Row],[Count 1]]),4),"1","")&amp;ROW(Table_Repeating_Question_Sets[[#This Row],[Count 1]])+1))+IF(Table_Repeating_Question_Sets[[#This Row],[Value 1]]&lt;&gt;"",1,0))</f>
        <v>1</v>
      </c>
      <c r="BK8" s="13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L8" s="26"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"lastName":"Jones"</v>
      </c>
      <c r="BM8" s="26">
        <f ca="1">IF(Table_Repeating_Question_Sets[[#This Row],[Header]]="Yes","",_xlfn.NUMBERVALUE(INDIRECT(SUBSTITUTE(ADDRESS(1,COLUMN(Table_Repeating_Question_Sets[[#This Row],[Count 2]]),4),"1","")&amp;ROW(Table_Repeating_Question_Sets[[#This Row],[Count 2]])+1))+IF(Table_Repeating_Question_Sets[[#This Row],[Value 2]]&lt;&gt;"",1,0))</f>
        <v>0</v>
      </c>
      <c r="BN8" s="13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O8" s="26"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8" s="26">
        <f ca="1">IF(Table_Repeating_Question_Sets[[#This Row],[Header]]="Yes","",_xlfn.NUMBERVALUE(INDIRECT(SUBSTITUTE(ADDRESS(1,COLUMN(Table_Repeating_Question_Sets[[#This Row],[Count 3]]),4),"1","")&amp;ROW(Table_Repeating_Question_Sets[[#This Row],[Count 3]])+1))+IF(Table_Repeating_Question_Sets[[#This Row],[Value 3]]&lt;&gt;"",1,0))</f>
        <v>0</v>
      </c>
      <c r="BQ8" s="13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R8" s="26"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8" s="26">
        <f ca="1">IF(Table_Repeating_Question_Sets[[#This Row],[Header]]="Yes","",_xlfn.NUMBERVALUE(INDIRECT(SUBSTITUTE(ADDRESS(1,COLUMN(Table_Repeating_Question_Sets[[#This Row],[Count 4]]),4),"1","")&amp;ROW(Table_Repeating_Question_Sets[[#This Row],[Count 4]])+1))+IF(Table_Repeating_Question_Sets[[#This Row],[Value 4]]&lt;&gt;"",1,0))</f>
        <v>0</v>
      </c>
      <c r="BT8" s="13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U8" s="26"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8" s="26">
        <f ca="1">IF(Table_Repeating_Question_Sets[[#This Row],[Header]]="Yes","",_xlfn.NUMBERVALUE(INDIRECT(SUBSTITUTE(ADDRESS(1,COLUMN(Table_Repeating_Question_Sets[[#This Row],[Count 5]]),4),"1","")&amp;ROW(Table_Repeating_Question_Sets[[#This Row],[Count 5]])+1))+IF(Table_Repeating_Question_Sets[[#This Row],[Value 5]]&lt;&gt;"",1,0))</f>
        <v>0</v>
      </c>
      <c r="BW8" s="13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X8" s="26"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8" s="26">
        <f ca="1">IF(Table_Repeating_Question_Sets[[#This Row],[Header]]="Yes","",_xlfn.NUMBERVALUE(INDIRECT(SUBSTITUTE(ADDRESS(1,COLUMN(Table_Repeating_Question_Sets[[#This Row],[Count 6]]),4),"1","")&amp;ROW(Table_Repeating_Question_Sets[[#This Row],[Count 6]])+1))+IF(Table_Repeating_Question_Sets[[#This Row],[Value 6]]&lt;&gt;"",1,0))</f>
        <v>0</v>
      </c>
      <c r="BZ8" s="13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CA8" s="26"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8" s="26">
        <f ca="1">IF(Table_Repeating_Question_Sets[[#This Row],[Header]]="Yes","",_xlfn.NUMBERVALUE(INDIRECT(SUBSTITUTE(ADDRESS(1,COLUMN(Table_Repeating_Question_Sets[[#This Row],[Count 7]]),4),"1","")&amp;ROW(Table_Repeating_Question_Sets[[#This Row],[Count 7]])+1))+IF(Table_Repeating_Question_Sets[[#This Row],[Value 7]]&lt;&gt;"",1,0))</f>
        <v>0</v>
      </c>
      <c r="CC8" s="13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CD8" s="26"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8" s="26">
        <f ca="1">IF(Table_Repeating_Question_Sets[[#This Row],[Header]]="Yes","",_xlfn.NUMBERVALUE(INDIRECT(SUBSTITUTE(ADDRESS(1,COLUMN(Table_Repeating_Question_Sets[[#This Row],[Count 8]]),4),"1","")&amp;ROW(Table_Repeating_Question_Sets[[#This Row],[Count 8]])+1))+IF(Table_Repeating_Question_Sets[[#This Row],[Value 8]]&lt;&gt;"",1,0))</f>
        <v>0</v>
      </c>
      <c r="CF8" s="13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CG8" s="26"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8" s="26">
        <f ca="1">IF(Table_Repeating_Question_Sets[[#This Row],[Header]]="Yes","",_xlfn.NUMBERVALUE(INDIRECT(SUBSTITUTE(ADDRESS(1,COLUMN(Table_Repeating_Question_Sets[[#This Row],[Count 9]]),4),"1","")&amp;ROW(Table_Repeating_Question_Sets[[#This Row],[Count 9]])+1))+IF(Table_Repeating_Question_Sets[[#This Row],[Value 9]]&lt;&gt;"",1,0))</f>
        <v>0</v>
      </c>
      <c r="CI8" s="13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CJ8" s="26"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8" s="26">
        <f ca="1">IF(Table_Repeating_Question_Sets[[#This Row],[Header]]="Yes","",_xlfn.NUMBERVALUE(INDIRECT(SUBSTITUTE(ADDRESS(1,COLUMN(Table_Repeating_Question_Sets[[#This Row],[Count 10]]),4),"1","")&amp;ROW(Table_Repeating_Question_Sets[[#This Row],[Count 10]])+1))+IF(Table_Repeating_Question_Sets[[#This Row],[Value 10]]&lt;&gt;"",1,0))</f>
        <v>0</v>
      </c>
      <c r="CL8" s="13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M8" s="26"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8" s="13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8" s="26" t="str">
        <f>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
      </c>
      <c r="CP8" s="13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Q8" s="13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R8" s="26" t="str">
        <f t="array" aca="1" ref="CR8"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8" s="26"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"lastName": { "dataType": "name", "displayable": true, "resetForNewQuotes": false}</v>
      </c>
      <c r="CT8"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"lastName": { "dataType": "name", "displayable": true, "resetForNewQuotes": false}</v>
      </c>
      <c r="CU8" s="26" t="str">
        <f ca="1">IF(ISNUMBER(Table_Repeating_Question_Sets[[#This Row],[Config Use Row]]),INDEX(Table_Repeating_Question_Sets[Config Question Meta Data Rollup],Table_Repeating_Question_Sets[[#This Row],[Config Use Row]])&amp;",","")</f>
        <v>"repeating4":{},</v>
      </c>
      <c r="CV8" s="26"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ValidationService.isName()])"}</v>
      </c>
      <c r="CW8" s="26"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"templateOptions":{"label":"Last name"}</v>
      </c>
      <c r="CX8" s="13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{"key": "testRepeating[XX].lastName","type": "input-field","className":"col-xs-12 col-sm-7 col-md-8","templateOptions":{"label":"Last name"},"validators": {"validation": "Validators.compose([ValidationService.required('true', ''), ValidationService.isName()])"}}</v>
      </c>
      <c r="CY8" s="26" t="str">
        <f ca="1" xml:space="preserve">
IF(Table_Repeating_Question_Sets[[#This Row],[Row]]="Yes","]},{""className"": ""row"",""fieldGroup"": [","")&amp;
Table_Repeating_Question_Sets[[#This Row],[Config Field]]</f>
        <v>{"key": "testRepeating[XX].lastName","type": "input-field","className":"col-xs-12 col-sm-7 col-md-8","templateOptions":{"label":"Last name"},"validators": {"validation": "Validators.compose([ValidationService.required('true', ''), ValidationService.isName()])"}}</v>
      </c>
      <c r="CZ8" s="26"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"testRepeating[XX].lastName","type": "input-field","className":"col-xs-12 col-sm-7 col-md-8","templateOptions":{"label":"Last name"},"validators": {"validation": "Validators.compose([ValidationService.required('true', ''), ValidationService.isName()])"}}</v>
      </c>
      <c r="DA8" s="26">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9</v>
      </c>
      <c r="DB8" s="26" t="str">
        <f>IF(AND(Table_Repeating_Question_Sets[[#This Row],[Header]]="",Table_Repeating_Question_Sets[[#This Row],[Property]]&lt;&gt;"",Table_Repeating_Question_Sets[[#This Row],[Field Type]]&lt;&gt;""),
""""&amp;Table_Repeating_Question_Sets[[#This Row],[Key]]&amp;"""","")</f>
        <v>"lastName"</v>
      </c>
      <c r="DC8"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"lastName"</v>
      </c>
      <c r="DD8" s="26" t="str">
        <f ca="1">IF(ISNUMBER(Table_Repeating_Question_Sets[[#This Row],[Config Use Row]]),INDEX(Table_Repeating_Question_Sets[Config Rollup],Table_Repeating_Question_Sets[[#This Row],[Config Use Row]]),"")</f>
        <v>"repeating4":[{"className": "row","fieldGroup":[]}],</v>
      </c>
      <c r="DE8" s="26" t="str">
        <f ca="1">IF(ISNUMBER(Table_Repeating_Question_Sets[[#This Row],[Config Use Row]]),INDEX(Table_Repeating_Question_Sets[Config Keys Nested Rollup],Table_Repeating_Question_Sets[[#This Row],[Config Use Row]]),"")</f>
        <v>"repeating4":[],</v>
      </c>
    </row>
    <row r="9" spans="2:109" s="21" customFormat="1" ht="29.25" thickBot="1">
      <c r="B9" s="49" t="s">
        <v>753</v>
      </c>
      <c r="C9" s="15" t="s">
        <v>60</v>
      </c>
      <c r="D9" s="15" t="str">
        <f ca="1">IF(Table_Repeating_Question_Sets[[#This Row],[Header]]="Yes","",
IF(INDIRECT(SUBSTITUTE(ADDRESS(1,COLUMN(),4),"1","")&amp;ROW()-1)="",
INDIRECT(SUBSTITUTE(ADDRESS(1,COLUMN(Table_Repeating_Question_Sets[[#This Row],[Property]]),4),"1","")&amp;ROW()-1),
INDIRECT(SUBSTITUTE(ADDRESS(1,COLUMN(),4),"1","")&amp;ROW()-1)))</f>
        <v/>
      </c>
      <c r="E9"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repeating2</v>
      </c>
      <c r="F9" s="15" t="str">
        <f ca="1">IF(Table_Repeating_Question_Sets[[#This Row],[Header]]="Yes","",IF(INDIRECT(SUBSTITUTE(ADDRESS(1,COLUMN(),4),"1","")&amp;ROW()-1)="",
INDIRECT(SUBSTITUTE(ADDRESS(1,COLUMN(Table_Repeating_Question_Sets[[#This Row],[Property]]),4),"1","")&amp;ROW()-1),INDIRECT(SUBSTITUTE(ADDRESS(1,COLUMN(),4),"1","")&amp;ROW()-1)))</f>
        <v/>
      </c>
      <c r="G9"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[XX].repeating2</v>
      </c>
      <c r="H9" s="15" t="str">
        <f>IF(Table_Repeating_Question_Sets[[#This Row],[Header]]="Yes","",IF(Table_Repeating_Question_Sets[[#This Row],[Property]]&lt;&gt;"",SUBSTITUTE(Table_Repeating_Question_Sets[[#This Row],[Property]]," ",""),""))</f>
        <v/>
      </c>
      <c r="I9" s="58"/>
      <c r="J9" s="58"/>
      <c r="K9" s="58"/>
      <c r="L9" s="58"/>
      <c r="M9" s="58"/>
      <c r="N9" s="58"/>
      <c r="O9" s="58"/>
      <c r="P9" s="58"/>
      <c r="Q9" s="58"/>
      <c r="R9" s="58"/>
      <c r="S9"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9" s="87" t="str">
        <f>IF(Table_Repeating_Question_Sets[[#This Row],[Header]]&lt;&gt;"Yes",COUNTA(Table_Repeating_Question_Sets[[#This Row],[Value 1]:[Value 10]]),"")</f>
        <v/>
      </c>
      <c r="U9" s="15"/>
      <c r="V9" s="15"/>
      <c r="W9" s="15"/>
      <c r="X9" s="76"/>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t="str">
        <f>IF(AND(Table_Repeating_Question_Sets[[#This Row],[Displayable]]="No", Table_Repeating_Question_Sets[[#This Row],[Property]]&lt;&gt;""),
"",""""&amp;Table_Repeating_Question_Sets[[#This Row],[Key]]&amp;"""")</f>
        <v>"repeating2"</v>
      </c>
      <c r="BJ9" s="15" t="str">
        <f ca="1">IF(Table_Repeating_Question_Sets[[#This Row],[Header]]="Yes","",_xlfn.NUMBERVALUE(INDIRECT(SUBSTITUTE(ADDRESS(1,COLUMN(Table_Repeating_Question_Sets[[#This Row],[Count 1]]),4),"1","")&amp;ROW(Table_Repeating_Question_Sets[[#This Row],[Count 1]])+1))+IF(Table_Repeating_Question_Sets[[#This Row],[Value 1]]&lt;&gt;"",1,0))</f>
        <v/>
      </c>
      <c r="BK9"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L9"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9" s="15" t="str">
        <f ca="1">IF(Table_Repeating_Question_Sets[[#This Row],[Header]]="Yes","",_xlfn.NUMBERVALUE(INDIRECT(SUBSTITUTE(ADDRESS(1,COLUMN(Table_Repeating_Question_Sets[[#This Row],[Count 2]]),4),"1","")&amp;ROW(Table_Repeating_Question_Sets[[#This Row],[Count 2]])+1))+IF(Table_Repeating_Question_Sets[[#This Row],[Value 2]]&lt;&gt;"",1,0))</f>
        <v/>
      </c>
      <c r="BN9"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O9"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9" s="15" t="str">
        <f ca="1">IF(Table_Repeating_Question_Sets[[#This Row],[Header]]="Yes","",_xlfn.NUMBERVALUE(INDIRECT(SUBSTITUTE(ADDRESS(1,COLUMN(Table_Repeating_Question_Sets[[#This Row],[Count 3]]),4),"1","")&amp;ROW(Table_Repeating_Question_Sets[[#This Row],[Count 3]])+1))+IF(Table_Repeating_Question_Sets[[#This Row],[Value 3]]&lt;&gt;"",1,0))</f>
        <v/>
      </c>
      <c r="BQ9"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R9"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9" s="15" t="str">
        <f ca="1">IF(Table_Repeating_Question_Sets[[#This Row],[Header]]="Yes","",_xlfn.NUMBERVALUE(INDIRECT(SUBSTITUTE(ADDRESS(1,COLUMN(Table_Repeating_Question_Sets[[#This Row],[Count 4]]),4),"1","")&amp;ROW(Table_Repeating_Question_Sets[[#This Row],[Count 4]])+1))+IF(Table_Repeating_Question_Sets[[#This Row],[Value 4]]&lt;&gt;"",1,0))</f>
        <v/>
      </c>
      <c r="BT9"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U9"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9" s="15" t="str">
        <f ca="1">IF(Table_Repeating_Question_Sets[[#This Row],[Header]]="Yes","",_xlfn.NUMBERVALUE(INDIRECT(SUBSTITUTE(ADDRESS(1,COLUMN(Table_Repeating_Question_Sets[[#This Row],[Count 5]]),4),"1","")&amp;ROW(Table_Repeating_Question_Sets[[#This Row],[Count 5]])+1))+IF(Table_Repeating_Question_Sets[[#This Row],[Value 5]]&lt;&gt;"",1,0))</f>
        <v/>
      </c>
      <c r="BW9"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X9"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9" s="15" t="str">
        <f ca="1">IF(Table_Repeating_Question_Sets[[#This Row],[Header]]="Yes","",_xlfn.NUMBERVALUE(INDIRECT(SUBSTITUTE(ADDRESS(1,COLUMN(Table_Repeating_Question_Sets[[#This Row],[Count 6]]),4),"1","")&amp;ROW(Table_Repeating_Question_Sets[[#This Row],[Count 6]])+1))+IF(Table_Repeating_Question_Sets[[#This Row],[Value 6]]&lt;&gt;"",1,0))</f>
        <v/>
      </c>
      <c r="BZ9"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CA9"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9" s="15" t="str">
        <f ca="1">IF(Table_Repeating_Question_Sets[[#This Row],[Header]]="Yes","",_xlfn.NUMBERVALUE(INDIRECT(SUBSTITUTE(ADDRESS(1,COLUMN(Table_Repeating_Question_Sets[[#This Row],[Count 7]]),4),"1","")&amp;ROW(Table_Repeating_Question_Sets[[#This Row],[Count 7]])+1))+IF(Table_Repeating_Question_Sets[[#This Row],[Value 7]]&lt;&gt;"",1,0))</f>
        <v/>
      </c>
      <c r="CC9"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CD9"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9" s="15" t="str">
        <f ca="1">IF(Table_Repeating_Question_Sets[[#This Row],[Header]]="Yes","",_xlfn.NUMBERVALUE(INDIRECT(SUBSTITUTE(ADDRESS(1,COLUMN(Table_Repeating_Question_Sets[[#This Row],[Count 8]]),4),"1","")&amp;ROW(Table_Repeating_Question_Sets[[#This Row],[Count 8]])+1))+IF(Table_Repeating_Question_Sets[[#This Row],[Value 8]]&lt;&gt;"",1,0))</f>
        <v/>
      </c>
      <c r="CF9"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CG9"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9" s="15" t="str">
        <f ca="1">IF(Table_Repeating_Question_Sets[[#This Row],[Header]]="Yes","",_xlfn.NUMBERVALUE(INDIRECT(SUBSTITUTE(ADDRESS(1,COLUMN(Table_Repeating_Question_Sets[[#This Row],[Count 9]]),4),"1","")&amp;ROW(Table_Repeating_Question_Sets[[#This Row],[Count 9]])+1))+IF(Table_Repeating_Question_Sets[[#This Row],[Value 9]]&lt;&gt;"",1,0))</f>
        <v/>
      </c>
      <c r="CI9"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CJ9"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9" s="15" t="str">
        <f ca="1">IF(Table_Repeating_Question_Sets[[#This Row],[Header]]="Yes","",_xlfn.NUMBERVALUE(INDIRECT(SUBSTITUTE(ADDRESS(1,COLUMN(Table_Repeating_Question_Sets[[#This Row],[Count 10]]),4),"1","")&amp;ROW(Table_Repeating_Question_Sets[[#This Row],[Count 10]])+1))+IF(Table_Repeating_Question_Sets[[#This Row],[Value 10]]&lt;&gt;"",1,0))</f>
        <v/>
      </c>
      <c r="CL9"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M9"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9"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9" s="15" t="str">
        <f ca="1">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v>
      </c>
      <c r="CP9"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Q9"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R9" s="15" t="str">
        <f t="array" aca="1" ref="CR9"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9" s="15"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9" s="1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"repeating2":{}</v>
      </c>
      <c r="CU9" s="15" t="str">
        <f ca="1">IF(ISNUMBER(Table_Repeating_Question_Sets[[#This Row],[Config Use Row]]),INDEX(Table_Repeating_Question_Sets[Config Question Meta Data Rollup],Table_Repeating_Question_Sets[[#This Row],[Config Use Row]])&amp;",","")</f>
        <v>"repeating5":{},</v>
      </c>
      <c r="CV9"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9"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9"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9" s="15" t="str">
        <f xml:space="preserve">
IF(Table_Repeating_Question_Sets[[#This Row],[Row]]="Yes","]},{""className"": ""row"",""fieldGroup"": [","")&amp;
Table_Repeating_Question_Sets[[#This Row],[Config Field]]</f>
        <v/>
      </c>
      <c r="CZ9"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"repeating2":[{"className": "row","fieldGroup":[]}],</v>
      </c>
      <c r="DA9" s="1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11</v>
      </c>
      <c r="DB9" s="49" t="str">
        <f>IF(AND(Table_Repeating_Question_Sets[[#This Row],[Header]]="",Table_Repeating_Question_Sets[[#This Row],[Property]]&lt;&gt;"",Table_Repeating_Question_Sets[[#This Row],[Field Type]]&lt;&gt;""),
""""&amp;Table_Repeating_Question_Sets[[#This Row],[Key]]&amp;"""","")</f>
        <v/>
      </c>
      <c r="DC9"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"repeating2":[],</v>
      </c>
      <c r="DD9" s="15" t="str">
        <f ca="1">IF(ISNUMBER(Table_Repeating_Question_Sets[[#This Row],[Config Use Row]]),INDEX(Table_Repeating_Question_Sets[Config Rollup],Table_Repeating_Question_Sets[[#This Row],[Config Use Row]]),"")</f>
        <v>"repeating5":[{"className": "row","fieldGroup":[]}],</v>
      </c>
      <c r="DE9" s="49" t="str">
        <f ca="1">IF(ISNUMBER(Table_Repeating_Question_Sets[[#This Row],[Config Use Row]]),INDEX(Table_Repeating_Question_Sets[Config Keys Nested Rollup],Table_Repeating_Question_Sets[[#This Row],[Config Use Row]]),"")</f>
        <v>"repeating5":[],</v>
      </c>
    </row>
    <row r="10" spans="2:109" s="22" customFormat="1" ht="21" hidden="1" customHeight="1">
      <c r="B10" s="10"/>
      <c r="C10" s="10"/>
      <c r="D10" s="10" t="str">
        <f ca="1">IF(Table_Repeating_Question_Sets[[#This Row],[Header]]="Yes","",
IF(INDIRECT(SUBSTITUTE(ADDRESS(1,COLUMN(),4),"1","")&amp;ROW()-1)="",
INDIRECT(SUBSTITUTE(ADDRESS(1,COLUMN(Table_Repeating_Question_Sets[[#This Row],[Property]]),4),"1","")&amp;ROW()-1),
INDIRECT(SUBSTITUTE(ADDRESS(1,COLUMN(),4),"1","")&amp;ROW()-1)))</f>
        <v>Repeating 2</v>
      </c>
      <c r="E10"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0" s="10" t="str">
        <f ca="1">IF(Table_Repeating_Question_Sets[[#This Row],[Header]]="Yes","",IF(INDIRECT(SUBSTITUTE(ADDRESS(1,COLUMN(),4),"1","")&amp;ROW()-1)="",
INDIRECT(SUBSTITUTE(ADDRESS(1,COLUMN(Table_Repeating_Question_Sets[[#This Row],[Property]]),4),"1","")&amp;ROW()-1),INDIRECT(SUBSTITUTE(ADDRESS(1,COLUMN(),4),"1","")&amp;ROW()-1)))</f>
        <v>Repeating 2</v>
      </c>
      <c r="G10"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0" s="10" t="str">
        <f>IF(Table_Repeating_Question_Sets[[#This Row],[Header]]="Yes","",IF(Table_Repeating_Question_Sets[[#This Row],[Property]]&lt;&gt;"",SUBSTITUTE(Table_Repeating_Question_Sets[[#This Row],[Property]]," ",""),""))</f>
        <v/>
      </c>
      <c r="I10" s="94"/>
      <c r="J10" s="94"/>
      <c r="K10" s="94"/>
      <c r="L10" s="94"/>
      <c r="M10" s="94"/>
      <c r="N10" s="94"/>
      <c r="O10" s="94"/>
      <c r="P10" s="94"/>
      <c r="Q10" s="94"/>
      <c r="R10" s="94"/>
      <c r="S10"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97">
        <f>IF(Table_Repeating_Question_Sets[[#This Row],[Header]]&lt;&gt;"Yes",COUNTA(Table_Repeating_Question_Sets[[#This Row],[Value 1]:[Value 10]]),"")</f>
        <v>0</v>
      </c>
      <c r="U10" s="10"/>
      <c r="V10" s="10"/>
      <c r="W10" s="10"/>
      <c r="X10" s="77"/>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t="str">
        <f>IF(AND(Table_Repeating_Question_Sets[[#This Row],[Displayable]]="No", Table_Repeating_Question_Sets[[#This Row],[Property]]&lt;&gt;""),
"",""""&amp;Table_Repeating_Question_Sets[[#This Row],[Key]]&amp;"""")</f>
        <v>""</v>
      </c>
      <c r="BJ10" s="10">
        <f ca="1">IF(Table_Repeating_Question_Sets[[#This Row],[Header]]="Yes","",_xlfn.NUMBERVALUE(INDIRECT(SUBSTITUTE(ADDRESS(1,COLUMN(Table_Repeating_Question_Sets[[#This Row],[Count 1]]),4),"1","")&amp;ROW(Table_Repeating_Question_Sets[[#This Row],[Count 1]])+1))+IF(Table_Repeating_Question_Sets[[#This Row],[Value 1]]&lt;&gt;"",1,0))</f>
        <v>0</v>
      </c>
      <c r="BK10"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L10"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10" s="10">
        <f ca="1">IF(Table_Repeating_Question_Sets[[#This Row],[Header]]="Yes","",_xlfn.NUMBERVALUE(INDIRECT(SUBSTITUTE(ADDRESS(1,COLUMN(Table_Repeating_Question_Sets[[#This Row],[Count 2]]),4),"1","")&amp;ROW(Table_Repeating_Question_Sets[[#This Row],[Count 2]])+1))+IF(Table_Repeating_Question_Sets[[#This Row],[Value 2]]&lt;&gt;"",1,0))</f>
        <v>0</v>
      </c>
      <c r="BN10"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O10"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10" s="10">
        <f ca="1">IF(Table_Repeating_Question_Sets[[#This Row],[Header]]="Yes","",_xlfn.NUMBERVALUE(INDIRECT(SUBSTITUTE(ADDRESS(1,COLUMN(Table_Repeating_Question_Sets[[#This Row],[Count 3]]),4),"1","")&amp;ROW(Table_Repeating_Question_Sets[[#This Row],[Count 3]])+1))+IF(Table_Repeating_Question_Sets[[#This Row],[Value 3]]&lt;&gt;"",1,0))</f>
        <v>0</v>
      </c>
      <c r="BQ10"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R10"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10" s="10">
        <f ca="1">IF(Table_Repeating_Question_Sets[[#This Row],[Header]]="Yes","",_xlfn.NUMBERVALUE(INDIRECT(SUBSTITUTE(ADDRESS(1,COLUMN(Table_Repeating_Question_Sets[[#This Row],[Count 4]]),4),"1","")&amp;ROW(Table_Repeating_Question_Sets[[#This Row],[Count 4]])+1))+IF(Table_Repeating_Question_Sets[[#This Row],[Value 4]]&lt;&gt;"",1,0))</f>
        <v>0</v>
      </c>
      <c r="BT10"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U10"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10" s="10">
        <f ca="1">IF(Table_Repeating_Question_Sets[[#This Row],[Header]]="Yes","",_xlfn.NUMBERVALUE(INDIRECT(SUBSTITUTE(ADDRESS(1,COLUMN(Table_Repeating_Question_Sets[[#This Row],[Count 5]]),4),"1","")&amp;ROW(Table_Repeating_Question_Sets[[#This Row],[Count 5]])+1))+IF(Table_Repeating_Question_Sets[[#This Row],[Value 5]]&lt;&gt;"",1,0))</f>
        <v>0</v>
      </c>
      <c r="BW10"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X10"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10" s="10">
        <f ca="1">IF(Table_Repeating_Question_Sets[[#This Row],[Header]]="Yes","",_xlfn.NUMBERVALUE(INDIRECT(SUBSTITUTE(ADDRESS(1,COLUMN(Table_Repeating_Question_Sets[[#This Row],[Count 6]]),4),"1","")&amp;ROW(Table_Repeating_Question_Sets[[#This Row],[Count 6]])+1))+IF(Table_Repeating_Question_Sets[[#This Row],[Value 6]]&lt;&gt;"",1,0))</f>
        <v>0</v>
      </c>
      <c r="BZ10"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CA10"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10" s="10">
        <f ca="1">IF(Table_Repeating_Question_Sets[[#This Row],[Header]]="Yes","",_xlfn.NUMBERVALUE(INDIRECT(SUBSTITUTE(ADDRESS(1,COLUMN(Table_Repeating_Question_Sets[[#This Row],[Count 7]]),4),"1","")&amp;ROW(Table_Repeating_Question_Sets[[#This Row],[Count 7]])+1))+IF(Table_Repeating_Question_Sets[[#This Row],[Value 7]]&lt;&gt;"",1,0))</f>
        <v>0</v>
      </c>
      <c r="CC10"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CD10"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10" s="10">
        <f ca="1">IF(Table_Repeating_Question_Sets[[#This Row],[Header]]="Yes","",_xlfn.NUMBERVALUE(INDIRECT(SUBSTITUTE(ADDRESS(1,COLUMN(Table_Repeating_Question_Sets[[#This Row],[Count 8]]),4),"1","")&amp;ROW(Table_Repeating_Question_Sets[[#This Row],[Count 8]])+1))+IF(Table_Repeating_Question_Sets[[#This Row],[Value 8]]&lt;&gt;"",1,0))</f>
        <v>0</v>
      </c>
      <c r="CF10"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CG10"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10" s="10">
        <f ca="1">IF(Table_Repeating_Question_Sets[[#This Row],[Header]]="Yes","",_xlfn.NUMBERVALUE(INDIRECT(SUBSTITUTE(ADDRESS(1,COLUMN(Table_Repeating_Question_Sets[[#This Row],[Count 9]]),4),"1","")&amp;ROW(Table_Repeating_Question_Sets[[#This Row],[Count 9]])+1))+IF(Table_Repeating_Question_Sets[[#This Row],[Value 9]]&lt;&gt;"",1,0))</f>
        <v>0</v>
      </c>
      <c r="CI10"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CJ10"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10" s="10">
        <f ca="1">IF(Table_Repeating_Question_Sets[[#This Row],[Header]]="Yes","",_xlfn.NUMBERVALUE(INDIRECT(SUBSTITUTE(ADDRESS(1,COLUMN(Table_Repeating_Question_Sets[[#This Row],[Count 10]]),4),"1","")&amp;ROW(Table_Repeating_Question_Sets[[#This Row],[Count 10]])+1))+IF(Table_Repeating_Question_Sets[[#This Row],[Value 10]]&lt;&gt;"",1,0))</f>
        <v>0</v>
      </c>
      <c r="CL10"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M10"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10"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10" s="10" t="str">
        <f>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
      </c>
      <c r="CP10"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Q10"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R10" s="10" t="str">
        <f t="array" aca="1" ref="CR10"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10" s="10"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10" s="10"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
      </c>
      <c r="CU10" s="10" t="str">
        <f ca="1">IF(ISNUMBER(Table_Repeating_Question_Sets[[#This Row],[Config Use Row]]),INDEX(Table_Repeating_Question_Sets[Config Question Meta Data Rollup],Table_Repeating_Question_Sets[[#This Row],[Config Use Row]])&amp;",","")</f>
        <v/>
      </c>
      <c r="CV10"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10"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10"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10" s="10" t="str">
        <f xml:space="preserve">
IF(Table_Repeating_Question_Sets[[#This Row],[Row]]="Yes","]},{""className"": ""row"",""fieldGroup"": [","")&amp;
Table_Repeating_Question_Sets[[#This Row],[Config Field]]</f>
        <v/>
      </c>
      <c r="CZ10"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DA10"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DB10" s="26" t="str">
        <f>IF(AND(Table_Repeating_Question_Sets[[#This Row],[Header]]="",Table_Repeating_Question_Sets[[#This Row],[Property]]&lt;&gt;"",Table_Repeating_Question_Sets[[#This Row],[Field Type]]&lt;&gt;""),
""""&amp;Table_Repeating_Question_Sets[[#This Row],[Key]]&amp;"""","")</f>
        <v/>
      </c>
      <c r="DC10"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DD10" s="26" t="str">
        <f ca="1">IF(ISNUMBER(Table_Repeating_Question_Sets[[#This Row],[Config Use Row]]),INDEX(Table_Repeating_Question_Sets[Config Rollup],Table_Repeating_Question_Sets[[#This Row],[Config Use Row]]),"")</f>
        <v/>
      </c>
      <c r="DE10" s="26" t="str">
        <f ca="1">IF(ISNUMBER(Table_Repeating_Question_Sets[[#This Row],[Config Use Row]]),INDEX(Table_Repeating_Question_Sets[Config Keys Nested Rollup],Table_Repeating_Question_Sets[[#This Row],[Config Use Row]]),"")</f>
        <v/>
      </c>
    </row>
    <row r="11" spans="2:109" s="21" customFormat="1" ht="29.25" thickBot="1">
      <c r="B11" s="49" t="s">
        <v>754</v>
      </c>
      <c r="C11" s="15" t="s">
        <v>60</v>
      </c>
      <c r="D11" s="15" t="str">
        <f ca="1">IF(Table_Repeating_Question_Sets[[#This Row],[Header]]="Yes","",
IF(INDIRECT(SUBSTITUTE(ADDRESS(1,COLUMN(),4),"1","")&amp;ROW()-1)="",
INDIRECT(SUBSTITUTE(ADDRESS(1,COLUMN(Table_Repeating_Question_Sets[[#This Row],[Property]]),4),"1","")&amp;ROW()-1),
INDIRECT(SUBSTITUTE(ADDRESS(1,COLUMN(),4),"1","")&amp;ROW()-1)))</f>
        <v/>
      </c>
      <c r="E11"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repeating3</v>
      </c>
      <c r="F11" s="15" t="str">
        <f ca="1">IF(Table_Repeating_Question_Sets[[#This Row],[Header]]="Yes","",IF(INDIRECT(SUBSTITUTE(ADDRESS(1,COLUMN(),4),"1","")&amp;ROW()-1)="",
INDIRECT(SUBSTITUTE(ADDRESS(1,COLUMN(Table_Repeating_Question_Sets[[#This Row],[Property]]),4),"1","")&amp;ROW()-1),INDIRECT(SUBSTITUTE(ADDRESS(1,COLUMN(),4),"1","")&amp;ROW()-1)))</f>
        <v/>
      </c>
      <c r="G11"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[XX].repeating3</v>
      </c>
      <c r="H11" s="15" t="str">
        <f>IF(Table_Repeating_Question_Sets[[#This Row],[Header]]="Yes","",IF(Table_Repeating_Question_Sets[[#This Row],[Property]]&lt;&gt;"",SUBSTITUTE(Table_Repeating_Question_Sets[[#This Row],[Property]]," ",""),""))</f>
        <v/>
      </c>
      <c r="I11" s="58"/>
      <c r="J11" s="58"/>
      <c r="K11" s="58"/>
      <c r="L11" s="58"/>
      <c r="M11" s="58"/>
      <c r="N11" s="58"/>
      <c r="O11" s="58"/>
      <c r="P11" s="58"/>
      <c r="Q11" s="58"/>
      <c r="R11" s="58"/>
      <c r="S11"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87" t="str">
        <f>IF(Table_Repeating_Question_Sets[[#This Row],[Header]]&lt;&gt;"Yes",COUNTA(Table_Repeating_Question_Sets[[#This Row],[Value 1]:[Value 10]]),"")</f>
        <v/>
      </c>
      <c r="U11" s="15"/>
      <c r="V11" s="15"/>
      <c r="W11" s="15"/>
      <c r="X11" s="76"/>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t="str">
        <f>IF(AND(Table_Repeating_Question_Sets[[#This Row],[Displayable]]="No", Table_Repeating_Question_Sets[[#This Row],[Property]]&lt;&gt;""),
"",""""&amp;Table_Repeating_Question_Sets[[#This Row],[Key]]&amp;"""")</f>
        <v>"repeating3"</v>
      </c>
      <c r="BJ11" s="15" t="str">
        <f ca="1">IF(Table_Repeating_Question_Sets[[#This Row],[Header]]="Yes","",_xlfn.NUMBERVALUE(INDIRECT(SUBSTITUTE(ADDRESS(1,COLUMN(Table_Repeating_Question_Sets[[#This Row],[Count 1]]),4),"1","")&amp;ROW(Table_Repeating_Question_Sets[[#This Row],[Count 1]])+1))+IF(Table_Repeating_Question_Sets[[#This Row],[Value 1]]&lt;&gt;"",1,0))</f>
        <v/>
      </c>
      <c r="BK11"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L11"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11" s="15" t="str">
        <f ca="1">IF(Table_Repeating_Question_Sets[[#This Row],[Header]]="Yes","",_xlfn.NUMBERVALUE(INDIRECT(SUBSTITUTE(ADDRESS(1,COLUMN(Table_Repeating_Question_Sets[[#This Row],[Count 2]]),4),"1","")&amp;ROW(Table_Repeating_Question_Sets[[#This Row],[Count 2]])+1))+IF(Table_Repeating_Question_Sets[[#This Row],[Value 2]]&lt;&gt;"",1,0))</f>
        <v/>
      </c>
      <c r="BN11"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O11"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11" s="15" t="str">
        <f ca="1">IF(Table_Repeating_Question_Sets[[#This Row],[Header]]="Yes","",_xlfn.NUMBERVALUE(INDIRECT(SUBSTITUTE(ADDRESS(1,COLUMN(Table_Repeating_Question_Sets[[#This Row],[Count 3]]),4),"1","")&amp;ROW(Table_Repeating_Question_Sets[[#This Row],[Count 3]])+1))+IF(Table_Repeating_Question_Sets[[#This Row],[Value 3]]&lt;&gt;"",1,0))</f>
        <v/>
      </c>
      <c r="BQ11"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R11"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11" s="15" t="str">
        <f ca="1">IF(Table_Repeating_Question_Sets[[#This Row],[Header]]="Yes","",_xlfn.NUMBERVALUE(INDIRECT(SUBSTITUTE(ADDRESS(1,COLUMN(Table_Repeating_Question_Sets[[#This Row],[Count 4]]),4),"1","")&amp;ROW(Table_Repeating_Question_Sets[[#This Row],[Count 4]])+1))+IF(Table_Repeating_Question_Sets[[#This Row],[Value 4]]&lt;&gt;"",1,0))</f>
        <v/>
      </c>
      <c r="BT11"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U11"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11" s="15" t="str">
        <f ca="1">IF(Table_Repeating_Question_Sets[[#This Row],[Header]]="Yes","",_xlfn.NUMBERVALUE(INDIRECT(SUBSTITUTE(ADDRESS(1,COLUMN(Table_Repeating_Question_Sets[[#This Row],[Count 5]]),4),"1","")&amp;ROW(Table_Repeating_Question_Sets[[#This Row],[Count 5]])+1))+IF(Table_Repeating_Question_Sets[[#This Row],[Value 5]]&lt;&gt;"",1,0))</f>
        <v/>
      </c>
      <c r="BW11"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X11"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11" s="15" t="str">
        <f ca="1">IF(Table_Repeating_Question_Sets[[#This Row],[Header]]="Yes","",_xlfn.NUMBERVALUE(INDIRECT(SUBSTITUTE(ADDRESS(1,COLUMN(Table_Repeating_Question_Sets[[#This Row],[Count 6]]),4),"1","")&amp;ROW(Table_Repeating_Question_Sets[[#This Row],[Count 6]])+1))+IF(Table_Repeating_Question_Sets[[#This Row],[Value 6]]&lt;&gt;"",1,0))</f>
        <v/>
      </c>
      <c r="BZ11"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CA11"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11" s="15" t="str">
        <f ca="1">IF(Table_Repeating_Question_Sets[[#This Row],[Header]]="Yes","",_xlfn.NUMBERVALUE(INDIRECT(SUBSTITUTE(ADDRESS(1,COLUMN(Table_Repeating_Question_Sets[[#This Row],[Count 7]]),4),"1","")&amp;ROW(Table_Repeating_Question_Sets[[#This Row],[Count 7]])+1))+IF(Table_Repeating_Question_Sets[[#This Row],[Value 7]]&lt;&gt;"",1,0))</f>
        <v/>
      </c>
      <c r="CC11"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CD11"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11" s="15" t="str">
        <f ca="1">IF(Table_Repeating_Question_Sets[[#This Row],[Header]]="Yes","",_xlfn.NUMBERVALUE(INDIRECT(SUBSTITUTE(ADDRESS(1,COLUMN(Table_Repeating_Question_Sets[[#This Row],[Count 8]]),4),"1","")&amp;ROW(Table_Repeating_Question_Sets[[#This Row],[Count 8]])+1))+IF(Table_Repeating_Question_Sets[[#This Row],[Value 8]]&lt;&gt;"",1,0))</f>
        <v/>
      </c>
      <c r="CF11"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CG11"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11" s="15" t="str">
        <f ca="1">IF(Table_Repeating_Question_Sets[[#This Row],[Header]]="Yes","",_xlfn.NUMBERVALUE(INDIRECT(SUBSTITUTE(ADDRESS(1,COLUMN(Table_Repeating_Question_Sets[[#This Row],[Count 9]]),4),"1","")&amp;ROW(Table_Repeating_Question_Sets[[#This Row],[Count 9]])+1))+IF(Table_Repeating_Question_Sets[[#This Row],[Value 9]]&lt;&gt;"",1,0))</f>
        <v/>
      </c>
      <c r="CI11"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CJ11"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11" s="15" t="str">
        <f ca="1">IF(Table_Repeating_Question_Sets[[#This Row],[Header]]="Yes","",_xlfn.NUMBERVALUE(INDIRECT(SUBSTITUTE(ADDRESS(1,COLUMN(Table_Repeating_Question_Sets[[#This Row],[Count 10]]),4),"1","")&amp;ROW(Table_Repeating_Question_Sets[[#This Row],[Count 10]])+1))+IF(Table_Repeating_Question_Sets[[#This Row],[Value 10]]&lt;&gt;"",1,0))</f>
        <v/>
      </c>
      <c r="CL11"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M11"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11"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11" s="15" t="str">
        <f ca="1">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v>
      </c>
      <c r="CP11"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Q11"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R11" s="15" t="str">
        <f t="array" aca="1" ref="CR11"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11" s="15"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11" s="1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"repeating3":{}</v>
      </c>
      <c r="CU11" s="15" t="str">
        <f ca="1">IF(ISNUMBER(Table_Repeating_Question_Sets[[#This Row],[Config Use Row]]),INDEX(Table_Repeating_Question_Sets[Config Question Meta Data Rollup],Table_Repeating_Question_Sets[[#This Row],[Config Use Row]])&amp;",","")</f>
        <v/>
      </c>
      <c r="CV11"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11"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11"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11" s="15" t="str">
        <f xml:space="preserve">
IF(Table_Repeating_Question_Sets[[#This Row],[Row]]="Yes","]},{""className"": ""row"",""fieldGroup"": [","")&amp;
Table_Repeating_Question_Sets[[#This Row],[Config Field]]</f>
        <v/>
      </c>
      <c r="CZ11"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"repeating3":[{"className": "row","fieldGroup":[]}],</v>
      </c>
      <c r="DA11"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DB11" s="49" t="str">
        <f>IF(AND(Table_Repeating_Question_Sets[[#This Row],[Header]]="",Table_Repeating_Question_Sets[[#This Row],[Property]]&lt;&gt;"",Table_Repeating_Question_Sets[[#This Row],[Field Type]]&lt;&gt;""),
""""&amp;Table_Repeating_Question_Sets[[#This Row],[Key]]&amp;"""","")</f>
        <v/>
      </c>
      <c r="DC11"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"repeating3":[],</v>
      </c>
      <c r="DD11" s="15" t="str">
        <f ca="1">IF(ISNUMBER(Table_Repeating_Question_Sets[[#This Row],[Config Use Row]]),INDEX(Table_Repeating_Question_Sets[Config Rollup],Table_Repeating_Question_Sets[[#This Row],[Config Use Row]]),"")</f>
        <v/>
      </c>
      <c r="DE11" s="49" t="str">
        <f ca="1">IF(ISNUMBER(Table_Repeating_Question_Sets[[#This Row],[Config Use Row]]),INDEX(Table_Repeating_Question_Sets[Config Keys Nested Rollup],Table_Repeating_Question_Sets[[#This Row],[Config Use Row]]),"")</f>
        <v/>
      </c>
    </row>
    <row r="12" spans="2:109" s="22" customFormat="1" ht="21" hidden="1" customHeight="1">
      <c r="B12" s="10"/>
      <c r="C12" s="10"/>
      <c r="D12" s="10" t="str">
        <f ca="1">IF(Table_Repeating_Question_Sets[[#This Row],[Header]]="Yes","",
IF(INDIRECT(SUBSTITUTE(ADDRESS(1,COLUMN(),4),"1","")&amp;ROW()-1)="",
INDIRECT(SUBSTITUTE(ADDRESS(1,COLUMN(Table_Repeating_Question_Sets[[#This Row],[Property]]),4),"1","")&amp;ROW()-1),
INDIRECT(SUBSTITUTE(ADDRESS(1,COLUMN(),4),"1","")&amp;ROW()-1)))</f>
        <v>Repeating 3</v>
      </c>
      <c r="E12"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10" t="str">
        <f ca="1">IF(Table_Repeating_Question_Sets[[#This Row],[Header]]="Yes","",IF(INDIRECT(SUBSTITUTE(ADDRESS(1,COLUMN(),4),"1","")&amp;ROW()-1)="",
INDIRECT(SUBSTITUTE(ADDRESS(1,COLUMN(Table_Repeating_Question_Sets[[#This Row],[Property]]),4),"1","")&amp;ROW()-1),INDIRECT(SUBSTITUTE(ADDRESS(1,COLUMN(),4),"1","")&amp;ROW()-1)))</f>
        <v>Repeating 3</v>
      </c>
      <c r="G12"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10" t="str">
        <f>IF(Table_Repeating_Question_Sets[[#This Row],[Header]]="Yes","",IF(Table_Repeating_Question_Sets[[#This Row],[Property]]&lt;&gt;"",SUBSTITUTE(Table_Repeating_Question_Sets[[#This Row],[Property]]," ",""),""))</f>
        <v/>
      </c>
      <c r="I12" s="94"/>
      <c r="J12" s="94"/>
      <c r="K12" s="94"/>
      <c r="L12" s="94"/>
      <c r="M12" s="94"/>
      <c r="N12" s="94"/>
      <c r="O12" s="94"/>
      <c r="P12" s="94"/>
      <c r="Q12" s="94"/>
      <c r="R12" s="94"/>
      <c r="S12"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97">
        <f>IF(Table_Repeating_Question_Sets[[#This Row],[Header]]&lt;&gt;"Yes",COUNTA(Table_Repeating_Question_Sets[[#This Row],[Value 1]:[Value 10]]),"")</f>
        <v>0</v>
      </c>
      <c r="U12" s="10"/>
      <c r="V12" s="10"/>
      <c r="W12" s="10"/>
      <c r="X12" s="77"/>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t="str">
        <f>IF(AND(Table_Repeating_Question_Sets[[#This Row],[Displayable]]="No", Table_Repeating_Question_Sets[[#This Row],[Property]]&lt;&gt;""),
"",""""&amp;Table_Repeating_Question_Sets[[#This Row],[Key]]&amp;"""")</f>
        <v>""</v>
      </c>
      <c r="BJ12" s="10">
        <f ca="1">IF(Table_Repeating_Question_Sets[[#This Row],[Header]]="Yes","",_xlfn.NUMBERVALUE(INDIRECT(SUBSTITUTE(ADDRESS(1,COLUMN(Table_Repeating_Question_Sets[[#This Row],[Count 1]]),4),"1","")&amp;ROW(Table_Repeating_Question_Sets[[#This Row],[Count 1]])+1))+IF(Table_Repeating_Question_Sets[[#This Row],[Value 1]]&lt;&gt;"",1,0))</f>
        <v>0</v>
      </c>
      <c r="BK12"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L12"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12" s="10">
        <f ca="1">IF(Table_Repeating_Question_Sets[[#This Row],[Header]]="Yes","",_xlfn.NUMBERVALUE(INDIRECT(SUBSTITUTE(ADDRESS(1,COLUMN(Table_Repeating_Question_Sets[[#This Row],[Count 2]]),4),"1","")&amp;ROW(Table_Repeating_Question_Sets[[#This Row],[Count 2]])+1))+IF(Table_Repeating_Question_Sets[[#This Row],[Value 2]]&lt;&gt;"",1,0))</f>
        <v>0</v>
      </c>
      <c r="BN12"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O12"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12" s="10">
        <f ca="1">IF(Table_Repeating_Question_Sets[[#This Row],[Header]]="Yes","",_xlfn.NUMBERVALUE(INDIRECT(SUBSTITUTE(ADDRESS(1,COLUMN(Table_Repeating_Question_Sets[[#This Row],[Count 3]]),4),"1","")&amp;ROW(Table_Repeating_Question_Sets[[#This Row],[Count 3]])+1))+IF(Table_Repeating_Question_Sets[[#This Row],[Value 3]]&lt;&gt;"",1,0))</f>
        <v>0</v>
      </c>
      <c r="BQ12"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R12"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12" s="10">
        <f ca="1">IF(Table_Repeating_Question_Sets[[#This Row],[Header]]="Yes","",_xlfn.NUMBERVALUE(INDIRECT(SUBSTITUTE(ADDRESS(1,COLUMN(Table_Repeating_Question_Sets[[#This Row],[Count 4]]),4),"1","")&amp;ROW(Table_Repeating_Question_Sets[[#This Row],[Count 4]])+1))+IF(Table_Repeating_Question_Sets[[#This Row],[Value 4]]&lt;&gt;"",1,0))</f>
        <v>0</v>
      </c>
      <c r="BT12"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U12"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12" s="10">
        <f ca="1">IF(Table_Repeating_Question_Sets[[#This Row],[Header]]="Yes","",_xlfn.NUMBERVALUE(INDIRECT(SUBSTITUTE(ADDRESS(1,COLUMN(Table_Repeating_Question_Sets[[#This Row],[Count 5]]),4),"1","")&amp;ROW(Table_Repeating_Question_Sets[[#This Row],[Count 5]])+1))+IF(Table_Repeating_Question_Sets[[#This Row],[Value 5]]&lt;&gt;"",1,0))</f>
        <v>0</v>
      </c>
      <c r="BW12"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X12"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12" s="10">
        <f ca="1">IF(Table_Repeating_Question_Sets[[#This Row],[Header]]="Yes","",_xlfn.NUMBERVALUE(INDIRECT(SUBSTITUTE(ADDRESS(1,COLUMN(Table_Repeating_Question_Sets[[#This Row],[Count 6]]),4),"1","")&amp;ROW(Table_Repeating_Question_Sets[[#This Row],[Count 6]])+1))+IF(Table_Repeating_Question_Sets[[#This Row],[Value 6]]&lt;&gt;"",1,0))</f>
        <v>0</v>
      </c>
      <c r="BZ12"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CA12"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12" s="10">
        <f ca="1">IF(Table_Repeating_Question_Sets[[#This Row],[Header]]="Yes","",_xlfn.NUMBERVALUE(INDIRECT(SUBSTITUTE(ADDRESS(1,COLUMN(Table_Repeating_Question_Sets[[#This Row],[Count 7]]),4),"1","")&amp;ROW(Table_Repeating_Question_Sets[[#This Row],[Count 7]])+1))+IF(Table_Repeating_Question_Sets[[#This Row],[Value 7]]&lt;&gt;"",1,0))</f>
        <v>0</v>
      </c>
      <c r="CC12"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CD12"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12" s="10">
        <f ca="1">IF(Table_Repeating_Question_Sets[[#This Row],[Header]]="Yes","",_xlfn.NUMBERVALUE(INDIRECT(SUBSTITUTE(ADDRESS(1,COLUMN(Table_Repeating_Question_Sets[[#This Row],[Count 8]]),4),"1","")&amp;ROW(Table_Repeating_Question_Sets[[#This Row],[Count 8]])+1))+IF(Table_Repeating_Question_Sets[[#This Row],[Value 8]]&lt;&gt;"",1,0))</f>
        <v>0</v>
      </c>
      <c r="CF12"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CG12"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12" s="10">
        <f ca="1">IF(Table_Repeating_Question_Sets[[#This Row],[Header]]="Yes","",_xlfn.NUMBERVALUE(INDIRECT(SUBSTITUTE(ADDRESS(1,COLUMN(Table_Repeating_Question_Sets[[#This Row],[Count 9]]),4),"1","")&amp;ROW(Table_Repeating_Question_Sets[[#This Row],[Count 9]])+1))+IF(Table_Repeating_Question_Sets[[#This Row],[Value 9]]&lt;&gt;"",1,0))</f>
        <v>0</v>
      </c>
      <c r="CI12"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CJ12"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12" s="10">
        <f ca="1">IF(Table_Repeating_Question_Sets[[#This Row],[Header]]="Yes","",_xlfn.NUMBERVALUE(INDIRECT(SUBSTITUTE(ADDRESS(1,COLUMN(Table_Repeating_Question_Sets[[#This Row],[Count 10]]),4),"1","")&amp;ROW(Table_Repeating_Question_Sets[[#This Row],[Count 10]])+1))+IF(Table_Repeating_Question_Sets[[#This Row],[Value 10]]&lt;&gt;"",1,0))</f>
        <v>0</v>
      </c>
      <c r="CL12"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M12"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12"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12" s="10" t="str">
        <f>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
      </c>
      <c r="CP12"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Q12"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R12" s="10" t="str">
        <f t="array" aca="1" ref="CR12"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12" s="10"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12" s="10"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
      </c>
      <c r="CU12" s="10" t="str">
        <f ca="1">IF(ISNUMBER(Table_Repeating_Question_Sets[[#This Row],[Config Use Row]]),INDEX(Table_Repeating_Question_Sets[Config Question Meta Data Rollup],Table_Repeating_Question_Sets[[#This Row],[Config Use Row]])&amp;",","")</f>
        <v/>
      </c>
      <c r="CV12"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12"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12"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12" s="10" t="str">
        <f xml:space="preserve">
IF(Table_Repeating_Question_Sets[[#This Row],[Row]]="Yes","]},{""className"": ""row"",""fieldGroup"": [","")&amp;
Table_Repeating_Question_Sets[[#This Row],[Config Field]]</f>
        <v/>
      </c>
      <c r="CZ12"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DA12"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DB12" s="26" t="str">
        <f>IF(AND(Table_Repeating_Question_Sets[[#This Row],[Header]]="",Table_Repeating_Question_Sets[[#This Row],[Property]]&lt;&gt;"",Table_Repeating_Question_Sets[[#This Row],[Field Type]]&lt;&gt;""),
""""&amp;Table_Repeating_Question_Sets[[#This Row],[Key]]&amp;"""","")</f>
        <v/>
      </c>
      <c r="DC12"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DD12" s="26" t="str">
        <f ca="1">IF(ISNUMBER(Table_Repeating_Question_Sets[[#This Row],[Config Use Row]]),INDEX(Table_Repeating_Question_Sets[Config Rollup],Table_Repeating_Question_Sets[[#This Row],[Config Use Row]]),"")</f>
        <v/>
      </c>
      <c r="DE12" s="26" t="str">
        <f ca="1">IF(ISNUMBER(Table_Repeating_Question_Sets[[#This Row],[Config Use Row]]),INDEX(Table_Repeating_Question_Sets[Config Keys Nested Rollup],Table_Repeating_Question_Sets[[#This Row],[Config Use Row]]),"")</f>
        <v/>
      </c>
    </row>
    <row r="13" spans="2:109" s="21" customFormat="1" ht="29.25" thickBot="1">
      <c r="B13" s="49" t="s">
        <v>755</v>
      </c>
      <c r="C13" s="15" t="s">
        <v>60</v>
      </c>
      <c r="D13" s="15" t="str">
        <f ca="1">IF(Table_Repeating_Question_Sets[[#This Row],[Header]]="Yes","",
IF(INDIRECT(SUBSTITUTE(ADDRESS(1,COLUMN(),4),"1","")&amp;ROW()-1)="",
INDIRECT(SUBSTITUTE(ADDRESS(1,COLUMN(Table_Repeating_Question_Sets[[#This Row],[Property]]),4),"1","")&amp;ROW()-1),
INDIRECT(SUBSTITUTE(ADDRESS(1,COLUMN(),4),"1","")&amp;ROW()-1)))</f>
        <v/>
      </c>
      <c r="E13"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repeating4</v>
      </c>
      <c r="F13" s="15" t="str">
        <f ca="1">IF(Table_Repeating_Question_Sets[[#This Row],[Header]]="Yes","",IF(INDIRECT(SUBSTITUTE(ADDRESS(1,COLUMN(),4),"1","")&amp;ROW()-1)="",
INDIRECT(SUBSTITUTE(ADDRESS(1,COLUMN(Table_Repeating_Question_Sets[[#This Row],[Property]]),4),"1","")&amp;ROW()-1),INDIRECT(SUBSTITUTE(ADDRESS(1,COLUMN(),4),"1","")&amp;ROW()-1)))</f>
        <v/>
      </c>
      <c r="G13"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[XX].repeating4</v>
      </c>
      <c r="H13" s="15" t="str">
        <f>IF(Table_Repeating_Question_Sets[[#This Row],[Header]]="Yes","",IF(Table_Repeating_Question_Sets[[#This Row],[Property]]&lt;&gt;"",SUBSTITUTE(Table_Repeating_Question_Sets[[#This Row],[Property]]," ",""),""))</f>
        <v/>
      </c>
      <c r="I13" s="58"/>
      <c r="J13" s="58"/>
      <c r="K13" s="58"/>
      <c r="L13" s="58"/>
      <c r="M13" s="58"/>
      <c r="N13" s="58"/>
      <c r="O13" s="58"/>
      <c r="P13" s="58"/>
      <c r="Q13" s="58"/>
      <c r="R13" s="58"/>
      <c r="S13"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3" s="87" t="str">
        <f>IF(Table_Repeating_Question_Sets[[#This Row],[Header]]&lt;&gt;"Yes",COUNTA(Table_Repeating_Question_Sets[[#This Row],[Value 1]:[Value 10]]),"")</f>
        <v/>
      </c>
      <c r="U13" s="15"/>
      <c r="V13" s="15"/>
      <c r="W13" s="15"/>
      <c r="X13" s="76"/>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t="str">
        <f>IF(AND(Table_Repeating_Question_Sets[[#This Row],[Displayable]]="No", Table_Repeating_Question_Sets[[#This Row],[Property]]&lt;&gt;""),
"",""""&amp;Table_Repeating_Question_Sets[[#This Row],[Key]]&amp;"""")</f>
        <v>"repeating4"</v>
      </c>
      <c r="BJ13" s="15" t="str">
        <f ca="1">IF(Table_Repeating_Question_Sets[[#This Row],[Header]]="Yes","",_xlfn.NUMBERVALUE(INDIRECT(SUBSTITUTE(ADDRESS(1,COLUMN(Table_Repeating_Question_Sets[[#This Row],[Count 1]]),4),"1","")&amp;ROW(Table_Repeating_Question_Sets[[#This Row],[Count 1]])+1))+IF(Table_Repeating_Question_Sets[[#This Row],[Value 1]]&lt;&gt;"",1,0))</f>
        <v/>
      </c>
      <c r="BK13"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L13"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13" s="15" t="str">
        <f ca="1">IF(Table_Repeating_Question_Sets[[#This Row],[Header]]="Yes","",_xlfn.NUMBERVALUE(INDIRECT(SUBSTITUTE(ADDRESS(1,COLUMN(Table_Repeating_Question_Sets[[#This Row],[Count 2]]),4),"1","")&amp;ROW(Table_Repeating_Question_Sets[[#This Row],[Count 2]])+1))+IF(Table_Repeating_Question_Sets[[#This Row],[Value 2]]&lt;&gt;"",1,0))</f>
        <v/>
      </c>
      <c r="BN13"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O13"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13" s="15" t="str">
        <f ca="1">IF(Table_Repeating_Question_Sets[[#This Row],[Header]]="Yes","",_xlfn.NUMBERVALUE(INDIRECT(SUBSTITUTE(ADDRESS(1,COLUMN(Table_Repeating_Question_Sets[[#This Row],[Count 3]]),4),"1","")&amp;ROW(Table_Repeating_Question_Sets[[#This Row],[Count 3]])+1))+IF(Table_Repeating_Question_Sets[[#This Row],[Value 3]]&lt;&gt;"",1,0))</f>
        <v/>
      </c>
      <c r="BQ13"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R13"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13" s="15" t="str">
        <f ca="1">IF(Table_Repeating_Question_Sets[[#This Row],[Header]]="Yes","",_xlfn.NUMBERVALUE(INDIRECT(SUBSTITUTE(ADDRESS(1,COLUMN(Table_Repeating_Question_Sets[[#This Row],[Count 4]]),4),"1","")&amp;ROW(Table_Repeating_Question_Sets[[#This Row],[Count 4]])+1))+IF(Table_Repeating_Question_Sets[[#This Row],[Value 4]]&lt;&gt;"",1,0))</f>
        <v/>
      </c>
      <c r="BT13"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U13"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13" s="15" t="str">
        <f ca="1">IF(Table_Repeating_Question_Sets[[#This Row],[Header]]="Yes","",_xlfn.NUMBERVALUE(INDIRECT(SUBSTITUTE(ADDRESS(1,COLUMN(Table_Repeating_Question_Sets[[#This Row],[Count 5]]),4),"1","")&amp;ROW(Table_Repeating_Question_Sets[[#This Row],[Count 5]])+1))+IF(Table_Repeating_Question_Sets[[#This Row],[Value 5]]&lt;&gt;"",1,0))</f>
        <v/>
      </c>
      <c r="BW13"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X13"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13" s="15" t="str">
        <f ca="1">IF(Table_Repeating_Question_Sets[[#This Row],[Header]]="Yes","",_xlfn.NUMBERVALUE(INDIRECT(SUBSTITUTE(ADDRESS(1,COLUMN(Table_Repeating_Question_Sets[[#This Row],[Count 6]]),4),"1","")&amp;ROW(Table_Repeating_Question_Sets[[#This Row],[Count 6]])+1))+IF(Table_Repeating_Question_Sets[[#This Row],[Value 6]]&lt;&gt;"",1,0))</f>
        <v/>
      </c>
      <c r="BZ13"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CA13"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13" s="15" t="str">
        <f ca="1">IF(Table_Repeating_Question_Sets[[#This Row],[Header]]="Yes","",_xlfn.NUMBERVALUE(INDIRECT(SUBSTITUTE(ADDRESS(1,COLUMN(Table_Repeating_Question_Sets[[#This Row],[Count 7]]),4),"1","")&amp;ROW(Table_Repeating_Question_Sets[[#This Row],[Count 7]])+1))+IF(Table_Repeating_Question_Sets[[#This Row],[Value 7]]&lt;&gt;"",1,0))</f>
        <v/>
      </c>
      <c r="CC13"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CD13"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13" s="15" t="str">
        <f ca="1">IF(Table_Repeating_Question_Sets[[#This Row],[Header]]="Yes","",_xlfn.NUMBERVALUE(INDIRECT(SUBSTITUTE(ADDRESS(1,COLUMN(Table_Repeating_Question_Sets[[#This Row],[Count 8]]),4),"1","")&amp;ROW(Table_Repeating_Question_Sets[[#This Row],[Count 8]])+1))+IF(Table_Repeating_Question_Sets[[#This Row],[Value 8]]&lt;&gt;"",1,0))</f>
        <v/>
      </c>
      <c r="CF13"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CG13"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13" s="15" t="str">
        <f ca="1">IF(Table_Repeating_Question_Sets[[#This Row],[Header]]="Yes","",_xlfn.NUMBERVALUE(INDIRECT(SUBSTITUTE(ADDRESS(1,COLUMN(Table_Repeating_Question_Sets[[#This Row],[Count 9]]),4),"1","")&amp;ROW(Table_Repeating_Question_Sets[[#This Row],[Count 9]])+1))+IF(Table_Repeating_Question_Sets[[#This Row],[Value 9]]&lt;&gt;"",1,0))</f>
        <v/>
      </c>
      <c r="CI13"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CJ13"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13" s="15" t="str">
        <f ca="1">IF(Table_Repeating_Question_Sets[[#This Row],[Header]]="Yes","",_xlfn.NUMBERVALUE(INDIRECT(SUBSTITUTE(ADDRESS(1,COLUMN(Table_Repeating_Question_Sets[[#This Row],[Count 10]]),4),"1","")&amp;ROW(Table_Repeating_Question_Sets[[#This Row],[Count 10]])+1))+IF(Table_Repeating_Question_Sets[[#This Row],[Value 10]]&lt;&gt;"",1,0))</f>
        <v/>
      </c>
      <c r="CL13"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M13"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13"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13" s="15" t="str">
        <f ca="1">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v>
      </c>
      <c r="CP13"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Q13"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R13" s="15" t="str">
        <f t="array" aca="1" ref="CR13"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13" s="15"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13" s="1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"repeating4":{}</v>
      </c>
      <c r="CU13" s="15" t="str">
        <f ca="1">IF(ISNUMBER(Table_Repeating_Question_Sets[[#This Row],[Config Use Row]]),INDEX(Table_Repeating_Question_Sets[Config Question Meta Data Rollup],Table_Repeating_Question_Sets[[#This Row],[Config Use Row]])&amp;",","")</f>
        <v/>
      </c>
      <c r="CV13"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13"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13"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13" s="15" t="str">
        <f xml:space="preserve">
IF(Table_Repeating_Question_Sets[[#This Row],[Row]]="Yes","]},{""className"": ""row"",""fieldGroup"": [","")&amp;
Table_Repeating_Question_Sets[[#This Row],[Config Field]]</f>
        <v/>
      </c>
      <c r="CZ13"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"repeating4":[{"className": "row","fieldGroup":[]}],</v>
      </c>
      <c r="DA13"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DB13" s="49" t="str">
        <f>IF(AND(Table_Repeating_Question_Sets[[#This Row],[Header]]="",Table_Repeating_Question_Sets[[#This Row],[Property]]&lt;&gt;"",Table_Repeating_Question_Sets[[#This Row],[Field Type]]&lt;&gt;""),
""""&amp;Table_Repeating_Question_Sets[[#This Row],[Key]]&amp;"""","")</f>
        <v/>
      </c>
      <c r="DC13"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"repeating4":[],</v>
      </c>
      <c r="DD13" s="15" t="str">
        <f ca="1">IF(ISNUMBER(Table_Repeating_Question_Sets[[#This Row],[Config Use Row]]),INDEX(Table_Repeating_Question_Sets[Config Rollup],Table_Repeating_Question_Sets[[#This Row],[Config Use Row]]),"")</f>
        <v/>
      </c>
      <c r="DE13" s="49" t="str">
        <f ca="1">IF(ISNUMBER(Table_Repeating_Question_Sets[[#This Row],[Config Use Row]]),INDEX(Table_Repeating_Question_Sets[Config Keys Nested Rollup],Table_Repeating_Question_Sets[[#This Row],[Config Use Row]]),"")</f>
        <v/>
      </c>
    </row>
    <row r="14" spans="2:109" s="22" customFormat="1" ht="21" hidden="1" customHeight="1">
      <c r="B14" s="10"/>
      <c r="C14" s="10"/>
      <c r="D14" s="10" t="str">
        <f ca="1">IF(Table_Repeating_Question_Sets[[#This Row],[Header]]="Yes","",
IF(INDIRECT(SUBSTITUTE(ADDRESS(1,COLUMN(),4),"1","")&amp;ROW()-1)="",
INDIRECT(SUBSTITUTE(ADDRESS(1,COLUMN(Table_Repeating_Question_Sets[[#This Row],[Property]]),4),"1","")&amp;ROW()-1),
INDIRECT(SUBSTITUTE(ADDRESS(1,COLUMN(),4),"1","")&amp;ROW()-1)))</f>
        <v>Repeating 4</v>
      </c>
      <c r="E14"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4" s="10" t="str">
        <f ca="1">IF(Table_Repeating_Question_Sets[[#This Row],[Header]]="Yes","",IF(INDIRECT(SUBSTITUTE(ADDRESS(1,COLUMN(),4),"1","")&amp;ROW()-1)="",
INDIRECT(SUBSTITUTE(ADDRESS(1,COLUMN(Table_Repeating_Question_Sets[[#This Row],[Property]]),4),"1","")&amp;ROW()-1),INDIRECT(SUBSTITUTE(ADDRESS(1,COLUMN(),4),"1","")&amp;ROW()-1)))</f>
        <v>Repeating 4</v>
      </c>
      <c r="G14"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4" s="10" t="str">
        <f>IF(Table_Repeating_Question_Sets[[#This Row],[Header]]="Yes","",IF(Table_Repeating_Question_Sets[[#This Row],[Property]]&lt;&gt;"",SUBSTITUTE(Table_Repeating_Question_Sets[[#This Row],[Property]]," ",""),""))</f>
        <v/>
      </c>
      <c r="I14" s="94"/>
      <c r="J14" s="94"/>
      <c r="K14" s="94"/>
      <c r="L14" s="94"/>
      <c r="M14" s="94"/>
      <c r="N14" s="94"/>
      <c r="O14" s="94"/>
      <c r="P14" s="94"/>
      <c r="Q14" s="94"/>
      <c r="R14" s="94"/>
      <c r="S14"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97">
        <f>IF(Table_Repeating_Question_Sets[[#This Row],[Header]]&lt;&gt;"Yes",COUNTA(Table_Repeating_Question_Sets[[#This Row],[Value 1]:[Value 10]]),"")</f>
        <v>0</v>
      </c>
      <c r="U14" s="10"/>
      <c r="V14" s="10"/>
      <c r="W14" s="10"/>
      <c r="X14" s="77"/>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t="str">
        <f>IF(AND(Table_Repeating_Question_Sets[[#This Row],[Displayable]]="No", Table_Repeating_Question_Sets[[#This Row],[Property]]&lt;&gt;""),
"",""""&amp;Table_Repeating_Question_Sets[[#This Row],[Key]]&amp;"""")</f>
        <v>""</v>
      </c>
      <c r="BJ14" s="10">
        <f ca="1">IF(Table_Repeating_Question_Sets[[#This Row],[Header]]="Yes","",_xlfn.NUMBERVALUE(INDIRECT(SUBSTITUTE(ADDRESS(1,COLUMN(Table_Repeating_Question_Sets[[#This Row],[Count 1]]),4),"1","")&amp;ROW(Table_Repeating_Question_Sets[[#This Row],[Count 1]])+1))+IF(Table_Repeating_Question_Sets[[#This Row],[Value 1]]&lt;&gt;"",1,0))</f>
        <v>0</v>
      </c>
      <c r="BK14"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L14"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14" s="10">
        <f ca="1">IF(Table_Repeating_Question_Sets[[#This Row],[Header]]="Yes","",_xlfn.NUMBERVALUE(INDIRECT(SUBSTITUTE(ADDRESS(1,COLUMN(Table_Repeating_Question_Sets[[#This Row],[Count 2]]),4),"1","")&amp;ROW(Table_Repeating_Question_Sets[[#This Row],[Count 2]])+1))+IF(Table_Repeating_Question_Sets[[#This Row],[Value 2]]&lt;&gt;"",1,0))</f>
        <v>0</v>
      </c>
      <c r="BN14"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O14"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14" s="10">
        <f ca="1">IF(Table_Repeating_Question_Sets[[#This Row],[Header]]="Yes","",_xlfn.NUMBERVALUE(INDIRECT(SUBSTITUTE(ADDRESS(1,COLUMN(Table_Repeating_Question_Sets[[#This Row],[Count 3]]),4),"1","")&amp;ROW(Table_Repeating_Question_Sets[[#This Row],[Count 3]])+1))+IF(Table_Repeating_Question_Sets[[#This Row],[Value 3]]&lt;&gt;"",1,0))</f>
        <v>0</v>
      </c>
      <c r="BQ14"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R14"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14" s="10">
        <f ca="1">IF(Table_Repeating_Question_Sets[[#This Row],[Header]]="Yes","",_xlfn.NUMBERVALUE(INDIRECT(SUBSTITUTE(ADDRESS(1,COLUMN(Table_Repeating_Question_Sets[[#This Row],[Count 4]]),4),"1","")&amp;ROW(Table_Repeating_Question_Sets[[#This Row],[Count 4]])+1))+IF(Table_Repeating_Question_Sets[[#This Row],[Value 4]]&lt;&gt;"",1,0))</f>
        <v>0</v>
      </c>
      <c r="BT14"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U14"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14" s="10">
        <f ca="1">IF(Table_Repeating_Question_Sets[[#This Row],[Header]]="Yes","",_xlfn.NUMBERVALUE(INDIRECT(SUBSTITUTE(ADDRESS(1,COLUMN(Table_Repeating_Question_Sets[[#This Row],[Count 5]]),4),"1","")&amp;ROW(Table_Repeating_Question_Sets[[#This Row],[Count 5]])+1))+IF(Table_Repeating_Question_Sets[[#This Row],[Value 5]]&lt;&gt;"",1,0))</f>
        <v>0</v>
      </c>
      <c r="BW14"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X14"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14" s="10">
        <f ca="1">IF(Table_Repeating_Question_Sets[[#This Row],[Header]]="Yes","",_xlfn.NUMBERVALUE(INDIRECT(SUBSTITUTE(ADDRESS(1,COLUMN(Table_Repeating_Question_Sets[[#This Row],[Count 6]]),4),"1","")&amp;ROW(Table_Repeating_Question_Sets[[#This Row],[Count 6]])+1))+IF(Table_Repeating_Question_Sets[[#This Row],[Value 6]]&lt;&gt;"",1,0))</f>
        <v>0</v>
      </c>
      <c r="BZ14"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CA14"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14" s="10">
        <f ca="1">IF(Table_Repeating_Question_Sets[[#This Row],[Header]]="Yes","",_xlfn.NUMBERVALUE(INDIRECT(SUBSTITUTE(ADDRESS(1,COLUMN(Table_Repeating_Question_Sets[[#This Row],[Count 7]]),4),"1","")&amp;ROW(Table_Repeating_Question_Sets[[#This Row],[Count 7]])+1))+IF(Table_Repeating_Question_Sets[[#This Row],[Value 7]]&lt;&gt;"",1,0))</f>
        <v>0</v>
      </c>
      <c r="CC14"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CD14"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14" s="10">
        <f ca="1">IF(Table_Repeating_Question_Sets[[#This Row],[Header]]="Yes","",_xlfn.NUMBERVALUE(INDIRECT(SUBSTITUTE(ADDRESS(1,COLUMN(Table_Repeating_Question_Sets[[#This Row],[Count 8]]),4),"1","")&amp;ROW(Table_Repeating_Question_Sets[[#This Row],[Count 8]])+1))+IF(Table_Repeating_Question_Sets[[#This Row],[Value 8]]&lt;&gt;"",1,0))</f>
        <v>0</v>
      </c>
      <c r="CF14"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CG14"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14" s="10">
        <f ca="1">IF(Table_Repeating_Question_Sets[[#This Row],[Header]]="Yes","",_xlfn.NUMBERVALUE(INDIRECT(SUBSTITUTE(ADDRESS(1,COLUMN(Table_Repeating_Question_Sets[[#This Row],[Count 9]]),4),"1","")&amp;ROW(Table_Repeating_Question_Sets[[#This Row],[Count 9]])+1))+IF(Table_Repeating_Question_Sets[[#This Row],[Value 9]]&lt;&gt;"",1,0))</f>
        <v>0</v>
      </c>
      <c r="CI14"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CJ14"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14" s="10">
        <f ca="1">IF(Table_Repeating_Question_Sets[[#This Row],[Header]]="Yes","",_xlfn.NUMBERVALUE(INDIRECT(SUBSTITUTE(ADDRESS(1,COLUMN(Table_Repeating_Question_Sets[[#This Row],[Count 10]]),4),"1","")&amp;ROW(Table_Repeating_Question_Sets[[#This Row],[Count 10]])+1))+IF(Table_Repeating_Question_Sets[[#This Row],[Value 10]]&lt;&gt;"",1,0))</f>
        <v>0</v>
      </c>
      <c r="CL14"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M14"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14"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14" s="10" t="str">
        <f>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
      </c>
      <c r="CP14"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Q14"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R14" s="10" t="str">
        <f t="array" aca="1" ref="CR14"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14" s="10"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14" s="10"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
      </c>
      <c r="CU14" s="10" t="str">
        <f ca="1">IF(ISNUMBER(Table_Repeating_Question_Sets[[#This Row],[Config Use Row]]),INDEX(Table_Repeating_Question_Sets[Config Question Meta Data Rollup],Table_Repeating_Question_Sets[[#This Row],[Config Use Row]])&amp;",","")</f>
        <v/>
      </c>
      <c r="CV14"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14"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14"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14" s="10" t="str">
        <f xml:space="preserve">
IF(Table_Repeating_Question_Sets[[#This Row],[Row]]="Yes","]},{""className"": ""row"",""fieldGroup"": [","")&amp;
Table_Repeating_Question_Sets[[#This Row],[Config Field]]</f>
        <v/>
      </c>
      <c r="CZ14"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DA14"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DB14" s="26" t="str">
        <f>IF(AND(Table_Repeating_Question_Sets[[#This Row],[Header]]="",Table_Repeating_Question_Sets[[#This Row],[Property]]&lt;&gt;"",Table_Repeating_Question_Sets[[#This Row],[Field Type]]&lt;&gt;""),
""""&amp;Table_Repeating_Question_Sets[[#This Row],[Key]]&amp;"""","")</f>
        <v/>
      </c>
      <c r="DC14"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DD14" s="26" t="str">
        <f ca="1">IF(ISNUMBER(Table_Repeating_Question_Sets[[#This Row],[Config Use Row]]),INDEX(Table_Repeating_Question_Sets[Config Rollup],Table_Repeating_Question_Sets[[#This Row],[Config Use Row]]),"")</f>
        <v/>
      </c>
      <c r="DE14" s="26" t="str">
        <f ca="1">IF(ISNUMBER(Table_Repeating_Question_Sets[[#This Row],[Config Use Row]]),INDEX(Table_Repeating_Question_Sets[Config Keys Nested Rollup],Table_Repeating_Question_Sets[[#This Row],[Config Use Row]]),"")</f>
        <v/>
      </c>
    </row>
    <row r="15" spans="2:109" s="21" customFormat="1" ht="29.25" thickBot="1">
      <c r="B15" s="49" t="s">
        <v>154</v>
      </c>
      <c r="C15" s="15" t="s">
        <v>60</v>
      </c>
      <c r="D15" s="15" t="str">
        <f ca="1">IF(Table_Repeating_Question_Sets[[#This Row],[Header]]="Yes","",
IF(INDIRECT(SUBSTITUTE(ADDRESS(1,COLUMN(),4),"1","")&amp;ROW()-1)="",
INDIRECT(SUBSTITUTE(ADDRESS(1,COLUMN(Table_Repeating_Question_Sets[[#This Row],[Property]]),4),"1","")&amp;ROW()-1),
INDIRECT(SUBSTITUTE(ADDRESS(1,COLUMN(),4),"1","")&amp;ROW()-1)))</f>
        <v/>
      </c>
      <c r="E15" s="1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15" s="15" t="str">
        <f ca="1">IF(Table_Repeating_Question_Sets[[#This Row],[Header]]="Yes","",IF(INDIRECT(SUBSTITUTE(ADDRESS(1,COLUMN(),4),"1","")&amp;ROW()-1)="",
INDIRECT(SUBSTITUTE(ADDRESS(1,COLUMN(Table_Repeating_Question_Sets[[#This Row],[Property]]),4),"1","")&amp;ROW()-1),INDIRECT(SUBSTITUTE(ADDRESS(1,COLUMN(),4),"1","")&amp;ROW()-1)))</f>
        <v/>
      </c>
      <c r="G15" s="1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15" s="15" t="str">
        <f>IF(Table_Repeating_Question_Sets[[#This Row],[Header]]="Yes","",IF(Table_Repeating_Question_Sets[[#This Row],[Property]]&lt;&gt;"",SUBSTITUTE(Table_Repeating_Question_Sets[[#This Row],[Property]]," ",""),""))</f>
        <v/>
      </c>
      <c r="I15" s="58"/>
      <c r="J15" s="58"/>
      <c r="K15" s="58"/>
      <c r="L15" s="58"/>
      <c r="M15" s="58"/>
      <c r="N15" s="58"/>
      <c r="O15" s="58"/>
      <c r="P15" s="58"/>
      <c r="Q15" s="58"/>
      <c r="R15" s="58"/>
      <c r="S15" s="8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5" s="87" t="str">
        <f>IF(Table_Repeating_Question_Sets[[#This Row],[Header]]&lt;&gt;"Yes",COUNTA(Table_Repeating_Question_Sets[[#This Row],[Value 1]:[Value 10]]),"")</f>
        <v/>
      </c>
      <c r="U15" s="15"/>
      <c r="V15" s="15"/>
      <c r="W15" s="15"/>
      <c r="X15" s="76"/>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t="str">
        <f>IF(AND(Table_Repeating_Question_Sets[[#This Row],[Displayable]]="No", Table_Repeating_Question_Sets[[#This Row],[Property]]&lt;&gt;""),
"",""""&amp;Table_Repeating_Question_Sets[[#This Row],[Key]]&amp;"""")</f>
        <v>"repeating5"</v>
      </c>
      <c r="BJ15" s="15" t="str">
        <f ca="1">IF(Table_Repeating_Question_Sets[[#This Row],[Header]]="Yes","",_xlfn.NUMBERVALUE(INDIRECT(SUBSTITUTE(ADDRESS(1,COLUMN(Table_Repeating_Question_Sets[[#This Row],[Count 1]]),4),"1","")&amp;ROW(Table_Repeating_Question_Sets[[#This Row],[Count 1]])+1))+IF(Table_Repeating_Question_Sets[[#This Row],[Value 1]]&lt;&gt;"",1,0))</f>
        <v/>
      </c>
      <c r="BK15" s="15"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L15" s="1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15" s="15" t="str">
        <f ca="1">IF(Table_Repeating_Question_Sets[[#This Row],[Header]]="Yes","",_xlfn.NUMBERVALUE(INDIRECT(SUBSTITUTE(ADDRESS(1,COLUMN(Table_Repeating_Question_Sets[[#This Row],[Count 2]]),4),"1","")&amp;ROW(Table_Repeating_Question_Sets[[#This Row],[Count 2]])+1))+IF(Table_Repeating_Question_Sets[[#This Row],[Value 2]]&lt;&gt;"",1,0))</f>
        <v/>
      </c>
      <c r="BN15" s="15"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O15" s="1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15" s="15" t="str">
        <f ca="1">IF(Table_Repeating_Question_Sets[[#This Row],[Header]]="Yes","",_xlfn.NUMBERVALUE(INDIRECT(SUBSTITUTE(ADDRESS(1,COLUMN(Table_Repeating_Question_Sets[[#This Row],[Count 3]]),4),"1","")&amp;ROW(Table_Repeating_Question_Sets[[#This Row],[Count 3]])+1))+IF(Table_Repeating_Question_Sets[[#This Row],[Value 3]]&lt;&gt;"",1,0))</f>
        <v/>
      </c>
      <c r="BQ15" s="15"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R15" s="1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15" s="15" t="str">
        <f ca="1">IF(Table_Repeating_Question_Sets[[#This Row],[Header]]="Yes","",_xlfn.NUMBERVALUE(INDIRECT(SUBSTITUTE(ADDRESS(1,COLUMN(Table_Repeating_Question_Sets[[#This Row],[Count 4]]),4),"1","")&amp;ROW(Table_Repeating_Question_Sets[[#This Row],[Count 4]])+1))+IF(Table_Repeating_Question_Sets[[#This Row],[Value 4]]&lt;&gt;"",1,0))</f>
        <v/>
      </c>
      <c r="BT15" s="15"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U15" s="1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15" s="15" t="str">
        <f ca="1">IF(Table_Repeating_Question_Sets[[#This Row],[Header]]="Yes","",_xlfn.NUMBERVALUE(INDIRECT(SUBSTITUTE(ADDRESS(1,COLUMN(Table_Repeating_Question_Sets[[#This Row],[Count 5]]),4),"1","")&amp;ROW(Table_Repeating_Question_Sets[[#This Row],[Count 5]])+1))+IF(Table_Repeating_Question_Sets[[#This Row],[Value 5]]&lt;&gt;"",1,0))</f>
        <v/>
      </c>
      <c r="BW15" s="15"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X15" s="1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15" s="15" t="str">
        <f ca="1">IF(Table_Repeating_Question_Sets[[#This Row],[Header]]="Yes","",_xlfn.NUMBERVALUE(INDIRECT(SUBSTITUTE(ADDRESS(1,COLUMN(Table_Repeating_Question_Sets[[#This Row],[Count 6]]),4),"1","")&amp;ROW(Table_Repeating_Question_Sets[[#This Row],[Count 6]])+1))+IF(Table_Repeating_Question_Sets[[#This Row],[Value 6]]&lt;&gt;"",1,0))</f>
        <v/>
      </c>
      <c r="BZ15" s="15"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CA15" s="1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15" s="15" t="str">
        <f ca="1">IF(Table_Repeating_Question_Sets[[#This Row],[Header]]="Yes","",_xlfn.NUMBERVALUE(INDIRECT(SUBSTITUTE(ADDRESS(1,COLUMN(Table_Repeating_Question_Sets[[#This Row],[Count 7]]),4),"1","")&amp;ROW(Table_Repeating_Question_Sets[[#This Row],[Count 7]])+1))+IF(Table_Repeating_Question_Sets[[#This Row],[Value 7]]&lt;&gt;"",1,0))</f>
        <v/>
      </c>
      <c r="CC15" s="15"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CD15" s="1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15" s="15" t="str">
        <f ca="1">IF(Table_Repeating_Question_Sets[[#This Row],[Header]]="Yes","",_xlfn.NUMBERVALUE(INDIRECT(SUBSTITUTE(ADDRESS(1,COLUMN(Table_Repeating_Question_Sets[[#This Row],[Count 8]]),4),"1","")&amp;ROW(Table_Repeating_Question_Sets[[#This Row],[Count 8]])+1))+IF(Table_Repeating_Question_Sets[[#This Row],[Value 8]]&lt;&gt;"",1,0))</f>
        <v/>
      </c>
      <c r="CF15" s="15"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CG15" s="1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15" s="15" t="str">
        <f ca="1">IF(Table_Repeating_Question_Sets[[#This Row],[Header]]="Yes","",_xlfn.NUMBERVALUE(INDIRECT(SUBSTITUTE(ADDRESS(1,COLUMN(Table_Repeating_Question_Sets[[#This Row],[Count 9]]),4),"1","")&amp;ROW(Table_Repeating_Question_Sets[[#This Row],[Count 9]])+1))+IF(Table_Repeating_Question_Sets[[#This Row],[Value 9]]&lt;&gt;"",1,0))</f>
        <v/>
      </c>
      <c r="CI15" s="15"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CJ15" s="1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15" s="15" t="str">
        <f ca="1">IF(Table_Repeating_Question_Sets[[#This Row],[Header]]="Yes","",_xlfn.NUMBERVALUE(INDIRECT(SUBSTITUTE(ADDRESS(1,COLUMN(Table_Repeating_Question_Sets[[#This Row],[Count 10]]),4),"1","")&amp;ROW(Table_Repeating_Question_Sets[[#This Row],[Count 10]])+1))+IF(Table_Repeating_Question_Sets[[#This Row],[Value 10]]&lt;&gt;"",1,0))</f>
        <v/>
      </c>
      <c r="CL15" s="15"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M15" s="1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15" s="15"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15" s="15" t="str">
        <f ca="1">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v>
      </c>
      <c r="CP15" s="15"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Q15" s="15"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R15" s="15" t="str">
        <f t="array" aca="1" ref="CR15"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15" s="15"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15" s="1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"repeating5":{}</v>
      </c>
      <c r="CU15" s="15" t="str">
        <f ca="1">IF(ISNUMBER(Table_Repeating_Question_Sets[[#This Row],[Config Use Row]]),INDEX(Table_Repeating_Question_Sets[Config Question Meta Data Rollup],Table_Repeating_Question_Sets[[#This Row],[Config Use Row]])&amp;",","")</f>
        <v/>
      </c>
      <c r="CV15" s="1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15" s="15"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15" s="15"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15" s="15" t="str">
        <f xml:space="preserve">
IF(Table_Repeating_Question_Sets[[#This Row],[Row]]="Yes","]},{""className"": ""row"",""fieldGroup"": [","")&amp;
Table_Repeating_Question_Sets[[#This Row],[Config Field]]</f>
        <v/>
      </c>
      <c r="CZ15" s="1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DA15" s="15"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DB15" s="49" t="str">
        <f>IF(AND(Table_Repeating_Question_Sets[[#This Row],[Header]]="",Table_Repeating_Question_Sets[[#This Row],[Property]]&lt;&gt;"",Table_Repeating_Question_Sets[[#This Row],[Field Type]]&lt;&gt;""),
""""&amp;Table_Repeating_Question_Sets[[#This Row],[Key]]&amp;"""","")</f>
        <v/>
      </c>
      <c r="DC15" s="49"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DD15" s="15" t="str">
        <f ca="1">IF(ISNUMBER(Table_Repeating_Question_Sets[[#This Row],[Config Use Row]]),INDEX(Table_Repeating_Question_Sets[Config Rollup],Table_Repeating_Question_Sets[[#This Row],[Config Use Row]]),"")</f>
        <v/>
      </c>
      <c r="DE15" s="49" t="str">
        <f ca="1">IF(ISNUMBER(Table_Repeating_Question_Sets[[#This Row],[Config Use Row]]),INDEX(Table_Repeating_Question_Sets[Config Keys Nested Rollup],Table_Repeating_Question_Sets[[#This Row],[Config Use Row]]),"")</f>
        <v/>
      </c>
    </row>
    <row r="16" spans="2:109" s="22" customFormat="1" ht="21" hidden="1" customHeight="1">
      <c r="B16" s="10"/>
      <c r="C16" s="10"/>
      <c r="D16" s="10" t="str">
        <f ca="1">IF(Table_Repeating_Question_Sets[[#This Row],[Header]]="Yes","",
IF(INDIRECT(SUBSTITUTE(ADDRESS(1,COLUMN(),4),"1","")&amp;ROW()-1)="",
INDIRECT(SUBSTITUTE(ADDRESS(1,COLUMN(Table_Repeating_Question_Sets[[#This Row],[Property]]),4),"1","")&amp;ROW()-1),
INDIRECT(SUBSTITUTE(ADDRESS(1,COLUMN(),4),"1","")&amp;ROW()-1)))</f>
        <v>Repeating 5</v>
      </c>
      <c r="E1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6" s="10" t="str">
        <f ca="1">IF(Table_Repeating_Question_Sets[[#This Row],[Header]]="Yes","",IF(INDIRECT(SUBSTITUTE(ADDRESS(1,COLUMN(),4),"1","")&amp;ROW()-1)="",
INDIRECT(SUBSTITUTE(ADDRESS(1,COLUMN(Table_Repeating_Question_Sets[[#This Row],[Property]]),4),"1","")&amp;ROW()-1),INDIRECT(SUBSTITUTE(ADDRESS(1,COLUMN(),4),"1","")&amp;ROW()-1)))</f>
        <v>Repeating 5</v>
      </c>
      <c r="G1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6" s="10" t="str">
        <f>IF(Table_Repeating_Question_Sets[[#This Row],[Header]]="Yes","",IF(Table_Repeating_Question_Sets[[#This Row],[Property]]&lt;&gt;"",SUBSTITUTE(Table_Repeating_Question_Sets[[#This Row],[Property]]," ",""),""))</f>
        <v/>
      </c>
      <c r="I16" s="94"/>
      <c r="J16" s="94"/>
      <c r="K16" s="94"/>
      <c r="L16" s="94"/>
      <c r="M16" s="94"/>
      <c r="N16" s="94"/>
      <c r="O16" s="94"/>
      <c r="P16" s="94"/>
      <c r="Q16" s="94"/>
      <c r="R16" s="94"/>
      <c r="S16" s="97">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6" s="97">
        <f>IF(Table_Repeating_Question_Sets[[#This Row],[Header]]&lt;&gt;"Yes",COUNTA(Table_Repeating_Question_Sets[[#This Row],[Value 1]:[Value 10]]),"")</f>
        <v>0</v>
      </c>
      <c r="U16" s="10"/>
      <c r="V16" s="10"/>
      <c r="W16" s="10"/>
      <c r="X16" s="77"/>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t="str">
        <f>IF(AND(Table_Repeating_Question_Sets[[#This Row],[Displayable]]="No", Table_Repeating_Question_Sets[[#This Row],[Property]]&lt;&gt;""),
"",""""&amp;Table_Repeating_Question_Sets[[#This Row],[Key]]&amp;"""")</f>
        <v>""</v>
      </c>
      <c r="BJ16" s="10">
        <f ca="1">IF(Table_Repeating_Question_Sets[[#This Row],[Header]]="Yes","",_xlfn.NUMBERVALUE(INDIRECT(SUBSTITUTE(ADDRESS(1,COLUMN(Table_Repeating_Question_Sets[[#This Row],[Count 1]]),4),"1","")&amp;ROW(Table_Repeating_Question_Sets[[#This Row],[Count 1]])+1))+IF(Table_Repeating_Question_Sets[[#This Row],[Value 1]]&lt;&gt;"",1,0))</f>
        <v>0</v>
      </c>
      <c r="BK1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L1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M16" s="10">
        <f ca="1">IF(Table_Repeating_Question_Sets[[#This Row],[Header]]="Yes","",_xlfn.NUMBERVALUE(INDIRECT(SUBSTITUTE(ADDRESS(1,COLUMN(Table_Repeating_Question_Sets[[#This Row],[Count 2]]),4),"1","")&amp;ROW(Table_Repeating_Question_Sets[[#This Row],[Count 2]])+1))+IF(Table_Repeating_Question_Sets[[#This Row],[Value 2]]&lt;&gt;"",1,0))</f>
        <v>0</v>
      </c>
      <c r="BN1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O1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P16" s="10">
        <f ca="1">IF(Table_Repeating_Question_Sets[[#This Row],[Header]]="Yes","",_xlfn.NUMBERVALUE(INDIRECT(SUBSTITUTE(ADDRESS(1,COLUMN(Table_Repeating_Question_Sets[[#This Row],[Count 3]]),4),"1","")&amp;ROW(Table_Repeating_Question_Sets[[#This Row],[Count 3]])+1))+IF(Table_Repeating_Question_Sets[[#This Row],[Value 3]]&lt;&gt;"",1,0))</f>
        <v>0</v>
      </c>
      <c r="BQ1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R1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S16" s="10">
        <f ca="1">IF(Table_Repeating_Question_Sets[[#This Row],[Header]]="Yes","",_xlfn.NUMBERVALUE(INDIRECT(SUBSTITUTE(ADDRESS(1,COLUMN(Table_Repeating_Question_Sets[[#This Row],[Count 4]]),4),"1","")&amp;ROW(Table_Repeating_Question_Sets[[#This Row],[Count 4]])+1))+IF(Table_Repeating_Question_Sets[[#This Row],[Value 4]]&lt;&gt;"",1,0))</f>
        <v>0</v>
      </c>
      <c r="BT1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U1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V16" s="10">
        <f ca="1">IF(Table_Repeating_Question_Sets[[#This Row],[Header]]="Yes","",_xlfn.NUMBERVALUE(INDIRECT(SUBSTITUTE(ADDRESS(1,COLUMN(Table_Repeating_Question_Sets[[#This Row],[Count 5]]),4),"1","")&amp;ROW(Table_Repeating_Question_Sets[[#This Row],[Count 5]])+1))+IF(Table_Repeating_Question_Sets[[#This Row],[Value 5]]&lt;&gt;"",1,0))</f>
        <v>0</v>
      </c>
      <c r="BW1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X1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Y16" s="10">
        <f ca="1">IF(Table_Repeating_Question_Sets[[#This Row],[Header]]="Yes","",_xlfn.NUMBERVALUE(INDIRECT(SUBSTITUTE(ADDRESS(1,COLUMN(Table_Repeating_Question_Sets[[#This Row],[Count 6]]),4),"1","")&amp;ROW(Table_Repeating_Question_Sets[[#This Row],[Count 6]])+1))+IF(Table_Repeating_Question_Sets[[#This Row],[Value 6]]&lt;&gt;"",1,0))</f>
        <v>0</v>
      </c>
      <c r="BZ1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CA1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CB16" s="10">
        <f ca="1">IF(Table_Repeating_Question_Sets[[#This Row],[Header]]="Yes","",_xlfn.NUMBERVALUE(INDIRECT(SUBSTITUTE(ADDRESS(1,COLUMN(Table_Repeating_Question_Sets[[#This Row],[Count 7]]),4),"1","")&amp;ROW(Table_Repeating_Question_Sets[[#This Row],[Count 7]])+1))+IF(Table_Repeating_Question_Sets[[#This Row],[Value 7]]&lt;&gt;"",1,0))</f>
        <v>0</v>
      </c>
      <c r="CC1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CD1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CE16" s="10">
        <f ca="1">IF(Table_Repeating_Question_Sets[[#This Row],[Header]]="Yes","",_xlfn.NUMBERVALUE(INDIRECT(SUBSTITUTE(ADDRESS(1,COLUMN(Table_Repeating_Question_Sets[[#This Row],[Count 8]]),4),"1","")&amp;ROW(Table_Repeating_Question_Sets[[#This Row],[Count 8]])+1))+IF(Table_Repeating_Question_Sets[[#This Row],[Value 8]]&lt;&gt;"",1,0))</f>
        <v>0</v>
      </c>
      <c r="CF1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CG1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CH16" s="10">
        <f ca="1">IF(Table_Repeating_Question_Sets[[#This Row],[Header]]="Yes","",_xlfn.NUMBERVALUE(INDIRECT(SUBSTITUTE(ADDRESS(1,COLUMN(Table_Repeating_Question_Sets[[#This Row],[Count 9]]),4),"1","")&amp;ROW(Table_Repeating_Question_Sets[[#This Row],[Count 9]])+1))+IF(Table_Repeating_Question_Sets[[#This Row],[Value 9]]&lt;&gt;"",1,0))</f>
        <v>0</v>
      </c>
      <c r="CI1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CJ1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CK16" s="10">
        <f ca="1">IF(Table_Repeating_Question_Sets[[#This Row],[Header]]="Yes","",_xlfn.NUMBERVALUE(INDIRECT(SUBSTITUTE(ADDRESS(1,COLUMN(Table_Repeating_Question_Sets[[#This Row],[Count 10]]),4),"1","")&amp;ROW(Table_Repeating_Question_Sets[[#This Row],[Count 10]])+1))+IF(Table_Repeating_Question_Sets[[#This Row],[Value 10]]&lt;&gt;"",1,0))</f>
        <v>0</v>
      </c>
      <c r="CL1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M1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N1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O16" s="10" t="str">
        <f>IF(Table_Repeating_Question_Sets[[#This Row],[Header]]="Yes",
IF(_xlfn.TEXTJOIN(",",TRUE,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)&lt;&gt;"",
"["&amp;_xlfn.TEXTJOIN(",",TRUE,
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
)&amp;"]","[]"),"")</f>
        <v/>
      </c>
      <c r="CP1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Q1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R16" s="10" t="str">
        <f t="array" aca="1" ref="CR16" ca="1" xml:space="preserve">
IF(AND(Table_Repeating_Question_Sets[[#This Row],[Option Set]]&lt;&gt;"", OR(Table_Repeating_Question_Sets[[#This Row],[Field Type]]="Select",Table_Repeating_Question_Sets[[#This Row],[Field Type]]="Search 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IF(OR(Table_Repeating_Question_Sets[[#This Row],[Field Type]]="Select",Table_Repeating_Question_Sets[[#This Row],[Field Type]]="Search Select"),
LEFT(" *** SELECT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OFFSET(#REF!,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S16" s="10" t="str">
        <f>IF(AND(Table_Repeating_Question_Sets[[#This Row],[Property]]&lt;&gt;"",Table_Repeating_Question_Sets[[#This Row],[Header]]&lt;&gt;"Yes"),
""""&amp;Table_Repeating_Question_Sets[[#This Row],[Key]]&amp;""": { ""dataType"": """&amp;LOWER(Table_Repeating_Question_Sets[[#This Row],[Data Type]])&amp;""", ""displayable"": "&amp;IF(Table_Repeating_Question_Sets[[#This Row],[Displayable]]="No","false","true")&amp;", ""resetForNewQuotes"": "&amp;IF(Table_Repeating_Question_Sets[[#This Row],[Reset For New Quotes]]="Yes","true","false")&amp;
IF(Table_Repeating_Question_Sets[[#This Row],[Tags]]&lt;&gt;"",", ""tags"": [ """&amp;SUBSTITUTE(SUBSTITUTE(TRIM(Table_Repeating_Question_Sets[[#This Row],[Tags]]),"  "," ")," ", """, """)&amp;""" ]","")&amp;
"}","")</f>
        <v/>
      </c>
      <c r="CT16" s="10"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Question Meta Data]],
Table_Repeating_Question_Sets[[#This Row],[Config Question Meta Data]]&amp;
IF(AND(Table_Repeating_Question_Sets[[#This Row],[Config Question Meta Data]]&lt;&gt;"",INDIRECT(SUBSTITUTE(ADDRESS(1,COLUMN(),4),"1","")&amp;ROW()+1)&lt;&gt;""),",","")&amp;
INDIRECT(SUBSTITUTE(ADDRESS(1,COLUMN(),4),"1","")&amp;ROW()+1)
))</f>
        <v/>
      </c>
      <c r="CU16" s="10" t="str">
        <f ca="1">IF(ISNUMBER(Table_Repeating_Question_Sets[[#This Row],[Config Use Row]]),INDEX(Table_Repeating_Question_Sets[Config Question Meta Data Rollup],Table_Repeating_Question_Sets[[#This Row],[Config Use Row]])&amp;",","")</f>
        <v/>
      </c>
      <c r="CV1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Type]]="Name"),"ValidationService.isName()",""),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W1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IF(Table_Repeating_Question_Sets[[#This Row],[Calculated Value]]&lt;&gt;"",
"""calculatedValue"":"""&amp;Table_Repeating_Question_Sets[[#This Row],[Calculated Value]]&amp;"""",""),
IF(AND(OR(Table_Repeating_Question_Sets[[#This Row],[Field Type]]="Select",Table_Repeating_Question_Sets[[#This Row],[Field Type]]="Search 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IF(Table_Repeating_Question_Sets[[#This Row],[Request Trigger]]&lt;&gt;"",
"""requestTrigger"":"""&amp;Table_Repeating_Question_Sets[[#This Row],[Request Trigger]]&amp;"""",""),
IF(Table_Repeating_Question_Sets[[#This Row],[Request Condition]]&lt;&gt;"",
"""requestCondition"":"""&amp;Table_Repeating_Question_Sets[[#This Row],[Request Condition]]&amp;"""",""),
IF(Table_Repeating_Question_Sets[[#This Row],[Request URL]]&lt;&gt;"",
"""requestURL"":"""&amp;Table_Repeating_Question_Sets[[#This Row],[Request URL]]&amp;"""",""),
IF(Table_Repeating_Question_Sets[[#This Row],[Request Verb]]&lt;&gt;"",
"""requestVerb"":"""&amp;Table_Repeating_Question_Sets[[#This Row],[Request Verb]]&amp;"""",""),
IF(Table_Repeating_Question_Sets[[#This Row],[Request Payload]]&lt;&gt;"",
"""requestPayload"":"""&amp;Table_Repeating_Question_Sets[[#This Row],[Request Payload]]&amp;"""",""),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IF(Table_Repeating_Question_Sets[[#This Row],[Field Type]]="Search Select",
"""addonLeft"":{""class"":""fa fa-search""}",""),
IF(AND(Table_Repeating_Question_Sets[[#This Row],[Data Type]]="Percent",Table_Repeating_Question_Sets[[#This Row],[Field Type]]="Text"),
"""addonRight"":{""class"":""fa fa-percent""}",""),
IF(AND(Table_Repeating_Question_Sets[[#This Row],[Data Type]]="Currency",Table_Repeating_Question_Sets[[#This Row],[Field Type]]="Currency"),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Row],[Calculated Value]]&lt;&gt;"","""disabledCondition"": ""true""",
IF(Table_Repeating_Question_Sets[[#This Row],[Disabled Condition]]&lt;&gt;"","""disabledCondition"": """&amp;Table_Repeating_Question_Sets[[#This Row],[Disabled Condition]]&amp;"""","")),
IF(Table_Repeating_Question_Sets[[#This Row],[Affects Premium]]&lt;&gt;"",
"""affectsPremium"":""Yes""",""),
IF(Table_Repeating_Question_Sets[[#This Row],[Affects Triggers]]&lt;&gt;"",
"""affectsTriggers"":""Yes""",""),
IF(Table_Repeating_Question_Sets[[#This Row],[Required For Calculations]]&lt;&gt;"",
"""requiredForCalculations"":"""&amp;Table_Repeating_Question_Sets[[#This Row],[Required For Calculations]]&amp;"""","")
)&amp;"}",""),"")</f>
        <v/>
      </c>
      <c r="CX1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Type]]="Search Select","search-select-field",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IF(Table_Repeating_Question_Sets[[#This Row],[Custom Properties]]&lt;&gt;"",
"""customFieldProperties"":"&amp;Table_Repeating_Question_Sets[[#This Row],[Custom Properties]],""),
Table_Repeating_Question_Sets[[#This Row],[Config TO]],
Table_Repeating_Question_Sets[[#This Row],[Config Validators]],
)&amp;
"}"&amp;
"","")</f>
        <v/>
      </c>
      <c r="CY16" s="10" t="str">
        <f xml:space="preserve">
IF(Table_Repeating_Question_Sets[[#This Row],[Row]]="Yes","]},{""className"": ""row"",""fieldGroup"": [","")&amp;
Table_Repeating_Question_Sets[[#This Row],[Config Field]]</f>
        <v/>
      </c>
      <c r="CZ1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DA16"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DB16" s="26" t="str">
        <f>IF(AND(Table_Repeating_Question_Sets[[#This Row],[Header]]="",Table_Repeating_Question_Sets[[#This Row],[Property]]&lt;&gt;"",Table_Repeating_Question_Sets[[#This Row],[Field Type]]&lt;&gt;""),
""""&amp;Table_Repeating_Question_Sets[[#This Row],[Key]]&amp;"""","")</f>
        <v/>
      </c>
      <c r="DC16" s="26"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DD16" s="26" t="str">
        <f ca="1">IF(ISNUMBER(Table_Repeating_Question_Sets[[#This Row],[Config Use Row]]),INDEX(Table_Repeating_Question_Sets[Config Rollup],Table_Repeating_Question_Sets[[#This Row],[Config Use Row]]),"")</f>
        <v/>
      </c>
      <c r="DE16" s="26" t="str">
        <f ca="1">IF(ISNUMBER(Table_Repeating_Question_Sets[[#This Row],[Config Use Row]]),INDEX(Table_Repeating_Question_Sets[Config Keys Nested Rollup],Table_Repeating_Question_Sets[[#This Row],[Config Use Row]]),"")</f>
        <v/>
      </c>
    </row>
  </sheetData>
  <sheetProtection insertRows="0" deleteRows="0"/>
  <phoneticPr fontId="79" type="noConversion"/>
  <dataValidations count="3">
    <dataValidation type="list" allowBlank="1" showInputMessage="1" showErrorMessage="1" sqref="U5:U16" xr:uid="{00000000-0002-0000-0100-000000000000}">
      <formula1>Select_Repeating_Data_Type</formula1>
    </dataValidation>
    <dataValidation type="list" allowBlank="1" showInputMessage="1" showErrorMessage="1" sqref="X5:X16" xr:uid="{00000000-0002-0000-0100-000001000000}">
      <formula1>Select_Yes_No</formula1>
    </dataValidation>
    <dataValidation type="list" allowBlank="1" showInputMessage="1" showErrorMessage="1" sqref="V1:V1048576" xr:uid="{00000000-0002-0000-0100-000002000000}">
      <formula1>Select_Field_Type_By_Data_Type</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J164"/>
  <sheetViews>
    <sheetView topLeftCell="A53" zoomScaleNormal="100" workbookViewId="0">
      <selection activeCell="F147" sqref="F147"/>
    </sheetView>
  </sheetViews>
  <sheetFormatPr defaultColWidth="9.140625" defaultRowHeight="15"/>
  <cols>
    <col min="1" max="1" width="9.140625" style="21"/>
    <col min="2" max="2" width="34.42578125" style="21" customWidth="1"/>
    <col min="3" max="3" width="22.140625" style="21" hidden="1" customWidth="1"/>
    <col min="4" max="4" width="29.140625" style="21" customWidth="1"/>
    <col min="5" max="5" width="25.85546875" style="21" customWidth="1"/>
    <col min="6" max="7" width="43.5703125" style="21" customWidth="1"/>
    <col min="8" max="9" width="42.85546875" style="21" customWidth="1"/>
    <col min="10" max="11" width="73.85546875" style="21" customWidth="1"/>
    <col min="12" max="16384" width="9.140625" style="21"/>
  </cols>
  <sheetData>
    <row r="3" spans="2:10" ht="47.25" thickBot="1">
      <c r="B3" s="19" t="s">
        <v>155</v>
      </c>
      <c r="C3" s="19"/>
      <c r="D3" s="19"/>
      <c r="E3" s="19"/>
      <c r="F3" s="19"/>
      <c r="G3" s="19"/>
      <c r="H3" s="19"/>
      <c r="I3" s="19"/>
      <c r="J3" s="19"/>
    </row>
    <row r="5" spans="2:10">
      <c r="B5" s="16" t="s">
        <v>6</v>
      </c>
      <c r="C5" s="16" t="s">
        <v>2</v>
      </c>
      <c r="D5" s="16" t="s">
        <v>156</v>
      </c>
      <c r="E5" s="16" t="s">
        <v>157</v>
      </c>
      <c r="F5" s="16" t="s">
        <v>20</v>
      </c>
      <c r="G5" s="16" t="s">
        <v>33</v>
      </c>
      <c r="H5" s="17" t="s">
        <v>1688</v>
      </c>
      <c r="I5" s="17" t="s">
        <v>1959</v>
      </c>
      <c r="J5" s="17" t="s">
        <v>189</v>
      </c>
    </row>
    <row r="6" spans="2:10" ht="29.25" thickBot="1">
      <c r="B6" s="84" t="s">
        <v>984</v>
      </c>
      <c r="C6" s="15" t="s">
        <v>60</v>
      </c>
      <c r="D6" s="15"/>
      <c r="E6" s="15"/>
      <c r="F6" s="15"/>
      <c r="G6" s="15"/>
      <c r="H6" s="15"/>
      <c r="I6" s="15"/>
      <c r="J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7" spans="2:10" s="22" customFormat="1" ht="21" hidden="1" customHeight="1">
      <c r="B7" s="77"/>
      <c r="C7" s="10"/>
      <c r="D7" s="10"/>
      <c r="E7" s="10"/>
      <c r="F7" s="10"/>
      <c r="G7" s="10"/>
      <c r="H7" s="10"/>
      <c r="I7" s="10"/>
      <c r="J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8" spans="2:10" s="22" customFormat="1" ht="21" customHeight="1">
      <c r="B8" s="82" t="s">
        <v>1010</v>
      </c>
      <c r="C8" s="10"/>
      <c r="D8" s="11" t="s">
        <v>194</v>
      </c>
      <c r="E8" s="11"/>
      <c r="F8" s="10"/>
      <c r="G8" s="10"/>
      <c r="H8" s="11" t="s">
        <v>1690</v>
      </c>
      <c r="I8" s="255" t="s">
        <v>1960</v>
      </c>
      <c r="J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{"value":"Test 1","key":"Air Conditioning Service Trade","properties":{    "tradeId": 12345,    "contactPerson": "Mary Blige",    "requiresCertification": true}}</v>
      </c>
    </row>
    <row r="9" spans="2:10" s="22" customFormat="1" ht="21" customHeight="1">
      <c r="B9" s="82" t="s">
        <v>1011</v>
      </c>
      <c r="C9" s="27"/>
      <c r="D9" s="27"/>
      <c r="E9" s="27"/>
      <c r="F9" s="27"/>
      <c r="G9" s="28"/>
      <c r="H9" s="28"/>
      <c r="I9" s="28"/>
      <c r="J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{"value":"Alarm Installer","key":"Alarm Installer"}</v>
      </c>
    </row>
    <row r="10" spans="2:10" s="22" customFormat="1" ht="21" customHeight="1">
      <c r="B10" s="82" t="s">
        <v>1012</v>
      </c>
      <c r="C10" s="27"/>
      <c r="D10" s="27"/>
      <c r="E10" s="27"/>
      <c r="F10" s="339"/>
      <c r="G10" s="27"/>
      <c r="H10" s="28" t="s">
        <v>1689</v>
      </c>
      <c r="I10" s="28"/>
      <c r="J1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{"value":"Antenna Installers","key":"Antenna Installers"}</v>
      </c>
    </row>
    <row r="11" spans="2:10" s="22" customFormat="1" ht="21" customHeight="1">
      <c r="B11" s="82" t="s">
        <v>1013</v>
      </c>
      <c r="C11" s="27"/>
      <c r="D11" s="27"/>
      <c r="E11" s="27"/>
      <c r="F11" s="27"/>
      <c r="G11" s="27"/>
      <c r="H11" s="27"/>
      <c r="I11" s="27"/>
      <c r="J1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{"value":"Arborist/Tree Surgeon Trade","key":"Arborist/Tree Surgeon Trade"}</v>
      </c>
    </row>
    <row r="12" spans="2:10" s="22" customFormat="1" ht="21" customHeight="1">
      <c r="B12" s="82" t="s">
        <v>1014</v>
      </c>
      <c r="C12" s="27"/>
      <c r="D12" s="27"/>
      <c r="E12" s="27"/>
      <c r="F12" s="27"/>
      <c r="G12" s="27"/>
      <c r="H12" s="27"/>
      <c r="I12" s="27"/>
      <c r="J1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{"value":"Auto Audio Sales/Installation","key":"Auto Audio Sales/Installation"}</v>
      </c>
    </row>
    <row r="13" spans="2:10" s="22" customFormat="1" ht="21" customHeight="1">
      <c r="B13" s="82" t="s">
        <v>1015</v>
      </c>
      <c r="C13" s="27"/>
      <c r="D13" s="27"/>
      <c r="E13" s="27"/>
      <c r="F13" s="27"/>
      <c r="G13" s="27"/>
      <c r="H13" s="27"/>
      <c r="I13" s="27"/>
      <c r="J1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{"value":"Auto Electrician","key":"Auto Electrician"}</v>
      </c>
    </row>
    <row r="14" spans="2:10" s="22" customFormat="1" ht="21" customHeight="1">
      <c r="B14" s="82" t="s">
        <v>1016</v>
      </c>
      <c r="C14" s="27"/>
      <c r="D14" s="27"/>
      <c r="E14" s="27"/>
      <c r="F14" s="27"/>
      <c r="G14" s="27"/>
      <c r="H14" s="27"/>
      <c r="I14" s="27"/>
      <c r="J1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{"value":"Auto Engine Reconditioning","key":"Auto Engine Reconditioning"}</v>
      </c>
    </row>
    <row r="15" spans="2:10" s="22" customFormat="1" ht="21" customHeight="1">
      <c r="B15" s="82" t="s">
        <v>1017</v>
      </c>
      <c r="C15" s="27"/>
      <c r="D15" s="27"/>
      <c r="E15" s="27"/>
      <c r="F15" s="27"/>
      <c r="G15" s="27"/>
      <c r="H15" s="27"/>
      <c r="I15" s="27"/>
      <c r="J1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{"value":"Blind Installer","key":"Blind Installer"}</v>
      </c>
    </row>
    <row r="16" spans="2:10" s="22" customFormat="1" ht="21" customHeight="1">
      <c r="B16" s="82" t="s">
        <v>1018</v>
      </c>
      <c r="C16" s="27"/>
      <c r="D16" s="27"/>
      <c r="E16" s="27"/>
      <c r="F16" s="27"/>
      <c r="G16" s="27"/>
      <c r="H16" s="27"/>
      <c r="I16" s="27"/>
      <c r="J1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{"value":"Bricklayers Trade","key":"Bricklayers Trade"}</v>
      </c>
    </row>
    <row r="17" spans="2:10" s="22" customFormat="1" ht="21" customHeight="1">
      <c r="B17" s="82" t="s">
        <v>1019</v>
      </c>
      <c r="C17" s="27"/>
      <c r="D17" s="27"/>
      <c r="E17" s="27"/>
      <c r="F17" s="27"/>
      <c r="G17" s="27"/>
      <c r="H17" s="27"/>
      <c r="I17" s="27"/>
      <c r="J1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{"value":"Car detailing","key":"Car detailing"}</v>
      </c>
    </row>
    <row r="18" spans="2:10" s="22" customFormat="1" ht="21" customHeight="1">
      <c r="B18" s="82" t="s">
        <v>1020</v>
      </c>
      <c r="C18" s="27"/>
      <c r="D18" s="27"/>
      <c r="E18" s="27"/>
      <c r="F18" s="27"/>
      <c r="G18" s="27"/>
      <c r="H18" s="27"/>
      <c r="I18" s="27"/>
      <c r="J1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{"value":"Car Wash - No Repair/Servicing","key":"Car Wash - No Repair/Servicing"}</v>
      </c>
    </row>
    <row r="19" spans="2:10" s="22" customFormat="1" ht="21" customHeight="1">
      <c r="B19" s="82" t="s">
        <v>1021</v>
      </c>
      <c r="C19" s="27"/>
      <c r="D19" s="27"/>
      <c r="E19" s="27"/>
      <c r="F19" s="27"/>
      <c r="G19" s="27"/>
      <c r="H19" s="27"/>
      <c r="I19" s="27"/>
      <c r="J1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{"value":"Carpenter Trade","key":"Carpenter Trade"}</v>
      </c>
    </row>
    <row r="20" spans="2:10" s="22" customFormat="1" ht="21" customHeight="1">
      <c r="B20" s="82" t="s">
        <v>1022</v>
      </c>
      <c r="C20" s="27"/>
      <c r="D20" s="27"/>
      <c r="E20" s="27"/>
      <c r="F20" s="27"/>
      <c r="G20" s="27"/>
      <c r="H20" s="27"/>
      <c r="I20" s="27"/>
      <c r="J2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{"value":"Carpet Cleaners","key":"Carpet Cleaners"}</v>
      </c>
    </row>
    <row r="21" spans="2:10" s="22" customFormat="1" ht="21" customHeight="1">
      <c r="B21" s="82" t="s">
        <v>1023</v>
      </c>
      <c r="C21" s="27"/>
      <c r="D21" s="27"/>
      <c r="E21" s="27"/>
      <c r="F21" s="27"/>
      <c r="G21" s="27"/>
      <c r="H21" s="27"/>
      <c r="I21" s="27"/>
      <c r="J2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{"value":"Carpet Layers","key":"Carpet Layers"}</v>
      </c>
    </row>
    <row r="22" spans="2:10" s="22" customFormat="1" ht="21" customHeight="1">
      <c r="B22" s="82" t="s">
        <v>1024</v>
      </c>
      <c r="C22" s="27"/>
      <c r="D22" s="27"/>
      <c r="E22" s="27"/>
      <c r="F22" s="27"/>
      <c r="G22" s="27"/>
      <c r="H22" s="27"/>
      <c r="I22" s="27"/>
      <c r="J2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{"value":"Cleaners - Internal Only","key":"Cleaners - Internal Only"}</v>
      </c>
    </row>
    <row r="23" spans="2:10" s="22" customFormat="1" ht="21" customHeight="1">
      <c r="B23" s="82" t="s">
        <v>1025</v>
      </c>
      <c r="C23" s="27"/>
      <c r="D23" s="27"/>
      <c r="E23" s="27"/>
      <c r="F23" s="27"/>
      <c r="G23" s="27"/>
      <c r="H23" s="27"/>
      <c r="I23" s="27"/>
      <c r="J2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{"value":"Concreters Trade","key":"Concreters Trade"}</v>
      </c>
    </row>
    <row r="24" spans="2:10" s="22" customFormat="1" ht="21" customHeight="1">
      <c r="B24" s="82" t="s">
        <v>1026</v>
      </c>
      <c r="C24" s="27"/>
      <c r="D24" s="27"/>
      <c r="E24" s="27"/>
      <c r="F24" s="27"/>
      <c r="G24" s="27"/>
      <c r="H24" s="27"/>
      <c r="I24" s="27"/>
      <c r="J2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{"value":"Data/Cabling Installation Trade","key":"Data/Cabling Installation Trade"}</v>
      </c>
    </row>
    <row r="25" spans="2:10" s="22" customFormat="1" ht="21" customHeight="1">
      <c r="B25" s="82" t="s">
        <v>1027</v>
      </c>
      <c r="C25" s="27"/>
      <c r="D25" s="27"/>
      <c r="E25" s="27"/>
      <c r="F25" s="27"/>
      <c r="G25" s="27"/>
      <c r="H25" s="27"/>
      <c r="I25" s="27"/>
      <c r="J2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{"value":"Earthmoving Trade","key":"Earthmoving Trade"}</v>
      </c>
    </row>
    <row r="26" spans="2:10" s="22" customFormat="1" ht="21" customHeight="1">
      <c r="B26" s="82" t="s">
        <v>1028</v>
      </c>
      <c r="C26" s="27"/>
      <c r="D26" s="27"/>
      <c r="E26" s="27"/>
      <c r="F26" s="27"/>
      <c r="G26" s="27"/>
      <c r="H26" s="27"/>
      <c r="I26" s="27"/>
      <c r="J2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{"value":"Electrical Goods Installation and/or Repair","key":"Electrical Goods Installation and/or Repair"}</v>
      </c>
    </row>
    <row r="27" spans="2:10" s="22" customFormat="1" ht="21" customHeight="1">
      <c r="B27" s="82" t="s">
        <v>1029</v>
      </c>
      <c r="C27" s="27"/>
      <c r="D27" s="27"/>
      <c r="E27" s="27"/>
      <c r="F27" s="27"/>
      <c r="G27" s="27"/>
      <c r="H27" s="27"/>
      <c r="I27" s="27"/>
      <c r="J2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{"value":"Electricians Trade - Excluding any work in QLD","key":"Electricians Trade - Excluding any work in QLD"}</v>
      </c>
    </row>
    <row r="28" spans="2:10" s="22" customFormat="1" ht="21" customHeight="1">
      <c r="B28" s="82" t="s">
        <v>1030</v>
      </c>
      <c r="C28" s="27"/>
      <c r="D28" s="27"/>
      <c r="E28" s="27"/>
      <c r="F28" s="27"/>
      <c r="G28" s="27"/>
      <c r="H28" s="27"/>
      <c r="I28" s="27"/>
      <c r="J2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{"value":"Elevators/Escalators/Hoists Installation and Service","key":"Elevators/Escalators/Hoists Installation and Service"}</v>
      </c>
    </row>
    <row r="29" spans="2:10" s="22" customFormat="1" ht="21" customHeight="1">
      <c r="B29" s="82" t="s">
        <v>1031</v>
      </c>
      <c r="C29" s="27"/>
      <c r="D29" s="27"/>
      <c r="E29" s="27"/>
      <c r="F29" s="27"/>
      <c r="G29" s="27"/>
      <c r="H29" s="27"/>
      <c r="I29" s="27"/>
      <c r="J2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{"value":"Fencing Contractor (excl Farming/Rural)","key":"Fencing Contractor (excl Farming/Rural)"}</v>
      </c>
    </row>
    <row r="30" spans="2:10" s="22" customFormat="1" ht="21" customHeight="1">
      <c r="B30" s="82" t="s">
        <v>1032</v>
      </c>
      <c r="C30" s="27"/>
      <c r="D30" s="27"/>
      <c r="E30" s="27"/>
      <c r="F30" s="27"/>
      <c r="G30" s="27"/>
      <c r="H30" s="27"/>
      <c r="I30" s="27"/>
      <c r="J3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{"value":"Floor Sander","key":"Floor Sander"}</v>
      </c>
    </row>
    <row r="31" spans="2:10" s="22" customFormat="1" ht="21" customHeight="1">
      <c r="B31" s="82" t="s">
        <v>1033</v>
      </c>
      <c r="C31" s="27"/>
      <c r="D31" s="27"/>
      <c r="E31" s="27"/>
      <c r="F31" s="27"/>
      <c r="G31" s="27"/>
      <c r="H31" s="27"/>
      <c r="I31" s="27"/>
      <c r="J3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{"value":"Flooring Contractor","key":"Flooring Contractor"}</v>
      </c>
    </row>
    <row r="32" spans="2:10" s="22" customFormat="1" ht="21" customHeight="1">
      <c r="B32" s="82" t="s">
        <v>983</v>
      </c>
      <c r="C32" s="27"/>
      <c r="D32" s="27"/>
      <c r="E32" s="27"/>
      <c r="F32" s="27"/>
      <c r="G32" s="27"/>
      <c r="H32" s="27"/>
      <c r="I32" s="27"/>
      <c r="J3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{"value":"Garage Door Installation","key":"Garage Door Installation"}</v>
      </c>
    </row>
    <row r="33" spans="2:10" s="22" customFormat="1" ht="21" customHeight="1">
      <c r="B33" s="82" t="s">
        <v>1034</v>
      </c>
      <c r="C33" s="27"/>
      <c r="D33" s="27"/>
      <c r="E33" s="27"/>
      <c r="F33" s="27"/>
      <c r="G33" s="27"/>
      <c r="H33" s="27"/>
      <c r="I33" s="27"/>
      <c r="J3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{"value":"Glazier including Workrooms","key":"Glazier including Workrooms"}</v>
      </c>
    </row>
    <row r="34" spans="2:10" s="22" customFormat="1" ht="21" customHeight="1">
      <c r="B34" s="82" t="s">
        <v>1035</v>
      </c>
      <c r="C34" s="27"/>
      <c r="D34" s="27"/>
      <c r="E34" s="27"/>
      <c r="F34" s="27"/>
      <c r="G34" s="27"/>
      <c r="H34" s="27"/>
      <c r="I34" s="27"/>
      <c r="J3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{"value":"Graffiti Removal","key":"Graffiti Removal"}</v>
      </c>
    </row>
    <row r="35" spans="2:10" s="22" customFormat="1" ht="21" customHeight="1">
      <c r="B35" s="82" t="s">
        <v>1036</v>
      </c>
      <c r="C35" s="27"/>
      <c r="D35" s="27"/>
      <c r="E35" s="27"/>
      <c r="F35" s="27"/>
      <c r="G35" s="27"/>
      <c r="H35" s="27"/>
      <c r="I35" s="27"/>
      <c r="J3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{"value":"Handyman","key":"Handyman"}</v>
      </c>
    </row>
    <row r="36" spans="2:10" s="22" customFormat="1" ht="21" customHeight="1">
      <c r="B36" s="82" t="s">
        <v>1037</v>
      </c>
      <c r="C36" s="27"/>
      <c r="D36" s="27"/>
      <c r="E36" s="27"/>
      <c r="F36" s="27"/>
      <c r="G36" s="27"/>
      <c r="H36" s="27"/>
      <c r="I36" s="27"/>
      <c r="J3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{"value":"Kitchen Installer","key":"Kitchen Installer"}</v>
      </c>
    </row>
    <row r="37" spans="2:10" s="22" customFormat="1" ht="21" customHeight="1">
      <c r="B37" s="82" t="s">
        <v>1038</v>
      </c>
      <c r="C37" s="27"/>
      <c r="D37" s="27"/>
      <c r="E37" s="27"/>
      <c r="F37" s="27"/>
      <c r="G37" s="27"/>
      <c r="H37" s="27"/>
      <c r="I37" s="27"/>
      <c r="J3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{"value":"Land Clearing","key":"Land Clearing"}</v>
      </c>
    </row>
    <row r="38" spans="2:10" s="22" customFormat="1" ht="21" customHeight="1">
      <c r="B38" s="82" t="s">
        <v>1039</v>
      </c>
      <c r="C38" s="27"/>
      <c r="D38" s="27"/>
      <c r="E38" s="27"/>
      <c r="F38" s="27"/>
      <c r="G38" s="27"/>
      <c r="H38" s="27"/>
      <c r="I38" s="27"/>
      <c r="J3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{"value":"Landscapers Trade","key":"Landscapers Trade"}</v>
      </c>
    </row>
    <row r="39" spans="2:10" s="22" customFormat="1" ht="21" customHeight="1">
      <c r="B39" s="82" t="s">
        <v>1040</v>
      </c>
      <c r="C39" s="27"/>
      <c r="D39" s="27"/>
      <c r="E39" s="27"/>
      <c r="F39" s="27"/>
      <c r="G39" s="27"/>
      <c r="H39" s="27"/>
      <c r="I39" s="27"/>
      <c r="J3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{"value":"Lawn Mowing","key":"Lawn Mowing"}</v>
      </c>
    </row>
    <row r="40" spans="2:10" s="22" customFormat="1" ht="21" customHeight="1">
      <c r="B40" s="82" t="s">
        <v>1041</v>
      </c>
      <c r="C40" s="27"/>
      <c r="D40" s="27"/>
      <c r="E40" s="27"/>
      <c r="F40" s="27"/>
      <c r="G40" s="27"/>
      <c r="H40" s="27"/>
      <c r="I40" s="27"/>
      <c r="J4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{"value":"Locksmith","key":"Locksmith"}</v>
      </c>
    </row>
    <row r="41" spans="2:10" s="22" customFormat="1" ht="21" customHeight="1">
      <c r="B41" s="82" t="s">
        <v>1042</v>
      </c>
      <c r="C41" s="27"/>
      <c r="D41" s="27"/>
      <c r="E41" s="27"/>
      <c r="F41" s="27"/>
      <c r="G41" s="27"/>
      <c r="H41" s="27"/>
      <c r="I41" s="27"/>
      <c r="J4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{"value":"Mobile Auto Electrician","key":"Mobile Auto Electrician"}</v>
      </c>
    </row>
    <row r="42" spans="2:10" s="22" customFormat="1" ht="21" customHeight="1">
      <c r="B42" s="82" t="s">
        <v>1043</v>
      </c>
      <c r="C42" s="27"/>
      <c r="D42" s="27"/>
      <c r="E42" s="27"/>
      <c r="F42" s="27"/>
      <c r="G42" s="27"/>
      <c r="H42" s="27"/>
      <c r="I42" s="27"/>
      <c r="J4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{"value":"Painter / Decorator Trade","key":"Painter / Decorator Trade"}</v>
      </c>
    </row>
    <row r="43" spans="2:10" s="22" customFormat="1" ht="21" customHeight="1">
      <c r="B43" s="82" t="s">
        <v>1044</v>
      </c>
      <c r="C43" s="27"/>
      <c r="D43" s="27"/>
      <c r="E43" s="27"/>
      <c r="F43" s="27"/>
      <c r="G43" s="27"/>
      <c r="H43" s="27"/>
      <c r="I43" s="27"/>
      <c r="J4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{"value":"Paving Contractors Trade","key":"Paving Contractors Trade"}</v>
      </c>
    </row>
    <row r="44" spans="2:10" s="22" customFormat="1" ht="21" customHeight="1">
      <c r="B44" s="82" t="s">
        <v>1045</v>
      </c>
      <c r="C44" s="27"/>
      <c r="D44" s="27"/>
      <c r="E44" s="27"/>
      <c r="F44" s="27"/>
      <c r="G44" s="27"/>
      <c r="H44" s="27"/>
      <c r="I44" s="27"/>
      <c r="J4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{"value":"Pet Washing","key":"Pet Washing"}</v>
      </c>
    </row>
    <row r="45" spans="2:10" s="22" customFormat="1" ht="21" customHeight="1">
      <c r="B45" s="82" t="s">
        <v>1046</v>
      </c>
      <c r="C45" s="27"/>
      <c r="D45" s="27"/>
      <c r="E45" s="27"/>
      <c r="F45" s="27"/>
      <c r="G45" s="27"/>
      <c r="H45" s="27"/>
      <c r="I45" s="27"/>
      <c r="J4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{"value":"Petrol Pump Installation &amp; Repair","key":"Petrol Pump Installation &amp; Repair"}</v>
      </c>
    </row>
    <row r="46" spans="2:10" s="22" customFormat="1" ht="21" customHeight="1">
      <c r="B46" s="82" t="s">
        <v>1047</v>
      </c>
      <c r="C46" s="27"/>
      <c r="D46" s="27"/>
      <c r="E46" s="27"/>
      <c r="F46" s="27"/>
      <c r="G46" s="27"/>
      <c r="H46" s="27"/>
      <c r="I46" s="27"/>
      <c r="J4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{"value":"Plasterer Trade","key":"Plasterer Trade"}</v>
      </c>
    </row>
    <row r="47" spans="2:10" s="22" customFormat="1" ht="21" customHeight="1">
      <c r="B47" s="82" t="s">
        <v>1048</v>
      </c>
      <c r="C47" s="27"/>
      <c r="D47" s="27"/>
      <c r="E47" s="27"/>
      <c r="F47" s="27"/>
      <c r="G47" s="27"/>
      <c r="H47" s="27"/>
      <c r="I47" s="27"/>
      <c r="J4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{"value":"Plumber Trade - Excluding any work in VIC","key":"Plumber Trade - Excluding any work in VIC"}</v>
      </c>
    </row>
    <row r="48" spans="2:10" s="22" customFormat="1" ht="21" customHeight="1">
      <c r="B48" s="82" t="s">
        <v>1049</v>
      </c>
      <c r="C48" s="27"/>
      <c r="D48" s="27"/>
      <c r="E48" s="27"/>
      <c r="F48" s="27"/>
      <c r="G48" s="27"/>
      <c r="H48" s="27"/>
      <c r="I48" s="27"/>
      <c r="J4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{"value":"Pump-Non Fuel Installation &amp; Repair","key":"Pump-Non Fuel Installation &amp; Repair"}</v>
      </c>
    </row>
    <row r="49" spans="2:10" s="22" customFormat="1" ht="21" customHeight="1">
      <c r="B49" s="247" t="s">
        <v>1050</v>
      </c>
      <c r="C49" s="27"/>
      <c r="D49" s="27"/>
      <c r="E49" s="27"/>
      <c r="F49" s="27"/>
      <c r="G49" s="27"/>
      <c r="H49" s="27"/>
      <c r="I49" s="27"/>
      <c r="J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{"value":"Refrigeration Service Trade","key":"Refrigeration Service Trade"}</v>
      </c>
    </row>
    <row r="50" spans="2:10" s="22" customFormat="1" ht="21" customHeight="1">
      <c r="B50" s="82" t="s">
        <v>1051</v>
      </c>
      <c r="C50" s="27"/>
      <c r="D50" s="27"/>
      <c r="E50" s="27"/>
      <c r="F50" s="27"/>
      <c r="G50" s="27"/>
      <c r="H50" s="27"/>
      <c r="I50" s="27"/>
      <c r="J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{"value":"Roofing Contractors Trade","key":"Roofing Contractors Trade"}</v>
      </c>
    </row>
    <row r="51" spans="2:10" s="22" customFormat="1" ht="21" customHeight="1">
      <c r="B51" s="82" t="s">
        <v>1052</v>
      </c>
      <c r="C51" s="27"/>
      <c r="D51" s="27"/>
      <c r="E51" s="27"/>
      <c r="F51" s="27"/>
      <c r="G51" s="27"/>
      <c r="H51" s="27"/>
      <c r="I51" s="27"/>
      <c r="J5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{"value":"Shed Erection Trade","key":"Shed Erection Trade"}</v>
      </c>
    </row>
    <row r="52" spans="2:10" s="22" customFormat="1" ht="21" customHeight="1">
      <c r="B52" s="82" t="s">
        <v>1053</v>
      </c>
      <c r="C52" s="27"/>
      <c r="D52" s="27"/>
      <c r="E52" s="27"/>
      <c r="F52" s="27"/>
      <c r="G52" s="27"/>
      <c r="H52" s="27"/>
      <c r="I52" s="27"/>
      <c r="J5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{"value":"Solar Panel Installation","key":"Solar Panel Installation"}</v>
      </c>
    </row>
    <row r="53" spans="2:10" s="22" customFormat="1" ht="21" customHeight="1">
      <c r="B53" s="82" t="s">
        <v>1054</v>
      </c>
      <c r="C53" s="27"/>
      <c r="D53" s="27"/>
      <c r="E53" s="27"/>
      <c r="F53" s="27"/>
      <c r="G53" s="27"/>
      <c r="H53" s="27"/>
      <c r="I53" s="27"/>
      <c r="J5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{"value":"Swimming Pool Service &amp; Cleaning","key":"Swimming Pool Service &amp; Cleaning"}</v>
      </c>
    </row>
    <row r="54" spans="2:10" s="22" customFormat="1" ht="21" customHeight="1">
      <c r="B54" s="82" t="s">
        <v>1055</v>
      </c>
      <c r="C54" s="27"/>
      <c r="D54" s="27"/>
      <c r="E54" s="27"/>
      <c r="F54" s="27"/>
      <c r="G54" s="27"/>
      <c r="H54" s="27"/>
      <c r="I54" s="27"/>
      <c r="J5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{"value":"Tiling Contractors","key":"Tiling Contractors"}</v>
      </c>
    </row>
    <row r="55" spans="2:10" s="22" customFormat="1" ht="21" customHeight="1">
      <c r="B55" s="82" t="s">
        <v>1056</v>
      </c>
      <c r="C55" s="27"/>
      <c r="D55" s="27"/>
      <c r="E55" s="27"/>
      <c r="F55" s="27"/>
      <c r="G55" s="27"/>
      <c r="H55" s="27"/>
      <c r="I55" s="27"/>
      <c r="J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{"value":"Water Tank Installation","key":"Water Tank Installation"}</v>
      </c>
    </row>
    <row r="56" spans="2:10" s="22" customFormat="1" ht="21" customHeight="1">
      <c r="B56" s="82" t="s">
        <v>1057</v>
      </c>
      <c r="C56" s="27"/>
      <c r="D56" s="27"/>
      <c r="E56" s="27"/>
      <c r="F56" s="27"/>
      <c r="G56" s="27"/>
      <c r="H56" s="27"/>
      <c r="I56" s="27"/>
      <c r="J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{"value":"Waterproofing Trade","key":"Waterproofing Trade"}</v>
      </c>
    </row>
    <row r="57" spans="2:10" s="22" customFormat="1" ht="21" customHeight="1">
      <c r="B57" s="82" t="s">
        <v>1058</v>
      </c>
      <c r="C57" s="27"/>
      <c r="D57" s="27"/>
      <c r="E57" s="27"/>
      <c r="F57" s="27"/>
      <c r="G57" s="27"/>
      <c r="H57" s="27"/>
      <c r="I57" s="27"/>
      <c r="J5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{"value":"Weed Controllers - No Aerial Spraying","key":"Weed Controllers - No Aerial Spraying"}</v>
      </c>
    </row>
    <row r="58" spans="2:10" s="22" customFormat="1" ht="21" customHeight="1">
      <c r="B58" s="82" t="s">
        <v>1059</v>
      </c>
      <c r="C58" s="27"/>
      <c r="D58" s="27"/>
      <c r="E58" s="27"/>
      <c r="F58" s="27"/>
      <c r="G58" s="27"/>
      <c r="H58" s="27"/>
      <c r="I58" s="27"/>
      <c r="J5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{"value":"Window Tinting (Internal Only)","key":"Window Tinting (Internal Only)"}</v>
      </c>
    </row>
    <row r="59" spans="2:10" ht="29.25" thickBot="1">
      <c r="B59" s="84" t="s">
        <v>65</v>
      </c>
      <c r="C59" s="15" t="s">
        <v>60</v>
      </c>
      <c r="D59" s="15"/>
      <c r="E59" s="15"/>
      <c r="F59" s="15"/>
      <c r="G59" s="15"/>
      <c r="H59" s="15"/>
      <c r="I59" s="15"/>
      <c r="J59"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60" spans="2:10" s="22" customFormat="1" ht="21" hidden="1" customHeight="1">
      <c r="B60" s="77"/>
      <c r="C60" s="10"/>
      <c r="D60" s="10"/>
      <c r="E60" s="10"/>
      <c r="F60" s="10"/>
      <c r="G60" s="10"/>
      <c r="H60" s="10"/>
      <c r="I60" s="10"/>
      <c r="J60"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61" spans="2:10" s="22" customFormat="1" ht="21" customHeight="1">
      <c r="B61" s="77" t="s">
        <v>158</v>
      </c>
      <c r="C61" s="13"/>
      <c r="D61" s="10"/>
      <c r="E61" s="10"/>
      <c r="F61" s="10"/>
      <c r="G61" s="10"/>
      <c r="H61" s="10"/>
      <c r="I61" s="10"/>
      <c r="J61"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{"value":"ACT","key":"ACT"}</v>
      </c>
    </row>
    <row r="62" spans="2:10" s="22" customFormat="1" ht="21" customHeight="1">
      <c r="B62" s="77" t="s">
        <v>159</v>
      </c>
      <c r="C62" s="13"/>
      <c r="D62" s="10"/>
      <c r="E62" s="10"/>
      <c r="F62" s="10"/>
      <c r="G62" s="10"/>
      <c r="H62" s="10"/>
      <c r="I62" s="10"/>
      <c r="J62"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{"value":"NSW","key":"NSW"}</v>
      </c>
    </row>
    <row r="63" spans="2:10" s="22" customFormat="1" ht="21" customHeight="1">
      <c r="B63" s="77" t="s">
        <v>160</v>
      </c>
      <c r="C63" s="13"/>
      <c r="D63" s="10"/>
      <c r="E63" s="10"/>
      <c r="F63" s="10"/>
      <c r="G63" s="10"/>
      <c r="H63" s="10"/>
      <c r="I63" s="10"/>
      <c r="J63"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{"value":"NT","key":"NT"}</v>
      </c>
    </row>
    <row r="64" spans="2:10" s="22" customFormat="1" ht="21" customHeight="1">
      <c r="B64" s="77" t="s">
        <v>161</v>
      </c>
      <c r="C64" s="13"/>
      <c r="D64" s="10"/>
      <c r="E64" s="10"/>
      <c r="F64" s="10"/>
      <c r="G64" s="10"/>
      <c r="H64" s="10"/>
      <c r="I64" s="10"/>
      <c r="J6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{"value":"QLD","key":"QLD"}</v>
      </c>
    </row>
    <row r="65" spans="2:10" s="22" customFormat="1" ht="21" customHeight="1">
      <c r="B65" s="77" t="s">
        <v>162</v>
      </c>
      <c r="C65" s="13"/>
      <c r="D65" s="10"/>
      <c r="E65" s="10"/>
      <c r="F65" s="11"/>
      <c r="G65" s="11"/>
      <c r="H65" s="11"/>
      <c r="I65" s="11"/>
      <c r="J6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{"value":"SA","key":"SA"}</v>
      </c>
    </row>
    <row r="66" spans="2:10" s="22" customFormat="1" ht="21" customHeight="1">
      <c r="B66" s="77" t="s">
        <v>163</v>
      </c>
      <c r="C66" s="54"/>
      <c r="D66" s="27"/>
      <c r="E66" s="27"/>
      <c r="F66" s="27"/>
      <c r="G66" s="27"/>
      <c r="H66" s="27"/>
      <c r="I66" s="27"/>
      <c r="J6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{"value":"TAS","key":"TAS"}</v>
      </c>
    </row>
    <row r="67" spans="2:10" s="22" customFormat="1" ht="21" customHeight="1">
      <c r="B67" s="77" t="s">
        <v>64</v>
      </c>
      <c r="C67" s="54"/>
      <c r="D67" s="27"/>
      <c r="E67" s="27"/>
      <c r="F67" s="27"/>
      <c r="G67" s="27"/>
      <c r="H67" s="27"/>
      <c r="I67" s="27"/>
      <c r="J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{"value":"VIC","key":"VIC"}</v>
      </c>
    </row>
    <row r="68" spans="2:10" s="22" customFormat="1" ht="21" customHeight="1">
      <c r="B68" s="77" t="s">
        <v>164</v>
      </c>
      <c r="C68" s="54"/>
      <c r="D68" s="27"/>
      <c r="E68" s="27"/>
      <c r="F68" s="27"/>
      <c r="G68" s="27"/>
      <c r="H68" s="27"/>
      <c r="I68" s="27"/>
      <c r="J6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{"value":"WA","key":"WA"}</v>
      </c>
    </row>
    <row r="69" spans="2:10" ht="29.25" thickBot="1">
      <c r="B69" s="84" t="s">
        <v>979</v>
      </c>
      <c r="C69" s="15" t="s">
        <v>60</v>
      </c>
      <c r="D69" s="15"/>
      <c r="E69" s="15"/>
      <c r="F69" s="15"/>
      <c r="G69" s="15"/>
      <c r="H69" s="15"/>
      <c r="I69" s="15"/>
      <c r="J69"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70" spans="2:10" s="22" customFormat="1" ht="21" hidden="1" customHeight="1">
      <c r="B70" s="77"/>
      <c r="C70" s="10"/>
      <c r="D70" s="10"/>
      <c r="E70" s="10"/>
      <c r="F70" s="10"/>
      <c r="G70" s="10"/>
      <c r="H70" s="10"/>
      <c r="I70" s="10"/>
      <c r="J70"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71" spans="2:10" s="22" customFormat="1" ht="21" customHeight="1">
      <c r="B71" s="248">
        <v>2000000</v>
      </c>
      <c r="C71" s="13"/>
      <c r="D71" s="11" t="s">
        <v>1060</v>
      </c>
      <c r="E71" s="11" t="s">
        <v>1368</v>
      </c>
      <c r="F71" s="11"/>
      <c r="G71" s="11"/>
      <c r="H71" s="11"/>
      <c r="I71" s="11"/>
      <c r="J71"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{"value":"$2 million","key":"2000000","icon":"icon-2million"}</v>
      </c>
    </row>
    <row r="72" spans="2:10" s="22" customFormat="1" ht="21" customHeight="1">
      <c r="B72" s="248">
        <v>5000000</v>
      </c>
      <c r="C72" s="13"/>
      <c r="D72" s="11" t="s">
        <v>1061</v>
      </c>
      <c r="E72" s="11" t="s">
        <v>1369</v>
      </c>
      <c r="F72" s="27"/>
      <c r="G72" s="27"/>
      <c r="H72" s="27"/>
      <c r="I72" s="27"/>
      <c r="J7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{"value":"$5 million","key":"5000000","icon":"icon-5million"}</v>
      </c>
    </row>
    <row r="73" spans="2:10" s="22" customFormat="1" ht="21" customHeight="1">
      <c r="B73" s="248">
        <v>10000000</v>
      </c>
      <c r="C73" s="13"/>
      <c r="D73" s="11" t="s">
        <v>1062</v>
      </c>
      <c r="E73" s="11" t="s">
        <v>1370</v>
      </c>
      <c r="F73" s="27"/>
      <c r="G73" s="27"/>
      <c r="H73" s="27"/>
      <c r="I73" s="27"/>
      <c r="J7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{"value":"$10 million","key":"10000000","icon":"icon-10million"}</v>
      </c>
    </row>
    <row r="74" spans="2:10" ht="29.25" thickBot="1">
      <c r="B74" s="84" t="s">
        <v>986</v>
      </c>
      <c r="C74" s="15" t="s">
        <v>60</v>
      </c>
      <c r="D74" s="15"/>
      <c r="E74" s="15"/>
      <c r="F74" s="15"/>
      <c r="G74" s="15"/>
      <c r="H74" s="15"/>
      <c r="I74" s="15"/>
      <c r="J7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75" spans="2:10" s="22" customFormat="1" ht="21" hidden="1" customHeight="1">
      <c r="B75" s="77"/>
      <c r="C75" s="10"/>
      <c r="D75" s="10"/>
      <c r="E75" s="10"/>
      <c r="F75" s="10"/>
      <c r="G75" s="10"/>
      <c r="H75" s="10"/>
      <c r="I75" s="10"/>
      <c r="J7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76" spans="2:10" s="22" customFormat="1" ht="21" customHeight="1">
      <c r="B76" s="248">
        <v>0</v>
      </c>
      <c r="C76" s="13"/>
      <c r="D76" s="10" t="s">
        <v>1063</v>
      </c>
      <c r="E76" s="11" t="s">
        <v>1169</v>
      </c>
      <c r="F76" s="27"/>
      <c r="G76" s="27"/>
      <c r="H76" s="27"/>
      <c r="I76" s="27"/>
      <c r="J7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{"value":"No Cover","key":"0","icon":"glyphicon glyphicon-ok sm"}</v>
      </c>
    </row>
    <row r="77" spans="2:10" s="22" customFormat="1" ht="21" customHeight="1">
      <c r="B77" s="248">
        <v>1000</v>
      </c>
      <c r="C77" s="13"/>
      <c r="D77" s="10" t="s">
        <v>1064</v>
      </c>
      <c r="E77" s="11" t="s">
        <v>1170</v>
      </c>
      <c r="F77" s="11"/>
      <c r="G77" s="27"/>
      <c r="H77" s="27"/>
      <c r="I77" s="27"/>
      <c r="J7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{"value":"$1k","key":"1000","icon":"glyphicon glyphicon-remove sm"}</v>
      </c>
    </row>
    <row r="78" spans="2:10" s="22" customFormat="1" ht="21" customHeight="1">
      <c r="B78" s="248">
        <v>5000</v>
      </c>
      <c r="C78" s="54"/>
      <c r="D78" s="27" t="s">
        <v>1065</v>
      </c>
      <c r="E78" s="11" t="s">
        <v>1169</v>
      </c>
      <c r="F78" s="11"/>
      <c r="G78" s="27"/>
      <c r="H78" s="27"/>
      <c r="I78" s="27"/>
      <c r="J7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{"value":"$5k","key":"5000","icon":"glyphicon glyphicon-ok sm"}</v>
      </c>
    </row>
    <row r="79" spans="2:10" s="22" customFormat="1" ht="21" customHeight="1">
      <c r="B79" s="248">
        <v>8000</v>
      </c>
      <c r="C79" s="54"/>
      <c r="D79" s="28" t="s">
        <v>1066</v>
      </c>
      <c r="E79" s="11" t="s">
        <v>1170</v>
      </c>
      <c r="F79" s="11"/>
      <c r="G79" s="27"/>
      <c r="H79" s="27"/>
      <c r="I79" s="27"/>
      <c r="J7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{"value":"$8k","key":"8000","icon":"glyphicon glyphicon-remove sm"}</v>
      </c>
    </row>
    <row r="80" spans="2:10" s="22" customFormat="1" ht="21" customHeight="1">
      <c r="B80" s="248">
        <v>12000</v>
      </c>
      <c r="C80" s="13"/>
      <c r="D80" s="10" t="s">
        <v>1067</v>
      </c>
      <c r="E80" s="11" t="s">
        <v>1170</v>
      </c>
      <c r="F80" s="11"/>
      <c r="G80" s="27"/>
      <c r="H80" s="27"/>
      <c r="I80" s="27"/>
      <c r="J8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{"value":"$12k","key":"12000","icon":"glyphicon glyphicon-remove sm"}</v>
      </c>
    </row>
    <row r="81" spans="2:10" ht="29.25" thickBot="1">
      <c r="B81" s="84" t="s">
        <v>69</v>
      </c>
      <c r="C81" s="15" t="s">
        <v>60</v>
      </c>
      <c r="D81" s="15"/>
      <c r="E81" s="15"/>
      <c r="F81" s="15"/>
      <c r="G81" s="15"/>
      <c r="H81" s="15"/>
      <c r="I81" s="15"/>
      <c r="J81"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82" spans="2:10" s="22" customFormat="1" ht="21" hidden="1" customHeight="1">
      <c r="B82" s="77"/>
      <c r="C82" s="10"/>
      <c r="D82" s="10"/>
      <c r="E82" s="10"/>
      <c r="F82" s="10"/>
      <c r="G82" s="10"/>
      <c r="H82" s="10"/>
      <c r="I82" s="10"/>
      <c r="J82"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83" spans="2:10" s="22" customFormat="1" ht="21" customHeight="1">
      <c r="B83" s="10" t="s">
        <v>60</v>
      </c>
      <c r="C83" s="10"/>
      <c r="D83" s="10"/>
      <c r="E83" s="11" t="s">
        <v>169</v>
      </c>
      <c r="F83" s="10"/>
      <c r="G83" s="10"/>
      <c r="H83" s="10"/>
      <c r="I83" s="10"/>
      <c r="J83"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{"value":"Yes","key":"Yes","icon":"glyphicon glyphicon-ok md"}</v>
      </c>
    </row>
    <row r="84" spans="2:10" s="22" customFormat="1" ht="21" customHeight="1">
      <c r="B84" s="10" t="s">
        <v>70</v>
      </c>
      <c r="C84" s="10"/>
      <c r="D84" s="10"/>
      <c r="E84" s="11" t="s">
        <v>166</v>
      </c>
      <c r="F84" s="10"/>
      <c r="G84" s="10"/>
      <c r="H84" s="10"/>
      <c r="I84" s="10"/>
      <c r="J8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{"value":"No","key":"No","icon":"glyphicon glyphicon-remove md"}</v>
      </c>
    </row>
    <row r="85" spans="2:10" ht="29.25" thickBot="1">
      <c r="B85" s="84" t="s">
        <v>982</v>
      </c>
      <c r="C85" s="15" t="s">
        <v>60</v>
      </c>
      <c r="D85" s="15"/>
      <c r="E85" s="15"/>
      <c r="F85" s="15"/>
      <c r="G85" s="15"/>
      <c r="H85" s="15"/>
      <c r="I85" s="15"/>
      <c r="J85"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86" spans="2:10" s="22" customFormat="1" ht="21" hidden="1" customHeight="1">
      <c r="B86" s="82"/>
      <c r="C86" s="27"/>
      <c r="D86" s="27"/>
      <c r="E86" s="27"/>
      <c r="F86" s="27"/>
      <c r="G86" s="27"/>
      <c r="H86" s="27"/>
      <c r="I86" s="27"/>
      <c r="J86"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87" spans="2:10" s="22" customFormat="1" ht="21" customHeight="1">
      <c r="B87" s="77">
        <v>1</v>
      </c>
      <c r="C87" s="27"/>
      <c r="D87" s="27"/>
      <c r="E87" s="11"/>
      <c r="F87" s="27"/>
      <c r="G87" s="27"/>
      <c r="H87" s="27"/>
      <c r="I87" s="27"/>
      <c r="J8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{"value":"1","key":"1"}</v>
      </c>
    </row>
    <row r="88" spans="2:10" s="22" customFormat="1" ht="21" customHeight="1">
      <c r="B88" s="77">
        <v>2</v>
      </c>
      <c r="C88" s="27"/>
      <c r="D88" s="27"/>
      <c r="E88" s="27"/>
      <c r="F88" s="27"/>
      <c r="G88" s="27"/>
      <c r="H88" s="27"/>
      <c r="I88" s="27"/>
      <c r="J8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{"value":"2","key":"2"}</v>
      </c>
    </row>
    <row r="89" spans="2:10" s="22" customFormat="1" ht="21" customHeight="1">
      <c r="B89" s="77">
        <v>3</v>
      </c>
      <c r="C89" s="27"/>
      <c r="D89" s="27"/>
      <c r="E89" s="27"/>
      <c r="F89" s="27"/>
      <c r="G89" s="27"/>
      <c r="H89" s="27"/>
      <c r="I89" s="27"/>
      <c r="J8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{"value":"3","key":"3"}</v>
      </c>
    </row>
    <row r="90" spans="2:10" s="22" customFormat="1" ht="21" customHeight="1">
      <c r="B90" s="82" t="s">
        <v>1068</v>
      </c>
      <c r="C90" s="27"/>
      <c r="D90" s="27"/>
      <c r="E90" s="27"/>
      <c r="F90" s="27"/>
      <c r="G90" s="27"/>
      <c r="H90" s="27"/>
      <c r="I90" s="27"/>
      <c r="J9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{"value":"4","key":"4"}</v>
      </c>
    </row>
    <row r="91" spans="2:10" s="22" customFormat="1" ht="21" customHeight="1">
      <c r="B91" s="82" t="s">
        <v>989</v>
      </c>
      <c r="C91" s="27"/>
      <c r="D91" s="27"/>
      <c r="E91" s="27"/>
      <c r="F91" s="27"/>
      <c r="G91" s="27"/>
      <c r="H91" s="27"/>
      <c r="I91" s="27"/>
      <c r="J9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{"value":"5","key":"5"}</v>
      </c>
    </row>
    <row r="92" spans="2:10" s="22" customFormat="1" ht="21" customHeight="1">
      <c r="B92" s="82" t="s">
        <v>1069</v>
      </c>
      <c r="C92" s="27"/>
      <c r="D92" s="27"/>
      <c r="E92" s="27"/>
      <c r="F92" s="27"/>
      <c r="G92" s="27"/>
      <c r="H92" s="27"/>
      <c r="I92" s="27"/>
      <c r="J9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{"value":"6+","key":"6+"}</v>
      </c>
    </row>
    <row r="93" spans="2:10" ht="29.25" thickBot="1">
      <c r="B93" s="84" t="s">
        <v>981</v>
      </c>
      <c r="C93" s="15" t="s">
        <v>60</v>
      </c>
      <c r="D93" s="15"/>
      <c r="E93" s="15"/>
      <c r="F93" s="15"/>
      <c r="G93" s="15"/>
      <c r="H93" s="15"/>
      <c r="I93" s="15"/>
      <c r="J93"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94" spans="2:10" s="22" customFormat="1" ht="21" hidden="1" customHeight="1">
      <c r="B94" s="82"/>
      <c r="C94" s="27"/>
      <c r="D94" s="27"/>
      <c r="E94" s="27"/>
      <c r="F94" s="27"/>
      <c r="G94" s="27"/>
      <c r="H94" s="27"/>
      <c r="I94" s="27"/>
      <c r="J9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95" spans="2:10" s="22" customFormat="1" ht="21" customHeight="1">
      <c r="B95" s="248" t="s">
        <v>988</v>
      </c>
      <c r="C95" s="13"/>
      <c r="D95" s="11" t="s">
        <v>1070</v>
      </c>
      <c r="E95" s="11" t="s">
        <v>1354</v>
      </c>
      <c r="F95" s="27"/>
      <c r="G95" s="27"/>
      <c r="H95" s="27"/>
      <c r="I95" s="27"/>
      <c r="J9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{"value":"$150k","key":"150k","icon":"glyphicon glyphicon-ok lg"}</v>
      </c>
    </row>
    <row r="96" spans="2:10" s="22" customFormat="1" ht="21" customHeight="1">
      <c r="B96" s="248" t="s">
        <v>1071</v>
      </c>
      <c r="C96" s="13"/>
      <c r="D96" s="11" t="s">
        <v>1072</v>
      </c>
      <c r="E96" s="11" t="s">
        <v>1354</v>
      </c>
      <c r="F96" s="27"/>
      <c r="G96" s="27"/>
      <c r="H96" s="27"/>
      <c r="I96" s="27"/>
      <c r="J9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{"value":"$150k - $300k","key":"150k-300k","icon":"glyphicon glyphicon-ok lg"}</v>
      </c>
    </row>
    <row r="97" spans="2:10" s="22" customFormat="1" ht="21" customHeight="1">
      <c r="B97" s="248" t="s">
        <v>1073</v>
      </c>
      <c r="C97" s="13"/>
      <c r="D97" s="10" t="s">
        <v>1074</v>
      </c>
      <c r="E97" s="11" t="s">
        <v>1355</v>
      </c>
      <c r="F97" s="27"/>
      <c r="G97" s="27"/>
      <c r="H97" s="27"/>
      <c r="I97" s="27"/>
      <c r="J9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{"value":"$300k - $600k","key":"300k-600k","icon":"glyphicon glyphicon-remove lg"}</v>
      </c>
    </row>
    <row r="98" spans="2:10" ht="29.25" thickBot="1">
      <c r="B98" s="84" t="s">
        <v>1725</v>
      </c>
      <c r="C98" s="15" t="s">
        <v>60</v>
      </c>
      <c r="D98" s="15"/>
      <c r="E98" s="15"/>
      <c r="F98" s="15"/>
      <c r="G98" s="15"/>
      <c r="H98" s="15"/>
      <c r="I98" s="15"/>
      <c r="J9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99" spans="2:10" s="22" customFormat="1" ht="21" hidden="1" customHeight="1">
      <c r="B99" s="82"/>
      <c r="C99" s="27"/>
      <c r="D99" s="27"/>
      <c r="E99" s="27"/>
      <c r="F99" s="27"/>
      <c r="G99" s="27"/>
      <c r="H99" s="27"/>
      <c r="I99" s="27"/>
      <c r="J9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00" spans="2:10" s="22" customFormat="1" ht="21" customHeight="1">
      <c r="B100" s="82" t="s">
        <v>1745</v>
      </c>
      <c r="C100" s="27"/>
      <c r="D100" s="27" t="s">
        <v>1727</v>
      </c>
      <c r="E100" s="11"/>
      <c r="F100" s="27"/>
      <c r="G100" s="27"/>
      <c r="H100" s="27"/>
      <c r="I100" s="27"/>
      <c r="J100"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{"value":"The insured business has ceased trading","key":"The business has terminated"}</v>
      </c>
    </row>
    <row r="101" spans="2:10" s="22" customFormat="1" ht="21" customHeight="1">
      <c r="B101" s="82" t="s">
        <v>1744</v>
      </c>
      <c r="C101" s="27"/>
      <c r="D101" s="27" t="s">
        <v>1737</v>
      </c>
      <c r="E101" s="27"/>
      <c r="F101" s="27"/>
      <c r="G101" s="27"/>
      <c r="H101" s="27"/>
      <c r="I101" s="27"/>
      <c r="J10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{"value":"I have decided to insure my business with a different insurer","key":"Switched to a competitor"}</v>
      </c>
    </row>
    <row r="102" spans="2:10" s="22" customFormat="1" ht="21" customHeight="1">
      <c r="B102" s="82" t="s">
        <v>205</v>
      </c>
      <c r="C102" s="27"/>
      <c r="D102" s="27" t="s">
        <v>1728</v>
      </c>
      <c r="E102" s="11"/>
      <c r="F102" s="27"/>
      <c r="G102" s="27"/>
      <c r="H102" s="27"/>
      <c r="I102" s="27"/>
      <c r="J102"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{"value":"Another reason","key":"Other"}</v>
      </c>
    </row>
    <row r="103" spans="2:10" ht="29.25" thickBot="1">
      <c r="B103" s="84" t="s">
        <v>1726</v>
      </c>
      <c r="C103" s="15" t="s">
        <v>60</v>
      </c>
      <c r="D103" s="15"/>
      <c r="E103" s="15"/>
      <c r="F103" s="15"/>
      <c r="G103" s="15"/>
      <c r="H103" s="15"/>
      <c r="I103" s="15"/>
      <c r="J103"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04" spans="2:10" s="22" customFormat="1" ht="21" hidden="1" customHeight="1">
      <c r="B104" s="82"/>
      <c r="C104" s="27"/>
      <c r="D104" s="27"/>
      <c r="E104" s="27"/>
      <c r="F104" s="27"/>
      <c r="G104" s="27"/>
      <c r="H104" s="27"/>
      <c r="I104" s="27"/>
      <c r="J10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05" spans="2:10" s="22" customFormat="1" ht="21" customHeight="1">
      <c r="B105" s="10" t="s">
        <v>1729</v>
      </c>
      <c r="C105" s="10"/>
      <c r="D105" s="10" t="s">
        <v>1729</v>
      </c>
      <c r="E105" s="27"/>
      <c r="F105" s="27"/>
      <c r="G105" s="27"/>
      <c r="H105" s="27"/>
      <c r="I105" s="27"/>
      <c r="J10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{"value":"The premium is lower for the same level of cover","key":"The premium is lower for the same level of cover"}</v>
      </c>
    </row>
    <row r="106" spans="2:10" s="22" customFormat="1" ht="21" customHeight="1">
      <c r="B106" s="10" t="s">
        <v>1730</v>
      </c>
      <c r="C106" s="10"/>
      <c r="D106" s="10" t="s">
        <v>1730</v>
      </c>
      <c r="E106" s="27"/>
      <c r="F106" s="27"/>
      <c r="G106" s="27"/>
      <c r="H106" s="27"/>
      <c r="I106" s="27"/>
      <c r="J106"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{"value":"The features of the competitor products are a better fit for my business","key":"The features of the competitor products are a better fit for my business"}</v>
      </c>
    </row>
    <row r="107" spans="2:10" s="22" customFormat="1" ht="21" customHeight="1">
      <c r="B107" s="77" t="s">
        <v>205</v>
      </c>
      <c r="C107" s="10"/>
      <c r="D107" s="10" t="s">
        <v>1728</v>
      </c>
      <c r="E107" s="27"/>
      <c r="F107" s="27"/>
      <c r="G107" s="27"/>
      <c r="H107" s="27"/>
      <c r="I107" s="27"/>
      <c r="J10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{"value":"Another reason","key":"Other"}</v>
      </c>
    </row>
    <row r="108" spans="2:10" ht="29.25" thickBot="1">
      <c r="B108" s="84" t="s">
        <v>168</v>
      </c>
      <c r="C108" s="15" t="s">
        <v>60</v>
      </c>
      <c r="D108" s="15"/>
      <c r="E108" s="15"/>
      <c r="F108" s="15"/>
      <c r="G108" s="15"/>
      <c r="H108" s="15"/>
      <c r="I108" s="15"/>
      <c r="J10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09" spans="2:10" s="22" customFormat="1" ht="21" hidden="1" customHeight="1">
      <c r="B109" s="82"/>
      <c r="C109" s="67"/>
      <c r="D109" s="27"/>
      <c r="E109" s="27"/>
      <c r="F109" s="27"/>
      <c r="G109" s="27"/>
      <c r="H109" s="27"/>
      <c r="I109" s="27"/>
      <c r="J10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0" spans="2:10" ht="29.25" thickBot="1">
      <c r="B110" s="84" t="s">
        <v>170</v>
      </c>
      <c r="C110" s="15" t="s">
        <v>60</v>
      </c>
      <c r="D110" s="15"/>
      <c r="E110" s="15"/>
      <c r="F110" s="15"/>
      <c r="G110" s="15"/>
      <c r="H110" s="15"/>
      <c r="I110" s="15"/>
      <c r="J11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1" spans="2:10" s="22" customFormat="1" ht="21" hidden="1" customHeight="1">
      <c r="B111" s="82"/>
      <c r="C111" s="67"/>
      <c r="D111" s="27"/>
      <c r="E111" s="27"/>
      <c r="F111" s="27"/>
      <c r="G111" s="27"/>
      <c r="H111" s="27"/>
      <c r="I111" s="27"/>
      <c r="J11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2" spans="2:10" ht="29.25" thickBot="1">
      <c r="B112" s="84" t="s">
        <v>171</v>
      </c>
      <c r="C112" s="15" t="s">
        <v>60</v>
      </c>
      <c r="D112" s="15"/>
      <c r="E112" s="15"/>
      <c r="F112" s="15"/>
      <c r="G112" s="15"/>
      <c r="H112" s="15"/>
      <c r="I112" s="15"/>
      <c r="J11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3" spans="2:10" s="22" customFormat="1" ht="21" hidden="1" customHeight="1">
      <c r="B113" s="82"/>
      <c r="C113" s="67"/>
      <c r="D113" s="27"/>
      <c r="E113" s="27"/>
      <c r="F113" s="27"/>
      <c r="G113" s="27"/>
      <c r="H113" s="27"/>
      <c r="I113" s="27"/>
      <c r="J11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4" spans="2:10" ht="29.25" thickBot="1">
      <c r="B114" s="84" t="s">
        <v>172</v>
      </c>
      <c r="C114" s="15" t="s">
        <v>60</v>
      </c>
      <c r="D114" s="15"/>
      <c r="E114" s="15"/>
      <c r="F114" s="15"/>
      <c r="G114" s="15"/>
      <c r="H114" s="15"/>
      <c r="I114" s="15"/>
      <c r="J11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5" spans="2:10" s="22" customFormat="1" ht="21" hidden="1" customHeight="1">
      <c r="B115" s="82"/>
      <c r="C115" s="67"/>
      <c r="D115" s="27"/>
      <c r="E115" s="27"/>
      <c r="F115" s="27"/>
      <c r="G115" s="27"/>
      <c r="H115" s="27"/>
      <c r="I115" s="27"/>
      <c r="J11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6" spans="2:10" ht="29.25" thickBot="1">
      <c r="B116" s="84" t="s">
        <v>173</v>
      </c>
      <c r="C116" s="15" t="s">
        <v>60</v>
      </c>
      <c r="D116" s="15"/>
      <c r="E116" s="15"/>
      <c r="F116" s="15"/>
      <c r="G116" s="15"/>
      <c r="H116" s="15"/>
      <c r="I116" s="15"/>
      <c r="J11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7" spans="2:10" s="22" customFormat="1" ht="21" hidden="1" customHeight="1">
      <c r="B117" s="82"/>
      <c r="C117" s="67"/>
      <c r="D117" s="27"/>
      <c r="E117" s="27"/>
      <c r="F117" s="27"/>
      <c r="G117" s="27"/>
      <c r="H117" s="27"/>
      <c r="I117" s="27"/>
      <c r="J11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8" spans="2:10" ht="29.25" thickBot="1">
      <c r="B118" s="84" t="s">
        <v>174</v>
      </c>
      <c r="C118" s="15" t="s">
        <v>60</v>
      </c>
      <c r="D118" s="15"/>
      <c r="E118" s="15"/>
      <c r="F118" s="15"/>
      <c r="G118" s="15"/>
      <c r="H118" s="15"/>
      <c r="I118" s="15"/>
      <c r="J11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19" spans="2:10" s="22" customFormat="1" ht="21" hidden="1" customHeight="1">
      <c r="B119" s="82"/>
      <c r="C119" s="67"/>
      <c r="D119" s="27"/>
      <c r="E119" s="27"/>
      <c r="F119" s="27"/>
      <c r="G119" s="27"/>
      <c r="H119" s="27"/>
      <c r="I119" s="27"/>
      <c r="J11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0" spans="2:10" ht="29.25" thickBot="1">
      <c r="B120" s="84" t="s">
        <v>175</v>
      </c>
      <c r="C120" s="15" t="s">
        <v>60</v>
      </c>
      <c r="D120" s="15"/>
      <c r="E120" s="15"/>
      <c r="F120" s="15"/>
      <c r="G120" s="15"/>
      <c r="H120" s="15"/>
      <c r="I120" s="15"/>
      <c r="J12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1" spans="2:10" s="22" customFormat="1" ht="21" hidden="1" customHeight="1">
      <c r="B121" s="82"/>
      <c r="C121" s="67"/>
      <c r="D121" s="27"/>
      <c r="E121" s="27"/>
      <c r="F121" s="27"/>
      <c r="G121" s="27"/>
      <c r="H121" s="27"/>
      <c r="I121" s="27"/>
      <c r="J12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2" spans="2:10" ht="29.25" thickBot="1">
      <c r="B122" s="84" t="s">
        <v>176</v>
      </c>
      <c r="C122" s="15" t="s">
        <v>60</v>
      </c>
      <c r="D122" s="15"/>
      <c r="E122" s="15"/>
      <c r="F122" s="15"/>
      <c r="G122" s="15"/>
      <c r="H122" s="15"/>
      <c r="I122" s="15"/>
      <c r="J122"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3" spans="2:10" s="22" customFormat="1" ht="21" hidden="1" customHeight="1">
      <c r="B123" s="82"/>
      <c r="C123" s="67"/>
      <c r="D123" s="27"/>
      <c r="E123" s="27"/>
      <c r="F123" s="27"/>
      <c r="G123" s="27"/>
      <c r="H123" s="27"/>
      <c r="I123" s="27"/>
      <c r="J12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4" spans="2:10" ht="29.25" thickBot="1">
      <c r="B124" s="84" t="s">
        <v>177</v>
      </c>
      <c r="C124" s="15" t="s">
        <v>60</v>
      </c>
      <c r="D124" s="15"/>
      <c r="E124" s="15"/>
      <c r="F124" s="15"/>
      <c r="G124" s="15"/>
      <c r="H124" s="15"/>
      <c r="I124" s="15"/>
      <c r="J12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5" spans="2:10" s="22" customFormat="1" ht="21" hidden="1" customHeight="1">
      <c r="B125" s="82"/>
      <c r="C125" s="67"/>
      <c r="D125" s="27"/>
      <c r="E125" s="27"/>
      <c r="F125" s="27"/>
      <c r="G125" s="27"/>
      <c r="H125" s="27"/>
      <c r="I125" s="27"/>
      <c r="J12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6" spans="2:10" ht="29.25" thickBot="1">
      <c r="B126" s="84" t="s">
        <v>178</v>
      </c>
      <c r="C126" s="15" t="s">
        <v>60</v>
      </c>
      <c r="D126" s="15"/>
      <c r="E126" s="15"/>
      <c r="F126" s="15"/>
      <c r="G126" s="15"/>
      <c r="H126" s="15"/>
      <c r="I126" s="15"/>
      <c r="J126"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7" spans="2:10" s="22" customFormat="1" ht="21" hidden="1" customHeight="1">
      <c r="B127" s="82"/>
      <c r="C127" s="67"/>
      <c r="D127" s="27"/>
      <c r="E127" s="27"/>
      <c r="F127" s="27"/>
      <c r="G127" s="27"/>
      <c r="H127" s="27"/>
      <c r="I127" s="27"/>
      <c r="J127"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8" spans="2:10" ht="29.25" thickBot="1">
      <c r="B128" s="84" t="s">
        <v>179</v>
      </c>
      <c r="C128" s="15" t="s">
        <v>60</v>
      </c>
      <c r="D128" s="15"/>
      <c r="E128" s="15"/>
      <c r="F128" s="15"/>
      <c r="G128" s="15"/>
      <c r="H128" s="15"/>
      <c r="I128" s="15"/>
      <c r="J12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29" spans="2:10" s="22" customFormat="1" ht="21" hidden="1" customHeight="1">
      <c r="B129" s="82"/>
      <c r="C129" s="67"/>
      <c r="D129" s="27"/>
      <c r="E129" s="27"/>
      <c r="F129" s="27"/>
      <c r="G129" s="27"/>
      <c r="H129" s="27"/>
      <c r="I129" s="27"/>
      <c r="J12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30" spans="2:10" ht="29.25" thickBot="1">
      <c r="B130" s="84" t="s">
        <v>1611</v>
      </c>
      <c r="C130" s="15" t="s">
        <v>60</v>
      </c>
      <c r="D130" s="15"/>
      <c r="E130" s="15"/>
      <c r="F130" s="15"/>
      <c r="G130" s="15"/>
      <c r="H130" s="15"/>
      <c r="I130" s="15"/>
      <c r="J130"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31" spans="2:10" s="22" customFormat="1" ht="21" hidden="1" customHeight="1">
      <c r="B131" s="82"/>
      <c r="C131" s="67"/>
      <c r="D131" s="27"/>
      <c r="E131" s="27"/>
      <c r="F131" s="27"/>
      <c r="G131" s="27"/>
      <c r="H131" s="27"/>
      <c r="I131" s="27"/>
      <c r="J13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32" spans="2:10" s="22" customFormat="1" ht="21" customHeight="1">
      <c r="B132" s="82" t="s">
        <v>1634</v>
      </c>
      <c r="C132" s="67"/>
      <c r="D132" s="27" t="s">
        <v>1633</v>
      </c>
      <c r="E132" s="27"/>
      <c r="F132" s="27"/>
      <c r="G132" s="27"/>
      <c r="H132" s="27"/>
      <c r="I132" s="27"/>
      <c r="J13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{"value":"Direct transfer into my bank account","key":"Direct Transfer"}</v>
      </c>
    </row>
    <row r="133" spans="2:10" s="22" customFormat="1" ht="21" customHeight="1">
      <c r="B133" s="82" t="s">
        <v>1622</v>
      </c>
      <c r="C133" s="67"/>
      <c r="D133" s="27" t="s">
        <v>1635</v>
      </c>
      <c r="E133" s="27"/>
      <c r="F133" s="27"/>
      <c r="G133" s="27"/>
      <c r="H133" s="27"/>
      <c r="I133" s="27"/>
      <c r="J13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{"value":"By cheque in the mail","key":"Cheque"}</v>
      </c>
    </row>
    <row r="134" spans="2:10" ht="29.25" thickBot="1">
      <c r="B134" s="84" t="s">
        <v>1417</v>
      </c>
      <c r="C134" s="15" t="s">
        <v>60</v>
      </c>
      <c r="D134" s="15"/>
      <c r="E134" s="15"/>
      <c r="F134" s="15"/>
      <c r="G134" s="15"/>
      <c r="H134" s="15"/>
      <c r="I134" s="15"/>
      <c r="J134"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35" spans="2:10" s="22" customFormat="1" ht="21" hidden="1" customHeight="1">
      <c r="B135" s="82"/>
      <c r="C135" s="67"/>
      <c r="D135" s="27"/>
      <c r="E135" s="27"/>
      <c r="F135" s="27"/>
      <c r="G135" s="27"/>
      <c r="H135" s="27"/>
      <c r="I135" s="27"/>
      <c r="J13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36" spans="2:10" s="22" customFormat="1" ht="21" customHeight="1">
      <c r="B136" s="82" t="s">
        <v>79</v>
      </c>
      <c r="C136" s="67"/>
      <c r="D136" s="27"/>
      <c r="E136" s="11" t="s">
        <v>1443</v>
      </c>
      <c r="F136" s="27"/>
      <c r="G136" s="27"/>
      <c r="H136" s="27"/>
      <c r="I136" s="27"/>
      <c r="J13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{"value":"Phone","key":"Phone","icon":"glyphicon glyphicon-earphone md"}</v>
      </c>
    </row>
    <row r="137" spans="2:10" s="22" customFormat="1" ht="21" customHeight="1">
      <c r="B137" s="82" t="s">
        <v>78</v>
      </c>
      <c r="C137" s="67"/>
      <c r="D137" s="27"/>
      <c r="E137" s="11" t="s">
        <v>1442</v>
      </c>
      <c r="F137" s="27"/>
      <c r="G137" s="27"/>
      <c r="H137" s="27"/>
      <c r="I137" s="27"/>
      <c r="J13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{"value":"Email","key":"Email","icon":"glyphicon glyphicon-envelope md"}</v>
      </c>
    </row>
    <row r="138" spans="2:10" ht="29.25" thickBot="1">
      <c r="B138" s="84" t="s">
        <v>1420</v>
      </c>
      <c r="C138" s="15" t="s">
        <v>60</v>
      </c>
      <c r="D138" s="15"/>
      <c r="E138" s="15"/>
      <c r="F138" s="15"/>
      <c r="G138" s="15"/>
      <c r="H138" s="15"/>
      <c r="I138" s="15"/>
      <c r="J138"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39" spans="2:10" s="22" customFormat="1" ht="21" hidden="1" customHeight="1">
      <c r="B139" s="82"/>
      <c r="C139" s="67"/>
      <c r="D139" s="27"/>
      <c r="E139" s="27"/>
      <c r="F139" s="27"/>
      <c r="G139" s="27"/>
      <c r="H139" s="27"/>
      <c r="I139" s="27"/>
      <c r="J13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40" spans="2:10" s="22" customFormat="1" ht="21" customHeight="1">
      <c r="B140" s="82" t="s">
        <v>1438</v>
      </c>
      <c r="C140" s="67"/>
      <c r="D140" s="27"/>
      <c r="E140" s="27"/>
      <c r="F140" s="27"/>
      <c r="G140" s="27"/>
      <c r="H140" s="27"/>
      <c r="I140" s="27"/>
      <c r="J14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{"value":"During business hours","key":"During business hours"}</v>
      </c>
    </row>
    <row r="141" spans="2:10" s="22" customFormat="1" ht="21" customHeight="1">
      <c r="B141" s="82" t="s">
        <v>1439</v>
      </c>
      <c r="C141" s="67"/>
      <c r="D141" s="27"/>
      <c r="E141" s="27"/>
      <c r="F141" s="27"/>
      <c r="G141" s="27"/>
      <c r="H141" s="27"/>
      <c r="I141" s="27"/>
      <c r="J14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{"value":"After hours","key":"After hours"}</v>
      </c>
    </row>
    <row r="142" spans="2:10" s="22" customFormat="1" ht="21" customHeight="1">
      <c r="B142" s="82" t="s">
        <v>1440</v>
      </c>
      <c r="C142" s="67"/>
      <c r="D142" s="27"/>
      <c r="E142" s="27"/>
      <c r="F142" s="27"/>
      <c r="G142" s="27"/>
      <c r="H142" s="27"/>
      <c r="I142" s="27"/>
      <c r="J14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 different time","key":"A different time"}</v>
      </c>
    </row>
    <row r="143" spans="2:10" ht="29.25" thickBot="1">
      <c r="B143" s="84" t="s">
        <v>1270</v>
      </c>
      <c r="C143" s="15" t="s">
        <v>60</v>
      </c>
      <c r="D143" s="15"/>
      <c r="E143" s="15"/>
      <c r="F143" s="15"/>
      <c r="G143" s="15"/>
      <c r="H143" s="15"/>
      <c r="I143" s="15"/>
      <c r="J143"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44" spans="2:10" s="22" customFormat="1" ht="21" hidden="1" customHeight="1">
      <c r="B144" s="82"/>
      <c r="C144" s="67"/>
      <c r="D144" s="27"/>
      <c r="E144" s="27"/>
      <c r="F144" s="27"/>
      <c r="G144" s="27"/>
      <c r="H144" s="27"/>
      <c r="I144" s="27"/>
      <c r="J14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45" spans="2:10" s="22" customFormat="1" ht="21" customHeight="1">
      <c r="B145" s="147" t="s">
        <v>1111</v>
      </c>
      <c r="C145" s="67"/>
      <c r="D145" s="27"/>
      <c r="E145" s="27"/>
      <c r="F145" s="27"/>
      <c r="G145" s="27"/>
      <c r="H145" s="27"/>
      <c r="I145" s="27"/>
      <c r="J14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{"value":"Credit Card","key":"Credit Card"}</v>
      </c>
    </row>
    <row r="146" spans="2:10" s="22" customFormat="1" ht="21" customHeight="1">
      <c r="B146" s="147" t="s">
        <v>184</v>
      </c>
      <c r="C146" s="67"/>
      <c r="D146" s="27"/>
      <c r="E146" s="27"/>
      <c r="F146" s="27"/>
      <c r="G146" s="27"/>
      <c r="H146" s="27"/>
      <c r="I146" s="27"/>
      <c r="J14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{"value":"Direct Debit","key":"Direct Debit"}</v>
      </c>
    </row>
    <row r="147" spans="2:10" ht="29.25" thickBot="1">
      <c r="B147" s="84" t="s">
        <v>105</v>
      </c>
      <c r="C147" s="15" t="s">
        <v>60</v>
      </c>
      <c r="D147" s="15"/>
      <c r="E147" s="15"/>
      <c r="F147" s="15"/>
      <c r="G147" s="15"/>
      <c r="H147" s="15"/>
      <c r="I147" s="15"/>
      <c r="J147" s="1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48" spans="2:10" ht="21" hidden="1" customHeight="1" thickBot="1">
      <c r="B148" s="82"/>
      <c r="C148" s="257"/>
      <c r="D148" s="27"/>
      <c r="E148" s="27"/>
      <c r="F148" s="27"/>
      <c r="G148" s="257"/>
      <c r="H148" s="257"/>
      <c r="I148" s="257"/>
      <c r="J148" s="25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49" spans="2:10" ht="21" customHeight="1" thickBot="1">
      <c r="B149" s="82" t="s">
        <v>1111</v>
      </c>
      <c r="C149" s="257"/>
      <c r="D149" s="82" t="s">
        <v>1101</v>
      </c>
      <c r="E149" s="27"/>
      <c r="F149" s="27"/>
      <c r="G149" s="181" t="s">
        <v>1963</v>
      </c>
      <c r="H149" t="s">
        <v>1964</v>
      </c>
      <c r="I149"/>
      <c r="J149" s="25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{"value":"Pay now with credit card","key":"Credit Card","disabledCondition":"asdf == 'asdf'"}</v>
      </c>
    </row>
    <row r="150" spans="2:10" ht="21" customHeight="1" thickBot="1">
      <c r="B150" s="82" t="s">
        <v>1109</v>
      </c>
      <c r="C150" s="257"/>
      <c r="D150" s="82" t="s">
        <v>1102</v>
      </c>
      <c r="E150" s="27"/>
      <c r="F150" s="28" t="s">
        <v>1804</v>
      </c>
      <c r="G150"/>
      <c r="H150"/>
      <c r="I150"/>
      <c r="J150" s="25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{"value":"Pay monthly with premium finance","key":"Premium Finance","hideCondition":"getQuoteType() == 'adjustment' || getQuoteType() == 'cancellation' || number(getCalculationResultByPath('payment.payableComponents.totalPayable')) &lt; 100"}</v>
      </c>
    </row>
    <row r="151" spans="2:10" s="22" customFormat="1" ht="21" customHeight="1">
      <c r="B151" s="82" t="s">
        <v>1106</v>
      </c>
      <c r="C151" s="67"/>
      <c r="D151" s="82" t="s">
        <v>1103</v>
      </c>
      <c r="E151" s="27"/>
      <c r="F151" s="27"/>
      <c r="G151"/>
      <c r="H151"/>
      <c r="I151"/>
      <c r="J151"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{"value":"Send me an invoice with 30 day terms","key":"Invoice"}</v>
      </c>
    </row>
    <row r="152" spans="2:10" s="22" customFormat="1" ht="29.25" thickBot="1">
      <c r="B152" s="84" t="s">
        <v>103</v>
      </c>
      <c r="C152" s="49" t="s">
        <v>60</v>
      </c>
      <c r="D152" s="49"/>
      <c r="E152" s="49"/>
      <c r="F152" s="49"/>
      <c r="G152" s="49"/>
      <c r="H152" s="49"/>
      <c r="I152" s="49"/>
      <c r="J152"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53" spans="2:10" s="22" customFormat="1" ht="21" hidden="1" customHeight="1">
      <c r="B153" s="82"/>
      <c r="C153" s="67"/>
      <c r="D153" s="27"/>
      <c r="E153" s="27"/>
      <c r="F153" s="27"/>
      <c r="G153" s="27"/>
      <c r="H153" s="27"/>
      <c r="I153" s="27"/>
      <c r="J153"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54" spans="2:10" s="22" customFormat="1" ht="21" customHeight="1">
      <c r="B154" s="82" t="s">
        <v>180</v>
      </c>
      <c r="C154" s="67"/>
      <c r="D154" s="27"/>
      <c r="E154" s="27"/>
      <c r="F154" s="27" t="str">
        <f>IF(Payment_Option_Annual&lt;&gt;"","false","true")</f>
        <v>false</v>
      </c>
      <c r="G154" s="27"/>
      <c r="H154" s="27"/>
      <c r="I154" s="27"/>
      <c r="J15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{"value":"Yearly","key":"Yearly","hideCondition":"false"}</v>
      </c>
    </row>
    <row r="155" spans="2:10" s="22" customFormat="1" ht="21" customHeight="1">
      <c r="B155" s="82" t="s">
        <v>181</v>
      </c>
      <c r="C155" s="67"/>
      <c r="D155" s="27"/>
      <c r="E155" s="27"/>
      <c r="F155" s="27" t="str">
        <f>IF(Payment_Option_Monthly&lt;&gt;"","false","true")</f>
        <v>false</v>
      </c>
      <c r="G155" s="27"/>
      <c r="H155" s="27"/>
      <c r="I155" s="27"/>
      <c r="J1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{"value":"Monthly","key":"Monthly","hideCondition":"false"}</v>
      </c>
    </row>
    <row r="156" spans="2:10" s="22" customFormat="1" ht="21" customHeight="1">
      <c r="B156" s="82" t="s">
        <v>182</v>
      </c>
      <c r="C156" s="67"/>
      <c r="D156" s="27"/>
      <c r="E156" s="27"/>
      <c r="F156" s="27" t="str">
        <f>IF(Payment_Option_Fortnightly&lt;&gt;"","false","true")</f>
        <v>true</v>
      </c>
      <c r="G156" s="27"/>
      <c r="H156" s="27"/>
      <c r="I156" s="27"/>
      <c r="J1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{"value":"Fortnightly","key":"Fortnightly","hideCondition":"true"}</v>
      </c>
    </row>
    <row r="157" spans="2:10" s="22" customFormat="1" ht="21" customHeight="1">
      <c r="B157" s="82" t="s">
        <v>183</v>
      </c>
      <c r="C157" s="67"/>
      <c r="D157" s="27"/>
      <c r="E157" s="27"/>
      <c r="F157" s="27" t="str">
        <f>IF(Payment_Option_Weekly&lt;&gt;"","false","true")</f>
        <v>true</v>
      </c>
      <c r="G157" s="27"/>
      <c r="H157" s="27"/>
      <c r="I157" s="27"/>
      <c r="J15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{"value":"Weekly","key":"Weekly","hideCondition":"true"}</v>
      </c>
    </row>
    <row r="158" spans="2:10" s="22" customFormat="1" ht="29.25" thickBot="1">
      <c r="B158" s="84" t="s">
        <v>1100</v>
      </c>
      <c r="C158" s="49" t="s">
        <v>60</v>
      </c>
      <c r="D158" s="49"/>
      <c r="E158" s="49"/>
      <c r="F158" s="49"/>
      <c r="G158" s="49"/>
      <c r="H158" s="49"/>
      <c r="I158" s="49"/>
      <c r="J158"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59" spans="2:10" s="22" customFormat="1" ht="21" hidden="1" customHeight="1">
      <c r="B159" s="82"/>
      <c r="C159" s="67"/>
      <c r="D159" s="27"/>
      <c r="E159" s="27"/>
      <c r="F159" s="27"/>
      <c r="G159" s="27"/>
      <c r="H159" s="27"/>
      <c r="I159" s="27"/>
      <c r="J15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row r="160" spans="2:10" s="22" customFormat="1" ht="21" customHeight="1">
      <c r="B160" s="82" t="s">
        <v>1398</v>
      </c>
      <c r="C160" s="67"/>
      <c r="D160" s="27"/>
      <c r="E160" s="27"/>
      <c r="F160" s="27"/>
      <c r="G160" s="27"/>
      <c r="H160" s="27"/>
      <c r="I160" s="27"/>
      <c r="J160"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{"value":"VISA","key":"VISA"}</v>
      </c>
    </row>
    <row r="161" spans="2:10" s="22" customFormat="1" ht="21" customHeight="1">
      <c r="B161" s="82" t="s">
        <v>186</v>
      </c>
      <c r="C161" s="67"/>
      <c r="D161" s="27"/>
      <c r="E161" s="27"/>
      <c r="F161" s="27"/>
      <c r="G161" s="27"/>
      <c r="H161" s="27"/>
      <c r="I161" s="27"/>
      <c r="J161"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{"value":"Mastercard","key":"Mastercard"}</v>
      </c>
    </row>
    <row r="162" spans="2:10" s="22" customFormat="1" ht="21" customHeight="1">
      <c r="B162" s="82" t="s">
        <v>1399</v>
      </c>
      <c r="C162" s="67"/>
      <c r="D162" s="27"/>
      <c r="E162" s="27"/>
      <c r="F162" s="27"/>
      <c r="G162" s="27"/>
      <c r="H162" s="27"/>
      <c r="I162" s="27"/>
      <c r="J162"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{"value":"AMEX","key":"AMEX"}</v>
      </c>
    </row>
    <row r="163" spans="2:10" s="22" customFormat="1" ht="21" customHeight="1">
      <c r="B163" s="82" t="s">
        <v>894</v>
      </c>
      <c r="C163" s="67"/>
      <c r="D163" s="27"/>
      <c r="E163" s="27"/>
      <c r="F163" s="27"/>
      <c r="G163" s="27"/>
      <c r="H163" s="27"/>
      <c r="I163" s="27"/>
      <c r="J163" s="68"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{"value":"Diners Club","key":"Diners Club"}</v>
      </c>
    </row>
    <row r="164" spans="2:10" s="22" customFormat="1" ht="29.25" thickBot="1">
      <c r="B164" s="49" t="s">
        <v>187</v>
      </c>
      <c r="C164" s="49" t="s">
        <v>60</v>
      </c>
      <c r="D164" s="49"/>
      <c r="E164" s="49"/>
      <c r="F164" s="49"/>
      <c r="G164" s="49"/>
      <c r="H164" s="49"/>
      <c r="I164" s="49"/>
      <c r="J164" s="49"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IF(Table_Question_Options[[#This Row],[Disabled Condition]]&lt;&gt;"",","&amp;
"""disabledCondition"":"""&amp;Table_Question_Options[[#This Row],[Disabled Condition]]&amp;"""",
"")&amp;
IF(Table_Question_Options[[#This Row],[Properties JSON]]&lt;&gt;"",","&amp;
"""properties"":"&amp;CLEAN(Table_Question_Options[[#This Row],[Properties JSON]])&amp;"","")&amp;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T24"/>
  <sheetViews>
    <sheetView workbookViewId="0">
      <selection activeCell="B25" sqref="B25"/>
    </sheetView>
  </sheetViews>
  <sheetFormatPr defaultColWidth="9.140625" defaultRowHeight="21" customHeight="1"/>
  <cols>
    <col min="1" max="1" width="9.140625" style="21" customWidth="1"/>
    <col min="2" max="2" width="28.7109375" style="21" customWidth="1"/>
    <col min="3" max="3" width="13.85546875" style="21" hidden="1" customWidth="1"/>
    <col min="4" max="4" width="24" style="21" hidden="1" customWidth="1"/>
    <col min="5" max="6" width="34" style="21" hidden="1" customWidth="1"/>
    <col min="7" max="7" width="30.42578125" style="21" hidden="1" customWidth="1"/>
    <col min="8" max="10" width="69.7109375" style="21" hidden="1" customWidth="1"/>
    <col min="11" max="13" width="31.28515625" style="21" customWidth="1"/>
    <col min="14" max="14" width="33.5703125" style="21" customWidth="1"/>
    <col min="15" max="15" width="14.42578125" style="21" customWidth="1"/>
    <col min="16" max="16" width="37.42578125" style="21" customWidth="1"/>
    <col min="17" max="17" width="39.7109375" style="21" customWidth="1"/>
    <col min="18" max="18" width="14.42578125" style="21" customWidth="1"/>
    <col min="19" max="19" width="49.7109375" style="21" customWidth="1"/>
    <col min="20" max="20" width="115.28515625" style="21" customWidth="1"/>
    <col min="21" max="23" width="9.140625" style="21"/>
    <col min="24" max="24" width="20.7109375" style="21" customWidth="1"/>
    <col min="25" max="16384" width="9.140625" style="21"/>
  </cols>
  <sheetData>
    <row r="2" spans="2:20" ht="47.25" thickBot="1">
      <c r="B2" s="19" t="s">
        <v>188</v>
      </c>
      <c r="C2" s="19"/>
      <c r="D2" s="19"/>
      <c r="E2" s="19"/>
      <c r="F2" s="19"/>
      <c r="G2" s="19"/>
      <c r="H2" s="19"/>
      <c r="I2" s="19"/>
      <c r="J2" s="19"/>
      <c r="K2" s="19"/>
      <c r="L2" s="19"/>
      <c r="M2" s="19"/>
      <c r="N2" s="19"/>
      <c r="O2" s="19"/>
      <c r="P2" s="19"/>
      <c r="Q2" s="19"/>
      <c r="R2" s="19"/>
      <c r="S2" s="19"/>
      <c r="T2" s="19"/>
    </row>
    <row r="4" spans="2:20" ht="15">
      <c r="B4" s="16" t="s">
        <v>1</v>
      </c>
      <c r="C4" s="16" t="s">
        <v>2</v>
      </c>
      <c r="D4" s="16" t="s">
        <v>3</v>
      </c>
      <c r="E4" s="16" t="s">
        <v>4</v>
      </c>
      <c r="F4" s="16" t="s">
        <v>5</v>
      </c>
      <c r="G4" s="16" t="s">
        <v>37</v>
      </c>
      <c r="H4" s="16" t="s">
        <v>189</v>
      </c>
      <c r="I4" s="151" t="s">
        <v>48</v>
      </c>
      <c r="J4" s="151" t="s">
        <v>49</v>
      </c>
      <c r="K4" s="17" t="s">
        <v>56</v>
      </c>
      <c r="L4" s="17" t="s">
        <v>54</v>
      </c>
      <c r="M4" s="17" t="s">
        <v>55</v>
      </c>
      <c r="N4" s="17" t="s">
        <v>58</v>
      </c>
      <c r="O4" s="16" t="s">
        <v>6</v>
      </c>
      <c r="P4" s="16" t="s">
        <v>1298</v>
      </c>
      <c r="Q4" s="16" t="s">
        <v>1297</v>
      </c>
      <c r="R4" s="16" t="s">
        <v>1112</v>
      </c>
      <c r="S4" s="16" t="s">
        <v>1299</v>
      </c>
      <c r="T4" s="16" t="s">
        <v>583</v>
      </c>
    </row>
    <row r="5" spans="2:20" ht="29.25" thickBot="1">
      <c r="B5" s="49" t="s">
        <v>914</v>
      </c>
      <c r="C5" s="49" t="s">
        <v>60</v>
      </c>
      <c r="D5" s="49"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49"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review</v>
      </c>
      <c r="F5" s="49" t="str">
        <f>IF(Table_Triggers[[#This Row],[Header]]="Yes","",IF(Table_Triggers[[#This Row],[Property]]&lt;&gt;"",SUBSTITUTE(Table_Triggers[[#This Row],[Type]]," ","")&amp;SUBSTITUTE(Table_Triggers[[#This Row],[Property]]," ",""),""))</f>
        <v/>
      </c>
      <c r="G5" s="49" t="str">
        <f>IF(Table_Triggers[[#This Row],[Header]]&lt;&gt;"Yes",IF(Table_Triggers[[#This Row],[Value]]=FALSE,"false",IF(Table_Triggers[[#This Row],[Value]]=TRUE,"true","")),"")</f>
        <v/>
      </c>
      <c r="H5" s="49"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
      </c>
      <c r="I5" s="49"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"review":{"toolsCover5k": {"displayPrice": true,"message": false,"description": "The amount of tools cover is %{ currencyAsString(tools) }%."},"toolsCover12k": {"displayPrice": true,"message": false,"description": "The amount of tools cover is %{ currencyAsString(tools) }%."},"membershipNumberChanged": {"displayPrice": true,"message": false,"description": "The membership number has changed from %{ membershipNumberOld }% to %{ membershipNumber }%."},"manualSelection": {"displayPrice": true,"message": false,"description": "A review has been triggered manually."}},</v>
      </c>
      <c r="J5" s="49">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49" t="str">
        <f ca="1">IF(ISNUMBER(Table_Triggers[[#This Row],[Config Use Row]]),INDEX(Table_Triggers[Config Rollup],Table_Triggers[[#This Row],[Config Use Row]]),"")</f>
        <v>"review":{"toolsCover5k": {"displayPrice": true,"message": false,"description": "The amount of tools cover is %{ currencyAsString(tools) }%."},"toolsCover12k": {"displayPrice": true,"message": false,"description": "The amount of tools cover is %{ currencyAsString(tools) }%."},"membershipNumberChanged": {"displayPrice": true,"message": false,"description": "The membership number has changed from %{ membershipNumberOld }% to %{ membershipNumber }%."},"manualSelection": {"displayPrice": true,"message": false,"description": "A review has been triggered manually."}},</v>
      </c>
      <c r="L5" s="49" t="str">
        <f xml:space="preserve">
IF(AND(Table_Triggers[[#This Row],[Header]]&lt;&gt;"Yes",Table_Triggers[[#This Row],[Property]]&lt;&gt;"",Table_Triggers[[#This Row],[Text]]&lt;&gt;""),
""""&amp;Table_Triggers[[#This Row],[Key]]&amp;""":"&amp;Table_Triggers[[#This Row],[Text]],
"")</f>
        <v/>
      </c>
      <c r="M5" s="49"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"review":{"toolsCover5k":false,"toolsCover12k":false,"membershipNumberChanged":false,"manualSelection":false},</v>
      </c>
      <c r="N5" s="49" t="str">
        <f ca="1">IF(ISNUMBER(Table_Triggers[[#This Row],[Config Use Row]]),INDEX(Table_Triggers[Calculation Rollup],Table_Triggers[[#This Row],[Config Use Row]]),"")</f>
        <v>"review":{"toolsCover5k":false,"toolsCover12k":false,"membershipNumberChanged":false,"manualSelection":false},</v>
      </c>
      <c r="O5" s="49"/>
      <c r="P5" s="49"/>
      <c r="Q5" s="49"/>
      <c r="R5" s="49"/>
      <c r="S5" s="49"/>
      <c r="T5" s="49"/>
    </row>
    <row r="6" spans="2:20" ht="21" customHeight="1">
      <c r="B6" s="27" t="s">
        <v>1090</v>
      </c>
      <c r="C6" s="27"/>
      <c r="D6"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Review</v>
      </c>
      <c r="E6"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toolsCover5k</v>
      </c>
      <c r="F6" s="137" t="str">
        <f ca="1">IF(Table_Triggers[[#This Row],[Header]]="Yes","",IF(Table_Triggers[[#This Row],[Property]]&lt;&gt;"",SUBSTITUTE(Table_Triggers[[#This Row],[Type]]," ","")&amp;SUBSTITUTE(Table_Triggers[[#This Row],[Property]]," ",""),""))</f>
        <v>ReviewToolsCover5k</v>
      </c>
      <c r="G6" s="26" t="str">
        <f>IF(Table_Triggers[[#This Row],[Header]]&lt;&gt;"Yes",IF(Table_Triggers[[#This Row],[Value]]=FALSE,"false",IF(Table_Triggers[[#This Row],[Value]]=TRUE,"true","")),"")</f>
        <v>false</v>
      </c>
      <c r="H6" s="13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"toolsCover5k": {"displayPrice": true,"message": false,"description": "The amount of tools cover is %{ currencyAsString(tools) }%."}</v>
      </c>
      <c r="I6" s="179"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"toolsCover5k": {"displayPrice": true,"message": false,"description": "The amount of tools cover is %{ currencyAsString(tools) }%."},"toolsCover12k": {"displayPrice": true,"message": false,"description": "The amount of tools cover is %{ currencyAsString(tools) }%."},"membershipNumberChanged": {"displayPrice": true,"message": false,"description": "The membership number has changed from %{ membershipNumberOld }% to %{ membershipNumber }%."},"manualSelection": {"displayPrice": true,"message": false,"description": "A review has been triggered manually."}</v>
      </c>
      <c r="J6" s="179">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6</v>
      </c>
      <c r="K6" s="235" t="str">
        <f ca="1">IF(ISNUMBER(Table_Triggers[[#This Row],[Config Use Row]]),INDEX(Table_Triggers[Config Rollup],Table_Triggers[[#This Row],[Config Use Row]]),"")</f>
        <v>"endorsement":{"toolsCover8k": {"displayPrice": true,"message": false,"description": "The amount of tools cover is %{ currencyAsString(tools) }%."},"toolsCover12k": {"displayPrice": true,"message": false,"description": "The amount of tools cover is %{ currencyAsString(tools) }%."},"history": {"displayPrice": true,"message": false,"description": "There is a history: %{ historyDetails }%"},"insolvency":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L6" s="236" t="str">
        <f xml:space="preserve">
IF(AND(Table_Triggers[[#This Row],[Header]]&lt;&gt;"Yes",Table_Triggers[[#This Row],[Property]]&lt;&gt;"",Table_Triggers[[#This Row],[Text]]&lt;&gt;""),
""""&amp;Table_Triggers[[#This Row],[Key]]&amp;""":"&amp;Table_Triggers[[#This Row],[Text]],
"")</f>
        <v>"toolsCover5k":false</v>
      </c>
      <c r="M6" s="23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"toolsCover5k":false,"toolsCover12k":false,"membershipNumberChanged":false,"manualSelection":false</v>
      </c>
      <c r="N6" s="235" t="str">
        <f ca="1">IF(ISNUMBER(Table_Triggers[[#This Row],[Config Use Row]]),INDEX(Table_Triggers[Calculation Rollup],Table_Triggers[[#This Row],[Config Use Row]]),"")</f>
        <v>"endorsement":{"toolsCover8k":false,"toolsCover12k":false,"history":false,"insolvency":false,"manualSelection":false,"manualTriggerDuringReview":false},</v>
      </c>
      <c r="O6" s="10" t="b">
        <f>'Question Sets'!AR11=5000</f>
        <v>0</v>
      </c>
      <c r="P6" s="10"/>
      <c r="Q6" s="10"/>
      <c r="R6" s="10" t="s">
        <v>60</v>
      </c>
      <c r="S6" s="27" t="s">
        <v>1469</v>
      </c>
      <c r="T6" s="27" t="s">
        <v>1946</v>
      </c>
    </row>
    <row r="7" spans="2:20" ht="21" customHeight="1">
      <c r="B7" s="27" t="s">
        <v>1089</v>
      </c>
      <c r="C7" s="27"/>
      <c r="D7"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Review</v>
      </c>
      <c r="E7"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toolsCover12k</v>
      </c>
      <c r="F7" s="137" t="str">
        <f ca="1">IF(Table_Triggers[[#This Row],[Header]]="Yes","",IF(Table_Triggers[[#This Row],[Property]]&lt;&gt;"",SUBSTITUTE(Table_Triggers[[#This Row],[Type]]," ","")&amp;SUBSTITUTE(Table_Triggers[[#This Row],[Property]]," ",""),""))</f>
        <v>ReviewToolsCover12k</v>
      </c>
      <c r="G7" s="26" t="str">
        <f>IF(Table_Triggers[[#This Row],[Header]]&lt;&gt;"Yes",IF(Table_Triggers[[#This Row],[Value]]=FALSE,"false",IF(Table_Triggers[[#This Row],[Value]]=TRUE,"true","")),"")</f>
        <v>false</v>
      </c>
      <c r="H7" s="13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"toolsCover12k": {"displayPrice": true,"message": false,"description": "The amount of tools cover is %{ currencyAsString(tools) }%."}</v>
      </c>
      <c r="I7" s="179"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"toolsCover12k": {"displayPrice": true,"message": false,"description": "The amount of tools cover is %{ currencyAsString(tools) }%."},"membershipNumberChanged": {"displayPrice": true,"message": false,"description": "The membership number has changed from %{ membershipNumberOld }% to %{ membershipNumber }%."},"manualSelection": {"displayPrice": true,"message": false,"description": "A review has been triggered manually."}</v>
      </c>
      <c r="J7" s="179">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14</v>
      </c>
      <c r="K7" s="235" t="str">
        <f ca="1">IF(ISNUMBER(Table_Triggers[[#This Row],[Config Use Row]]),INDEX(Table_Triggers[Config Rollup],Table_Triggers[[#This Row],[Config Use Row]]),"")</f>
        <v>"decline":{"turnover150k": {"displayPrice": false,"message": false,"description": "The turnover of the business is %{ turnover }%."},"manualSelection": {"displayPrice": false,"message": false,"description": "A decline has been triggered manually."}},</v>
      </c>
      <c r="L7" s="236" t="str">
        <f xml:space="preserve">
IF(AND(Table_Triggers[[#This Row],[Header]]&lt;&gt;"Yes",Table_Triggers[[#This Row],[Property]]&lt;&gt;"",Table_Triggers[[#This Row],[Text]]&lt;&gt;""),
""""&amp;Table_Triggers[[#This Row],[Key]]&amp;""":"&amp;Table_Triggers[[#This Row],[Text]],
"")</f>
        <v>"toolsCover12k":false</v>
      </c>
      <c r="M7" s="23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"toolsCover12k":false,"membershipNumberChanged":false,"manualSelection":false</v>
      </c>
      <c r="N7" s="235" t="str">
        <f ca="1">IF(ISNUMBER(Table_Triggers[[#This Row],[Config Use Row]]),INDEX(Table_Triggers[Calculation Rollup],Table_Triggers[[#This Row],[Config Use Row]]),"")</f>
        <v>"decline":{"turnover150k":false,"manualSelection":false},</v>
      </c>
      <c r="O7" s="27" t="b">
        <f>'Question Sets'!AR11=12000</f>
        <v>0</v>
      </c>
      <c r="P7" s="27"/>
      <c r="Q7" s="27"/>
      <c r="R7" s="27" t="s">
        <v>60</v>
      </c>
      <c r="S7" s="27" t="s">
        <v>1470</v>
      </c>
      <c r="T7" s="27" t="s">
        <v>1946</v>
      </c>
    </row>
    <row r="8" spans="2:20" ht="21" customHeight="1">
      <c r="B8" s="27" t="s">
        <v>1467</v>
      </c>
      <c r="C8" s="27"/>
      <c r="D8"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Review</v>
      </c>
      <c r="E8"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membershipNumberChanged</v>
      </c>
      <c r="F8" s="137" t="str">
        <f ca="1">IF(Table_Triggers[[#This Row],[Header]]="Yes","",IF(Table_Triggers[[#This Row],[Property]]&lt;&gt;"",SUBSTITUTE(Table_Triggers[[#This Row],[Type]]," ","")&amp;SUBSTITUTE(Table_Triggers[[#This Row],[Property]]," ",""),""))</f>
        <v>ReviewMembershipNumberChanged</v>
      </c>
      <c r="G8" s="26" t="str">
        <f>IF(Table_Triggers[[#This Row],[Header]]&lt;&gt;"Yes",IF(Table_Triggers[[#This Row],[Value]]=FALSE,"false",IF(Table_Triggers[[#This Row],[Value]]=TRUE,"true","")),"")</f>
        <v>false</v>
      </c>
      <c r="H8" s="13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"membershipNumberChanged": {"displayPrice": true,"message": false,"description": "The membership number has changed from %{ membershipNumberOld }% to %{ membershipNumber }%."}</v>
      </c>
      <c r="I8" s="179"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"membershipNumberChanged": {"displayPrice": true,"message": false,"description": "The membership number has changed from %{ membershipNumberOld }% to %{ membershipNumber }%."},"manualSelection": {"displayPrice": true,"message": false,"description": "A review has been triggered manually."}</v>
      </c>
      <c r="J8" s="179">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18</v>
      </c>
      <c r="K8" s="235" t="str">
        <f ca="1">IF(ISNUMBER(Table_Triggers[[#This Row],[Config Use Row]]),INDEX(Table_Triggers[Config Rollup],Table_Triggers[[#This Row],[Config Use Row]]),"")</f>
        <v>"error":{"noCoverSelected": {}},</v>
      </c>
      <c r="L8" s="236" t="str">
        <f xml:space="preserve">
IF(AND(Table_Triggers[[#This Row],[Header]]&lt;&gt;"Yes",Table_Triggers[[#This Row],[Property]]&lt;&gt;"",Table_Triggers[[#This Row],[Text]]&lt;&gt;""),
""""&amp;Table_Triggers[[#This Row],[Key]]&amp;""":"&amp;Table_Triggers[[#This Row],[Text]],
"")</f>
        <v>"membershipNumberChanged":false</v>
      </c>
      <c r="M8" s="23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"membershipNumberChanged":false,"manualSelection":false</v>
      </c>
      <c r="N8" s="235" t="str">
        <f ca="1">IF(ISNUMBER(Table_Triggers[[#This Row],[Config Use Row]]),INDEX(Table_Triggers[Calculation Rollup],Table_Triggers[[#This Row],[Config Use Row]]),"")</f>
        <v>"error":{"noCoverSelected":false},</v>
      </c>
      <c r="O8" s="27" t="b">
        <f>AND('Question Sets'!AR46&lt;&gt;"", 'Question Sets'!AR46&lt;&gt;'Question Sets'!AR39)</f>
        <v>0</v>
      </c>
      <c r="P8" s="27"/>
      <c r="Q8" s="27"/>
      <c r="R8" s="27" t="s">
        <v>60</v>
      </c>
      <c r="S8" s="27" t="s">
        <v>1468</v>
      </c>
      <c r="T8" s="27" t="s">
        <v>1945</v>
      </c>
    </row>
    <row r="9" spans="2:20" ht="21" customHeight="1">
      <c r="B9" s="10" t="s">
        <v>1776</v>
      </c>
      <c r="C9" s="27"/>
      <c r="D9"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Review</v>
      </c>
      <c r="E9"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manualSelection</v>
      </c>
      <c r="F9" s="137" t="str">
        <f ca="1">IF(Table_Triggers[[#This Row],[Header]]="Yes","",IF(Table_Triggers[[#This Row],[Property]]&lt;&gt;"",SUBSTITUTE(Table_Triggers[[#This Row],[Type]]," ","")&amp;SUBSTITUTE(Table_Triggers[[#This Row],[Property]]," ",""),""))</f>
        <v>ReviewManualSelection</v>
      </c>
      <c r="G9" s="26" t="str">
        <f>IF(Table_Triggers[[#This Row],[Header]]&lt;&gt;"Yes",IF(Table_Triggers[[#This Row],[Value]]=FALSE,"false",IF(Table_Triggers[[#This Row],[Value]]=TRUE,"true","")),"")</f>
        <v>false</v>
      </c>
      <c r="H9" s="13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"manualSelection": {"displayPrice": true,"message": false,"description": "A review has been triggered manually."}</v>
      </c>
      <c r="I9" s="179"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"manualSelection": {"displayPrice": true,"message": false,"description": "A review has been triggered manually."}</v>
      </c>
      <c r="J9" s="179"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235" t="str">
        <f ca="1">IF(ISNUMBER(Table_Triggers[[#This Row],[Config Use Row]]),INDEX(Table_Triggers[Config Rollup],Table_Triggers[[#This Row],[Config Use Row]]),"")</f>
        <v/>
      </c>
      <c r="L9" s="236" t="str">
        <f xml:space="preserve">
IF(AND(Table_Triggers[[#This Row],[Header]]&lt;&gt;"Yes",Table_Triggers[[#This Row],[Property]]&lt;&gt;"",Table_Triggers[[#This Row],[Text]]&lt;&gt;""),
""""&amp;Table_Triggers[[#This Row],[Key]]&amp;""":"&amp;Table_Triggers[[#This Row],[Text]],
"")</f>
        <v>"manualSelection":false</v>
      </c>
      <c r="M9" s="23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"manualSelection":false</v>
      </c>
      <c r="N9" s="235" t="str">
        <f ca="1">IF(ISNUMBER(Table_Triggers[[#This Row],[Config Use Row]]),INDEX(Table_Triggers[Calculation Rollup],Table_Triggers[[#This Row],[Config Use Row]]),"")</f>
        <v/>
      </c>
      <c r="O9" s="27" t="b">
        <f>IF('Question Sets'!AR55="Yes",TRUE,FALSE)</f>
        <v>0</v>
      </c>
      <c r="P9" s="27"/>
      <c r="Q9" s="27"/>
      <c r="R9" s="27" t="s">
        <v>60</v>
      </c>
      <c r="S9" s="28" t="s">
        <v>1780</v>
      </c>
      <c r="T9" s="28" t="s">
        <v>1780</v>
      </c>
    </row>
    <row r="10" spans="2:20" ht="29.25" thickBot="1">
      <c r="B10" s="15" t="s">
        <v>917</v>
      </c>
      <c r="C10" s="15" t="s">
        <v>60</v>
      </c>
      <c r="D10" s="15"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0" s="1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endorsement</v>
      </c>
      <c r="F10" s="15" t="str">
        <f>IF(Table_Triggers[[#This Row],[Header]]="Yes","",IF(Table_Triggers[[#This Row],[Property]]&lt;&gt;"",SUBSTITUTE(Table_Triggers[[#This Row],[Type]]," ","")&amp;SUBSTITUTE(Table_Triggers[[#This Row],[Property]]," ",""),""))</f>
        <v/>
      </c>
      <c r="G10" s="15" t="str">
        <f>IF(Table_Triggers[[#This Row],[Header]]&lt;&gt;"Yes",IF(Table_Triggers[[#This Row],[Value]]=FALSE,"false",IF(Table_Triggers[[#This Row],[Value]]=TRUE,"true","")),"")</f>
        <v/>
      </c>
      <c r="H10" s="15"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
      </c>
      <c r="I10" s="15"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"endorsement":{"toolsCover8k": {"displayPrice": true,"message": false,"description": "The amount of tools cover is %{ currencyAsString(tools) }%."},"toolsCover12k": {"displayPrice": true,"message": false,"description": "The amount of tools cover is %{ currencyAsString(tools) }%."},"history": {"displayPrice": true,"message": false,"description": "There is a history: %{ historyDetails }%"},"insolvency":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J10" s="15"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15" t="str">
        <f ca="1">IF(ISNUMBER(Table_Triggers[[#This Row],[Config Use Row]]),INDEX(Table_Triggers[Config Rollup],Table_Triggers[[#This Row],[Config Use Row]]),"")</f>
        <v/>
      </c>
      <c r="L10" s="15" t="str">
        <f xml:space="preserve">
IF(AND(Table_Triggers[[#This Row],[Header]]&lt;&gt;"Yes",Table_Triggers[[#This Row],[Property]]&lt;&gt;"",Table_Triggers[[#This Row],[Text]]&lt;&gt;""),
""""&amp;Table_Triggers[[#This Row],[Key]]&amp;""":"&amp;Table_Triggers[[#This Row],[Text]],
"")</f>
        <v/>
      </c>
      <c r="M10" s="15"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"endorsement":{"toolsCover8k":false,"toolsCover12k":false,"history":false,"insolvency":false,"manualSelection":false,"manualTriggerDuringReview":false},</v>
      </c>
      <c r="N10" s="15" t="str">
        <f ca="1">IF(ISNUMBER(Table_Triggers[[#This Row],[Config Use Row]]),INDEX(Table_Triggers[Calculation Rollup],Table_Triggers[[#This Row],[Config Use Row]]),"")</f>
        <v/>
      </c>
      <c r="O10" s="15"/>
      <c r="P10" s="15"/>
      <c r="Q10" s="15"/>
      <c r="R10" s="15"/>
      <c r="S10" s="15"/>
      <c r="T10" s="15"/>
    </row>
    <row r="11" spans="2:20" s="22" customFormat="1" ht="21" hidden="1" customHeight="1">
      <c r="B11" s="27"/>
      <c r="C11" s="27"/>
      <c r="D11"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1"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1" s="27" t="str">
        <f>IF(Table_Triggers[[#This Row],[Header]]="Yes","",IF(Table_Triggers[[#This Row],[Property]]&lt;&gt;"",SUBSTITUTE(Table_Triggers[[#This Row],[Type]]," ","")&amp;SUBSTITUTE(Table_Triggers[[#This Row],[Property]]," ",""),""))</f>
        <v/>
      </c>
      <c r="G11" s="27" t="str">
        <f>IF(Table_Triggers[[#This Row],[Header]]&lt;&gt;"Yes",IF(Table_Triggers[[#This Row],[Value]]=FALSE,"false",IF(Table_Triggers[[#This Row],[Value]]=TRUE,"true","")),"")</f>
        <v>false</v>
      </c>
      <c r="H11"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
      </c>
      <c r="I11"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"toolsCover8k": {"displayPrice": true,"message": false,"description": "The amount of tools cover is %{ currencyAsString(tools) }%."},"toolsCover12k": {"displayPrice": true,"message": false,"description": "The amount of tools cover is %{ currencyAsString(tools) }%."},"history": {"displayPrice": true,"message": false,"description": "There is a history: %{ historyDetails }%"},"insolvency":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J11"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27" t="str">
        <f ca="1">IF(ISNUMBER(Table_Triggers[[#This Row],[Config Use Row]]),INDEX(Table_Triggers[Config Rollup],Table_Triggers[[#This Row],[Config Use Row]]),"")</f>
        <v/>
      </c>
      <c r="L11" s="27" t="str">
        <f xml:space="preserve">
IF(AND(Table_Triggers[[#This Row],[Header]]&lt;&gt;"Yes",Table_Triggers[[#This Row],[Property]]&lt;&gt;"",Table_Triggers[[#This Row],[Text]]&lt;&gt;""),
""""&amp;Table_Triggers[[#This Row],[Key]]&amp;""":"&amp;Table_Triggers[[#This Row],[Text]],
"")</f>
        <v/>
      </c>
      <c r="M11"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"toolsCover8k":false,"toolsCover12k":false,"history":false,"insolvency":false,"manualSelection":false,"manualTriggerDuringReview":false</v>
      </c>
      <c r="N11" s="27" t="str">
        <f ca="1">IF(ISNUMBER(Table_Triggers[[#This Row],[Config Use Row]]),INDEX(Table_Triggers[Calculation Rollup],Table_Triggers[[#This Row],[Config Use Row]]),"")</f>
        <v/>
      </c>
      <c r="O11" s="27"/>
      <c r="P11" s="27"/>
      <c r="Q11" s="27"/>
      <c r="R11" s="27"/>
      <c r="S11" s="27"/>
      <c r="T11" s="27"/>
    </row>
    <row r="12" spans="2:20" s="22" customFormat="1" ht="21" customHeight="1">
      <c r="B12" s="27" t="s">
        <v>1082</v>
      </c>
      <c r="C12" s="27"/>
      <c r="D12"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2"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toolsCover8k</v>
      </c>
      <c r="F12" s="26" t="str">
        <f ca="1">IF(Table_Triggers[[#This Row],[Header]]="Yes","",IF(Table_Triggers[[#This Row],[Property]]&lt;&gt;"",SUBSTITUTE(Table_Triggers[[#This Row],[Type]]," ","")&amp;SUBSTITUTE(Table_Triggers[[#This Row],[Property]]," ",""),""))</f>
        <v>EndorsementToolsCover8k</v>
      </c>
      <c r="G12" s="26" t="str">
        <f>IF(Table_Triggers[[#This Row],[Header]]&lt;&gt;"Yes",IF(Table_Triggers[[#This Row],[Value]]=FALSE,"false",IF(Table_Triggers[[#This Row],[Value]]=TRUE,"true","")),"")</f>
        <v>false</v>
      </c>
      <c r="H12"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"toolsCover8k": {"displayPrice": true,"message": false,"description": "The amount of tools cover is %{ currencyAsString(tools) }%."}</v>
      </c>
      <c r="I12"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"toolsCover8k": {"displayPrice": true,"message": false,"description": "The amount of tools cover is %{ currencyAsString(tools) }%."},"toolsCover12k": {"displayPrice": true,"message": false,"description": "The amount of tools cover is %{ currencyAsString(tools) }%."},"history": {"displayPrice": true,"message": false,"description": "There is a history: %{ historyDetails }%"},"insolvency":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J12"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26" t="str">
        <f ca="1">IF(ISNUMBER(Table_Triggers[[#This Row],[Config Use Row]]),INDEX(Table_Triggers[Config Rollup],Table_Triggers[[#This Row],[Config Use Row]]),"")</f>
        <v/>
      </c>
      <c r="L12" s="26" t="str">
        <f xml:space="preserve">
IF(AND(Table_Triggers[[#This Row],[Header]]&lt;&gt;"Yes",Table_Triggers[[#This Row],[Property]]&lt;&gt;"",Table_Triggers[[#This Row],[Text]]&lt;&gt;""),
""""&amp;Table_Triggers[[#This Row],[Key]]&amp;""":"&amp;Table_Triggers[[#This Row],[Text]],
"")</f>
        <v>"toolsCover8k":false</v>
      </c>
      <c r="M12"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"toolsCover8k":false,"toolsCover12k":false,"history":false,"insolvency":false,"manualSelection":false,"manualTriggerDuringReview":false</v>
      </c>
      <c r="N12" s="26" t="str">
        <f ca="1">IF(ISNUMBER(Table_Triggers[[#This Row],[Config Use Row]]),INDEX(Table_Triggers[Calculation Rollup],Table_Triggers[[#This Row],[Config Use Row]]),"")</f>
        <v/>
      </c>
      <c r="O12" s="27" t="b">
        <f>'Question Sets'!AR11=8000</f>
        <v>0</v>
      </c>
      <c r="P12" s="27"/>
      <c r="Q12" s="27"/>
      <c r="R12" s="27" t="s">
        <v>60</v>
      </c>
      <c r="S12" s="27" t="s">
        <v>1471</v>
      </c>
      <c r="T12" s="27" t="s">
        <v>1946</v>
      </c>
    </row>
    <row r="13" spans="2:20" s="22" customFormat="1" ht="21" customHeight="1">
      <c r="B13" s="27" t="s">
        <v>1089</v>
      </c>
      <c r="C13" s="27"/>
      <c r="D13"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3"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toolsCover12k</v>
      </c>
      <c r="F13" s="26" t="str">
        <f ca="1">IF(Table_Triggers[[#This Row],[Header]]="Yes","",IF(Table_Triggers[[#This Row],[Property]]&lt;&gt;"",SUBSTITUTE(Table_Triggers[[#This Row],[Type]]," ","")&amp;SUBSTITUTE(Table_Triggers[[#This Row],[Property]]," ",""),""))</f>
        <v>EndorsementToolsCover12k</v>
      </c>
      <c r="G13" s="26" t="str">
        <f>IF(Table_Triggers[[#This Row],[Header]]&lt;&gt;"Yes",IF(Table_Triggers[[#This Row],[Value]]=FALSE,"false",IF(Table_Triggers[[#This Row],[Value]]=TRUE,"true","")),"")</f>
        <v>false</v>
      </c>
      <c r="H13"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"toolsCover12k": {"displayPrice": true,"message": false,"description": "The amount of tools cover is %{ currencyAsString(tools) }%."}</v>
      </c>
      <c r="I13"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"toolsCover12k": {"displayPrice": true,"message": false,"description": "The amount of tools cover is %{ currencyAsString(tools) }%."},"history": {"displayPrice": true,"message": false,"description": "There is a history: %{ historyDetails }%"},"insolvency":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J13"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26" t="str">
        <f ca="1">IF(ISNUMBER(Table_Triggers[[#This Row],[Config Use Row]]),INDEX(Table_Triggers[Config Rollup],Table_Triggers[[#This Row],[Config Use Row]]),"")</f>
        <v/>
      </c>
      <c r="L13" s="26" t="str">
        <f xml:space="preserve">
IF(AND(Table_Triggers[[#This Row],[Header]]&lt;&gt;"Yes",Table_Triggers[[#This Row],[Property]]&lt;&gt;"",Table_Triggers[[#This Row],[Text]]&lt;&gt;""),
""""&amp;Table_Triggers[[#This Row],[Key]]&amp;""":"&amp;Table_Triggers[[#This Row],[Text]],
"")</f>
        <v>"toolsCover12k":false</v>
      </c>
      <c r="M13"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"toolsCover12k":false,"history":false,"insolvency":false,"manualSelection":false,"manualTriggerDuringReview":false</v>
      </c>
      <c r="N13" s="26" t="str">
        <f ca="1">IF(ISNUMBER(Table_Triggers[[#This Row],[Config Use Row]]),INDEX(Table_Triggers[Calculation Rollup],Table_Triggers[[#This Row],[Config Use Row]]),"")</f>
        <v/>
      </c>
      <c r="O13" s="27" t="b">
        <f>'Question Sets'!AR11=12000</f>
        <v>0</v>
      </c>
      <c r="P13" s="27"/>
      <c r="Q13" s="27"/>
      <c r="R13" s="27" t="s">
        <v>60</v>
      </c>
      <c r="S13" s="27" t="s">
        <v>1472</v>
      </c>
      <c r="T13" s="27" t="s">
        <v>1946</v>
      </c>
    </row>
    <row r="14" spans="2:20" s="22" customFormat="1" ht="21" customHeight="1">
      <c r="B14" s="10" t="s">
        <v>90</v>
      </c>
      <c r="C14" s="10"/>
      <c r="D14" s="10"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4" s="10"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history</v>
      </c>
      <c r="F14" s="10" t="str">
        <f ca="1">IF(Table_Triggers[[#This Row],[Header]]="Yes","",IF(Table_Triggers[[#This Row],[Property]]&lt;&gt;"",SUBSTITUTE(Table_Triggers[[#This Row],[Type]]," ","")&amp;SUBSTITUTE(Table_Triggers[[#This Row],[Property]]," ",""),""))</f>
        <v>EndorsementHistory</v>
      </c>
      <c r="G14" s="10" t="str">
        <f>IF(Table_Triggers[[#This Row],[Header]]&lt;&gt;"Yes",IF(Table_Triggers[[#This Row],[Value]]=FALSE,"false",IF(Table_Triggers[[#This Row],[Value]]=TRUE,"true","")),"")</f>
        <v>false</v>
      </c>
      <c r="H14" s="10"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"history": {"displayPrice": true,"message": false,"description": "There is a history: %{ historyDetails }%"}</v>
      </c>
      <c r="I14" s="1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"history": {"displayPrice": true,"message": false,"description": "There is a history: %{ historyDetails }%"},"insolvency":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J14" s="10"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4" s="10" t="str">
        <f ca="1">IF(ISNUMBER(Table_Triggers[[#This Row],[Config Use Row]]),INDEX(Table_Triggers[Config Rollup],Table_Triggers[[#This Row],[Config Use Row]]),"")</f>
        <v/>
      </c>
      <c r="L14" s="10" t="str">
        <f xml:space="preserve">
IF(AND(Table_Triggers[[#This Row],[Header]]&lt;&gt;"Yes",Table_Triggers[[#This Row],[Property]]&lt;&gt;"",Table_Triggers[[#This Row],[Text]]&lt;&gt;""),
""""&amp;Table_Triggers[[#This Row],[Key]]&amp;""":"&amp;Table_Triggers[[#This Row],[Text]],
"")</f>
        <v>"history":false</v>
      </c>
      <c r="M14" s="1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"history":false,"insolvency":false,"manualSelection":false,"manualTriggerDuringReview":false</v>
      </c>
      <c r="N14" s="10" t="str">
        <f ca="1">IF(ISNUMBER(Table_Triggers[[#This Row],[Config Use Row]]),INDEX(Table_Triggers[Calculation Rollup],Table_Triggers[[#This Row],[Config Use Row]]),"")</f>
        <v/>
      </c>
      <c r="O14" s="10" t="b">
        <f>'Question Sets'!AR60="Yes"</f>
        <v>0</v>
      </c>
      <c r="P14" s="10"/>
      <c r="Q14" s="10"/>
      <c r="R14" s="27" t="s">
        <v>60</v>
      </c>
      <c r="S14" s="27" t="s">
        <v>1473</v>
      </c>
      <c r="T14" s="27" t="s">
        <v>1947</v>
      </c>
    </row>
    <row r="15" spans="2:20" s="22" customFormat="1" ht="21" customHeight="1">
      <c r="B15" s="10" t="s">
        <v>95</v>
      </c>
      <c r="C15" s="27"/>
      <c r="D15"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5"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insolvency</v>
      </c>
      <c r="F15" s="27" t="str">
        <f ca="1">IF(Table_Triggers[[#This Row],[Header]]="Yes","",IF(Table_Triggers[[#This Row],[Property]]&lt;&gt;"",SUBSTITUTE(Table_Triggers[[#This Row],[Type]]," ","")&amp;SUBSTITUTE(Table_Triggers[[#This Row],[Property]]," ",""),""))</f>
        <v>EndorsementInsolvency</v>
      </c>
      <c r="G15" s="27" t="str">
        <f>IF(Table_Triggers[[#This Row],[Header]]&lt;&gt;"Yes",IF(Table_Triggers[[#This Row],[Value]]=FALSE,"false",IF(Table_Triggers[[#This Row],[Value]]=TRUE,"true","")),"")</f>
        <v>false</v>
      </c>
      <c r="H15"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"insolvency": {"displayPrice": true,"message": false,"description": "There has been an insolvency or bankruptcy: %{ insolvencyDetails }%"}</v>
      </c>
      <c r="I15"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J15"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5" s="27" t="str">
        <f ca="1">IF(ISNUMBER(Table_Triggers[[#This Row],[Config Use Row]]),INDEX(Table_Triggers[Config Rollup],Table_Triggers[[#This Row],[Config Use Row]]),"")</f>
        <v/>
      </c>
      <c r="L15" s="27" t="str">
        <f xml:space="preserve">
IF(AND(Table_Triggers[[#This Row],[Header]]&lt;&gt;"Yes",Table_Triggers[[#This Row],[Property]]&lt;&gt;"",Table_Triggers[[#This Row],[Text]]&lt;&gt;""),
""""&amp;Table_Triggers[[#This Row],[Key]]&amp;""":"&amp;Table_Triggers[[#This Row],[Text]],
"")</f>
        <v>"insolvency":false</v>
      </c>
      <c r="M15"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"insolvency":false,"manualSelection":false,"manualTriggerDuringReview":false</v>
      </c>
      <c r="N15" s="27" t="str">
        <f ca="1">IF(ISNUMBER(Table_Triggers[[#This Row],[Config Use Row]]),INDEX(Table_Triggers[Calculation Rollup],Table_Triggers[[#This Row],[Config Use Row]]),"")</f>
        <v/>
      </c>
      <c r="O15" s="27" t="b">
        <f>'Question Sets'!AR62="Yes"</f>
        <v>0</v>
      </c>
      <c r="P15" s="27"/>
      <c r="Q15" s="27"/>
      <c r="R15" s="27" t="s">
        <v>60</v>
      </c>
      <c r="S15" s="10" t="s">
        <v>1474</v>
      </c>
      <c r="T15" s="10" t="s">
        <v>1948</v>
      </c>
    </row>
    <row r="16" spans="2:20" s="22" customFormat="1" ht="21" customHeight="1">
      <c r="B16" s="10" t="s">
        <v>1776</v>
      </c>
      <c r="C16" s="27"/>
      <c r="D16"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6"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manualSelection</v>
      </c>
      <c r="F16" s="26" t="str">
        <f ca="1">IF(Table_Triggers[[#This Row],[Header]]="Yes","",IF(Table_Triggers[[#This Row],[Property]]&lt;&gt;"",SUBSTITUTE(Table_Triggers[[#This Row],[Type]]," ","")&amp;SUBSTITUTE(Table_Triggers[[#This Row],[Property]]," ",""),""))</f>
        <v>EndorsementManualSelection</v>
      </c>
      <c r="G16" s="26" t="str">
        <f>IF(Table_Triggers[[#This Row],[Header]]&lt;&gt;"Yes",IF(Table_Triggers[[#This Row],[Value]]=FALSE,"false",IF(Table_Triggers[[#This Row],[Value]]=TRUE,"true","")),"")</f>
        <v>false</v>
      </c>
      <c r="H16"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"manualSelection": {"displayPrice": true,"message": false,"description": "An endorsement has been triggered manually."}</v>
      </c>
      <c r="I16"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"manualSelection": {"displayPrice": true,"message": false,"description": "An endorsement has been triggered manually."},"manualTriggerDuringReview": {"displayPrice": true,"message": false,"description": "An endorsement has been triggered manually."}</v>
      </c>
      <c r="J16"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6" s="26" t="str">
        <f ca="1">IF(ISNUMBER(Table_Triggers[[#This Row],[Config Use Row]]),INDEX(Table_Triggers[Config Rollup],Table_Triggers[[#This Row],[Config Use Row]]),"")</f>
        <v/>
      </c>
      <c r="L16" s="26" t="str">
        <f xml:space="preserve">
IF(AND(Table_Triggers[[#This Row],[Header]]&lt;&gt;"Yes",Table_Triggers[[#This Row],[Property]]&lt;&gt;"",Table_Triggers[[#This Row],[Text]]&lt;&gt;""),
""""&amp;Table_Triggers[[#This Row],[Key]]&amp;""":"&amp;Table_Triggers[[#This Row],[Text]],
"")</f>
        <v>"manualSelection":false</v>
      </c>
      <c r="M16"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"manualSelection":false,"manualTriggerDuringReview":false</v>
      </c>
      <c r="N16" s="26" t="str">
        <f ca="1">IF(ISNUMBER(Table_Triggers[[#This Row],[Config Use Row]]),INDEX(Table_Triggers[Calculation Rollup],Table_Triggers[[#This Row],[Config Use Row]]),"")</f>
        <v/>
      </c>
      <c r="O16" s="27" t="b">
        <f>IF('Question Sets'!AR56="Yes",TRUE,FALSE)</f>
        <v>0</v>
      </c>
      <c r="P16" s="27"/>
      <c r="Q16" s="27"/>
      <c r="R16" s="27" t="s">
        <v>60</v>
      </c>
      <c r="S16" s="28" t="s">
        <v>1781</v>
      </c>
      <c r="T16" s="28" t="s">
        <v>1781</v>
      </c>
    </row>
    <row r="17" spans="2:20" s="22" customFormat="1" ht="21" customHeight="1">
      <c r="B17" s="10" t="s">
        <v>1775</v>
      </c>
      <c r="C17" s="27"/>
      <c r="D17"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Endorsement</v>
      </c>
      <c r="E17"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manualTriggerDuringReview</v>
      </c>
      <c r="F17" s="26" t="str">
        <f ca="1">IF(Table_Triggers[[#This Row],[Header]]="Yes","",IF(Table_Triggers[[#This Row],[Property]]&lt;&gt;"",SUBSTITUTE(Table_Triggers[[#This Row],[Type]]," ","")&amp;SUBSTITUTE(Table_Triggers[[#This Row],[Property]]," ",""),""))</f>
        <v>EndorsementManualTriggerDuringReview</v>
      </c>
      <c r="G17" s="26" t="str">
        <f>IF(Table_Triggers[[#This Row],[Header]]&lt;&gt;"Yes",IF(Table_Triggers[[#This Row],[Value]]=FALSE,"false",IF(Table_Triggers[[#This Row],[Value]]=TRUE,"true","")),"")</f>
        <v>false</v>
      </c>
      <c r="H17"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"manualTriggerDuringReview": {"displayPrice": true,"message": false,"description": "An endorsement has been triggered manually."}</v>
      </c>
      <c r="I17"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"manualTriggerDuringReview": {"displayPrice": true,"message": false,"description": "An endorsement has been triggered manually."}</v>
      </c>
      <c r="J17"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7" s="26" t="str">
        <f ca="1">IF(ISNUMBER(Table_Triggers[[#This Row],[Config Use Row]]),INDEX(Table_Triggers[Config Rollup],Table_Triggers[[#This Row],[Config Use Row]]),"")</f>
        <v/>
      </c>
      <c r="L17" s="26" t="str">
        <f xml:space="preserve">
IF(AND(Table_Triggers[[#This Row],[Header]]&lt;&gt;"Yes",Table_Triggers[[#This Row],[Property]]&lt;&gt;"",Table_Triggers[[#This Row],[Text]]&lt;&gt;""),
""""&amp;Table_Triggers[[#This Row],[Key]]&amp;""":"&amp;Table_Triggers[[#This Row],[Text]],
"")</f>
        <v>"manualTriggerDuringReview":false</v>
      </c>
      <c r="M17"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"manualTriggerDuringReview":false</v>
      </c>
      <c r="N17" s="26" t="str">
        <f ca="1">IF(ISNUMBER(Table_Triggers[[#This Row],[Config Use Row]]),INDEX(Table_Triggers[Calculation Rollup],Table_Triggers[[#This Row],[Config Use Row]]),"")</f>
        <v/>
      </c>
      <c r="O17" s="27" t="b">
        <f>AND('Question Sets'!AR143=TRUE,'Question Sets'!AR16&lt;&gt;"",'Question Sets'!AR144&lt;&gt;"",'Question Sets'!AR144&gt;'Question Sets'!AR16)</f>
        <v>0</v>
      </c>
      <c r="P17" s="27"/>
      <c r="Q17" s="27"/>
      <c r="R17" s="27" t="s">
        <v>60</v>
      </c>
      <c r="S17" s="28" t="s">
        <v>1781</v>
      </c>
      <c r="T17" s="28" t="s">
        <v>1781</v>
      </c>
    </row>
    <row r="18" spans="2:20" ht="29.25" thickBot="1">
      <c r="B18" s="15" t="s">
        <v>191</v>
      </c>
      <c r="C18" s="15" t="s">
        <v>60</v>
      </c>
      <c r="D18" s="15"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8" s="1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18" s="15" t="str">
        <f>IF(Table_Triggers[[#This Row],[Header]]="Yes","",IF(Table_Triggers[[#This Row],[Property]]&lt;&gt;"",SUBSTITUTE(Table_Triggers[[#This Row],[Type]]," ","")&amp;SUBSTITUTE(Table_Triggers[[#This Row],[Property]]," ",""),""))</f>
        <v/>
      </c>
      <c r="G18" s="15" t="str">
        <f>IF(Table_Triggers[[#This Row],[Header]]&lt;&gt;"Yes",IF(Table_Triggers[[#This Row],[Value]]=FALSE,"false",IF(Table_Triggers[[#This Row],[Value]]=TRUE,"true","")),"")</f>
        <v/>
      </c>
      <c r="H18" s="15"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
      </c>
      <c r="I18" s="15"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"decline":{"turnover150k": {"displayPrice": false,"message": false,"description": "The turnover of the business is %{ turnover }%."},"manualSelection": {"displayPrice": false,"message": false,"description": "A decline has been triggered manually."}},</v>
      </c>
      <c r="J18" s="15"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8" s="15" t="str">
        <f ca="1">IF(ISNUMBER(Table_Triggers[[#This Row],[Config Use Row]]),INDEX(Table_Triggers[Config Rollup],Table_Triggers[[#This Row],[Config Use Row]]),"")</f>
        <v/>
      </c>
      <c r="L18" s="15" t="str">
        <f xml:space="preserve">
IF(AND(Table_Triggers[[#This Row],[Header]]&lt;&gt;"Yes",Table_Triggers[[#This Row],[Property]]&lt;&gt;"",Table_Triggers[[#This Row],[Text]]&lt;&gt;""),
""""&amp;Table_Triggers[[#This Row],[Key]]&amp;""":"&amp;Table_Triggers[[#This Row],[Text]],
"")</f>
        <v/>
      </c>
      <c r="M18" s="15"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"decline":{"turnover150k":false,"manualSelection":false},</v>
      </c>
      <c r="N18" s="15" t="str">
        <f ca="1">IF(ISNUMBER(Table_Triggers[[#This Row],[Config Use Row]]),INDEX(Table_Triggers[Calculation Rollup],Table_Triggers[[#This Row],[Config Use Row]]),"")</f>
        <v/>
      </c>
      <c r="O18" s="15"/>
      <c r="P18" s="15"/>
      <c r="Q18" s="15"/>
      <c r="R18" s="15"/>
      <c r="S18" s="15"/>
      <c r="T18" s="15"/>
    </row>
    <row r="19" spans="2:20" s="22" customFormat="1" ht="21" hidden="1" customHeight="1">
      <c r="B19" s="27"/>
      <c r="C19" s="27"/>
      <c r="D19"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9"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9" s="27" t="str">
        <f>IF(Table_Triggers[[#This Row],[Header]]="Yes","",IF(Table_Triggers[[#This Row],[Property]]&lt;&gt;"",SUBSTITUTE(Table_Triggers[[#This Row],[Type]]," ","")&amp;SUBSTITUTE(Table_Triggers[[#This Row],[Property]]," ",""),""))</f>
        <v/>
      </c>
      <c r="G19" s="27" t="str">
        <f>IF(Table_Triggers[[#This Row],[Header]]&lt;&gt;"Yes",IF(Table_Triggers[[#This Row],[Value]]=FALSE,"false",IF(Table_Triggers[[#This Row],[Value]]=TRUE,"true","")),"")</f>
        <v>false</v>
      </c>
      <c r="H19"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
      </c>
      <c r="I19"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"turnover150k": {"displayPrice": false,"message": false,"description": "The turnover of the business is %{ turnover }%."},"manualSelection": {"displayPrice": false,"message": false,"description": "A decline has been triggered manually."}</v>
      </c>
      <c r="J19"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9" s="27" t="str">
        <f ca="1">IF(ISNUMBER(Table_Triggers[[#This Row],[Config Use Row]]),INDEX(Table_Triggers[Config Rollup],Table_Triggers[[#This Row],[Config Use Row]]),"")</f>
        <v/>
      </c>
      <c r="L19" s="27" t="str">
        <f xml:space="preserve">
IF(AND(Table_Triggers[[#This Row],[Header]]&lt;&gt;"Yes",Table_Triggers[[#This Row],[Property]]&lt;&gt;"",Table_Triggers[[#This Row],[Text]]&lt;&gt;""),
""""&amp;Table_Triggers[[#This Row],[Key]]&amp;""":"&amp;Table_Triggers[[#This Row],[Text]],
"")</f>
        <v/>
      </c>
      <c r="M19"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"turnover150k":false,"manualSelection":false</v>
      </c>
      <c r="N19" s="27" t="str">
        <f ca="1">IF(ISNUMBER(Table_Triggers[[#This Row],[Config Use Row]]),INDEX(Table_Triggers[Calculation Rollup],Table_Triggers[[#This Row],[Config Use Row]]),"")</f>
        <v/>
      </c>
      <c r="O19" s="27"/>
      <c r="P19" s="27"/>
      <c r="Q19" s="27"/>
      <c r="R19" s="27"/>
      <c r="S19" s="27"/>
      <c r="T19" s="27"/>
    </row>
    <row r="20" spans="2:20" s="22" customFormat="1" ht="21" customHeight="1">
      <c r="B20" s="27" t="s">
        <v>1083</v>
      </c>
      <c r="C20" s="27"/>
      <c r="D20"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20"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turnover150k</v>
      </c>
      <c r="F20" s="26" t="str">
        <f ca="1">IF(Table_Triggers[[#This Row],[Header]]="Yes","",IF(Table_Triggers[[#This Row],[Property]]&lt;&gt;"",SUBSTITUTE(Table_Triggers[[#This Row],[Type]]," ","")&amp;SUBSTITUTE(Table_Triggers[[#This Row],[Property]]," ",""),""))</f>
        <v>DeclineTurnover150k</v>
      </c>
      <c r="G20" s="26" t="str">
        <f>IF(Table_Triggers[[#This Row],[Header]]&lt;&gt;"Yes",IF(Table_Triggers[[#This Row],[Value]]=FALSE,"false",IF(Table_Triggers[[#This Row],[Value]]=TRUE,"true","")),"")</f>
        <v>false</v>
      </c>
      <c r="H20"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"turnover150k": {"displayPrice": false,"message": false,"description": "The turnover of the business is %{ turnover }%."}</v>
      </c>
      <c r="I20"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"turnover150k": {"displayPrice": false,"message": false,"description": "The turnover of the business is %{ turnover }%."},"manualSelection": {"displayPrice": false,"message": false,"description": "A decline has been triggered manually."}</v>
      </c>
      <c r="J20"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0" s="26" t="str">
        <f ca="1">IF(ISNUMBER(Table_Triggers[[#This Row],[Config Use Row]]),INDEX(Table_Triggers[Config Rollup],Table_Triggers[[#This Row],[Config Use Row]]),"")</f>
        <v/>
      </c>
      <c r="L20" s="26" t="str">
        <f xml:space="preserve">
IF(AND(Table_Triggers[[#This Row],[Header]]&lt;&gt;"Yes",Table_Triggers[[#This Row],[Property]]&lt;&gt;"",Table_Triggers[[#This Row],[Text]]&lt;&gt;""),
""""&amp;Table_Triggers[[#This Row],[Key]]&amp;""":"&amp;Table_Triggers[[#This Row],[Text]],
"")</f>
        <v>"turnover150k":false</v>
      </c>
      <c r="M20"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"turnover150k":false,"manualSelection":false</v>
      </c>
      <c r="N20" s="26" t="str">
        <f ca="1">IF(ISNUMBER(Table_Triggers[[#This Row],[Config Use Row]]),INDEX(Table_Triggers[Calculation Rollup],Table_Triggers[[#This Row],[Config Use Row]]),"")</f>
        <v/>
      </c>
      <c r="O20" s="27" t="b">
        <f>'Question Sets'!AR12="150k"</f>
        <v>0</v>
      </c>
      <c r="P20" s="27"/>
      <c r="Q20" s="27"/>
      <c r="R20" s="27" t="s">
        <v>70</v>
      </c>
      <c r="S20" s="28" t="s">
        <v>1778</v>
      </c>
      <c r="T20" s="28" t="s">
        <v>1949</v>
      </c>
    </row>
    <row r="21" spans="2:20" s="22" customFormat="1" ht="21" customHeight="1">
      <c r="B21" s="10" t="s">
        <v>1776</v>
      </c>
      <c r="C21" s="27"/>
      <c r="D21"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21"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manualSelection</v>
      </c>
      <c r="F21" s="26" t="str">
        <f ca="1">IF(Table_Triggers[[#This Row],[Header]]="Yes","",IF(Table_Triggers[[#This Row],[Property]]&lt;&gt;"",SUBSTITUTE(Table_Triggers[[#This Row],[Type]]," ","")&amp;SUBSTITUTE(Table_Triggers[[#This Row],[Property]]," ",""),""))</f>
        <v>DeclineManualSelection</v>
      </c>
      <c r="G21" s="26" t="str">
        <f>IF(Table_Triggers[[#This Row],[Header]]&lt;&gt;"Yes",IF(Table_Triggers[[#This Row],[Value]]=FALSE,"false",IF(Table_Triggers[[#This Row],[Value]]=TRUE,"true","")),"")</f>
        <v>false</v>
      </c>
      <c r="H21" s="26"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"manualSelection": {"displayPrice": false,"message": false,"description": "A decline has been triggered manually."}</v>
      </c>
      <c r="I21"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"manualSelection": {"displayPrice": false,"message": false,"description": "A decline has been triggered manually."}</v>
      </c>
      <c r="J21"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1" s="26" t="str">
        <f ca="1">IF(ISNUMBER(Table_Triggers[[#This Row],[Config Use Row]]),INDEX(Table_Triggers[Config Rollup],Table_Triggers[[#This Row],[Config Use Row]]),"")</f>
        <v/>
      </c>
      <c r="L21" s="26" t="str">
        <f xml:space="preserve">
IF(AND(Table_Triggers[[#This Row],[Header]]&lt;&gt;"Yes",Table_Triggers[[#This Row],[Property]]&lt;&gt;"",Table_Triggers[[#This Row],[Text]]&lt;&gt;""),
""""&amp;Table_Triggers[[#This Row],[Key]]&amp;""":"&amp;Table_Triggers[[#This Row],[Text]],
"")</f>
        <v>"manualSelection":false</v>
      </c>
      <c r="M21"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"manualSelection":false</v>
      </c>
      <c r="N21" s="26" t="str">
        <f ca="1">IF(ISNUMBER(Table_Triggers[[#This Row],[Config Use Row]]),INDEX(Table_Triggers[Calculation Rollup],Table_Triggers[[#This Row],[Config Use Row]]),"")</f>
        <v/>
      </c>
      <c r="O21" s="27" t="b">
        <f>IF('Question Sets'!AR57="Yes",TRUE,FALSE)</f>
        <v>0</v>
      </c>
      <c r="P21" s="27"/>
      <c r="Q21" s="27"/>
      <c r="R21" s="27" t="s">
        <v>70</v>
      </c>
      <c r="S21" s="28" t="s">
        <v>1779</v>
      </c>
      <c r="T21" s="28" t="s">
        <v>1779</v>
      </c>
    </row>
    <row r="22" spans="2:20" ht="29.25" thickBot="1">
      <c r="B22" s="15" t="s">
        <v>192</v>
      </c>
      <c r="C22" s="15" t="s">
        <v>60</v>
      </c>
      <c r="D22" s="15"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22" s="1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22" s="15" t="str">
        <f>IF(Table_Triggers[[#This Row],[Header]]="Yes","",IF(Table_Triggers[[#This Row],[Property]]&lt;&gt;"",SUBSTITUTE(Table_Triggers[[#This Row],[Type]]," ","")&amp;SUBSTITUTE(Table_Triggers[[#This Row],[Property]]," ",""),""))</f>
        <v/>
      </c>
      <c r="G22" s="15" t="str">
        <f>IF(Table_Triggers[[#This Row],[Header]]&lt;&gt;"Yes",IF(Table_Triggers[[#This Row],[Value]]=FALSE,"false",IF(Table_Triggers[[#This Row],[Value]]=TRUE,"true","")),"")</f>
        <v/>
      </c>
      <c r="H22" s="15"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
      </c>
      <c r="I22" s="15"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"error":{"noCoverSelected": {}},</v>
      </c>
      <c r="J22" s="15"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2" s="15" t="str">
        <f ca="1">IF(ISNUMBER(Table_Triggers[[#This Row],[Config Use Row]]),INDEX(Table_Triggers[Config Rollup],Table_Triggers[[#This Row],[Config Use Row]]),"")</f>
        <v/>
      </c>
      <c r="L22" s="15" t="str">
        <f xml:space="preserve">
IF(AND(Table_Triggers[[#This Row],[Header]]&lt;&gt;"Yes",Table_Triggers[[#This Row],[Property]]&lt;&gt;"",Table_Triggers[[#This Row],[Text]]&lt;&gt;""),
""""&amp;Table_Triggers[[#This Row],[Key]]&amp;""":"&amp;Table_Triggers[[#This Row],[Text]],
"")</f>
        <v/>
      </c>
      <c r="M22" s="15"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"error":{"noCoverSelected":false},</v>
      </c>
      <c r="N22" s="15" t="str">
        <f ca="1">IF(ISNUMBER(Table_Triggers[[#This Row],[Config Use Row]]),INDEX(Table_Triggers[Calculation Rollup],Table_Triggers[[#This Row],[Config Use Row]]),"")</f>
        <v/>
      </c>
      <c r="O22" s="15"/>
      <c r="P22" s="15"/>
      <c r="Q22" s="15"/>
      <c r="R22" s="15"/>
      <c r="S22" s="15"/>
      <c r="T22" s="15"/>
    </row>
    <row r="23" spans="2:20" s="22" customFormat="1" ht="21" hidden="1" customHeight="1">
      <c r="B23" s="27"/>
      <c r="C23" s="27"/>
      <c r="D23"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23"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23" s="27" t="str">
        <f>IF(Table_Triggers[[#This Row],[Header]]="Yes","",IF(Table_Triggers[[#This Row],[Property]]&lt;&gt;"",SUBSTITUTE(Table_Triggers[[#This Row],[Type]]," ","")&amp;SUBSTITUTE(Table_Triggers[[#This Row],[Property]]," ",""),""))</f>
        <v/>
      </c>
      <c r="G23" s="27" t="str">
        <f>IF(Table_Triggers[[#This Row],[Header]]&lt;&gt;"Yes",IF(Table_Triggers[[#This Row],[Value]]=FALSE,"false",IF(Table_Triggers[[#This Row],[Value]]=TRUE,"true","")),"")</f>
        <v>false</v>
      </c>
      <c r="H23"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
      </c>
      <c r="I23"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23"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3" s="27" t="str">
        <f ca="1">IF(ISNUMBER(Table_Triggers[[#This Row],[Config Use Row]]),INDEX(Table_Triggers[Config Rollup],Table_Triggers[[#This Row],[Config Use Row]]),"")</f>
        <v/>
      </c>
      <c r="L23" s="27" t="str">
        <f xml:space="preserve">
IF(AND(Table_Triggers[[#This Row],[Header]]&lt;&gt;"Yes",Table_Triggers[[#This Row],[Property]]&lt;&gt;"",Table_Triggers[[#This Row],[Text]]&lt;&gt;""),
""""&amp;Table_Triggers[[#This Row],[Key]]&amp;""":"&amp;Table_Triggers[[#This Row],[Text]],
"")</f>
        <v/>
      </c>
      <c r="M23"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23" s="27" t="str">
        <f ca="1">IF(ISNUMBER(Table_Triggers[[#This Row],[Config Use Row]]),INDEX(Table_Triggers[Calculation Rollup],Table_Triggers[[#This Row],[Config Use Row]]),"")</f>
        <v/>
      </c>
      <c r="O23" s="27"/>
      <c r="P23" s="27"/>
      <c r="Q23" s="27"/>
      <c r="R23" s="27"/>
      <c r="S23" s="27"/>
      <c r="T23" s="27"/>
    </row>
    <row r="24" spans="2:20" s="22" customFormat="1" ht="21" customHeight="1">
      <c r="B24" s="27" t="s">
        <v>193</v>
      </c>
      <c r="C24" s="27"/>
      <c r="D24" s="2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24" s="2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noCoverSelected</v>
      </c>
      <c r="F24" s="27" t="str">
        <f ca="1">IF(Table_Triggers[[#This Row],[Header]]="Yes","",IF(Table_Triggers[[#This Row],[Property]]&lt;&gt;"",SUBSTITUTE(Table_Triggers[[#This Row],[Type]]," ","")&amp;SUBSTITUTE(Table_Triggers[[#This Row],[Property]]," ",""),""))</f>
        <v>ErrorNoCoverSelected</v>
      </c>
      <c r="G24" s="27" t="str">
        <f>IF(Table_Triggers[[#This Row],[Header]]&lt;&gt;"Yes",IF(Table_Triggers[[#This Row],[Value]]=FALSE,"false",IF(Table_Triggers[[#This Row],[Value]]=TRUE,"true","")),"")</f>
        <v>false</v>
      </c>
      <c r="H24" s="27" t="str">
        <f xml:space="preserve">
IF(AND(Table_Triggers[[#This Row],[Header]]&lt;&gt;"Yes",Table_Triggers[[#This Row],[Property]]&lt;&gt;"",Table_Triggers[[#This Row],[Text]]&lt;&gt;""),
"""" &amp;  Table_Triggers[[#This Row],[Key]] &amp; """: {" &amp;
IF(Table_Triggers[[#This Row],[Sidebar Header]]&lt;&gt;"","""header"": """ &amp; Table_Triggers[[#This Row],[Sidebar Header]] &amp; """,","") &amp;
IF(Table_Triggers[[#This Row],[Sidebar Title]]&lt;&gt;"","""title"": """ &amp; Table_Triggers[[#This Row],[Sidebar Title]] &amp; """,","") &amp;
IF(Table_Triggers[[#This Row],[Display Price]]&lt;&gt;"","""displayPrice"": " &amp; IF(Table_Triggers[[#This Row],[Display Price]]="Yes", "true", "false") &amp; ",","") &amp;
IF(Table_Triggers[[#This Row],[Sidebar Message]]&lt;&gt;"","""message"": " &amp; IF(Table_Triggers[[#This Row],[Sidebar Message]]="Yes", "true", "false") &amp; ",","") &amp;
IF(Table_Triggers[[#This Row],[Description]]&lt;&gt;"","""description"": """ &amp; Table_Triggers[[#This Row],[Description]] &amp; """","") &amp;
"}",
"")</f>
        <v>"noCoverSelected": {}</v>
      </c>
      <c r="I24" s="2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24" s="2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24" s="27" t="str">
        <f ca="1">IF(ISNUMBER(Table_Triggers[[#This Row],[Config Use Row]]),INDEX(Table_Triggers[Config Rollup],Table_Triggers[[#This Row],[Config Use Row]]),"")</f>
        <v/>
      </c>
      <c r="L24" s="27" t="str">
        <f xml:space="preserve">
IF(AND(Table_Triggers[[#This Row],[Header]]&lt;&gt;"Yes",Table_Triggers[[#This Row],[Property]]&lt;&gt;"",Table_Triggers[[#This Row],[Text]]&lt;&gt;""),
""""&amp;Table_Triggers[[#This Row],[Key]]&amp;""":"&amp;Table_Triggers[[#This Row],[Text]],
"")</f>
        <v>"noCoverSelected":false</v>
      </c>
      <c r="M24" s="2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24" s="27" t="str">
        <f ca="1">IF(ISNUMBER(Table_Triggers[[#This Row],[Config Use Row]]),INDEX(Table_Triggers[Calculation Rollup],Table_Triggers[[#This Row],[Config Use Row]]),"")</f>
        <v/>
      </c>
      <c r="O24" s="27" t="b">
        <f>FALSE</f>
        <v>0</v>
      </c>
      <c r="P24" s="27"/>
      <c r="Q24" s="27"/>
      <c r="R24" s="27"/>
      <c r="S24" s="10"/>
      <c r="T24" s="10"/>
    </row>
  </sheetData>
  <sheetProtection insertRows="0" deleteRows="0"/>
  <phoneticPr fontId="75" type="noConversion"/>
  <conditionalFormatting sqref="O5:R24">
    <cfRule type="cellIs" dxfId="401"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69"/>
  <sheetViews>
    <sheetView topLeftCell="A14" workbookViewId="0">
      <selection activeCell="B5" sqref="B5:J5"/>
    </sheetView>
  </sheetViews>
  <sheetFormatPr defaultColWidth="9.140625" defaultRowHeight="21" customHeight="1"/>
  <cols>
    <col min="1" max="1" width="9.140625" style="21" customWidth="1"/>
    <col min="2" max="2" width="57.140625" style="21" customWidth="1"/>
    <col min="3" max="3" width="12.42578125" style="21" hidden="1" customWidth="1"/>
    <col min="4" max="4" width="19.85546875" style="21" hidden="1" customWidth="1"/>
    <col min="5" max="7" width="36.5703125" style="21" hidden="1" customWidth="1"/>
    <col min="8" max="8" width="29.85546875" style="21" hidden="1" customWidth="1"/>
    <col min="9" max="9" width="51.140625" style="21" hidden="1" customWidth="1"/>
    <col min="10" max="10" width="29.85546875" style="21" customWidth="1"/>
    <col min="11" max="14" width="24.85546875" style="21" hidden="1" customWidth="1"/>
    <col min="15" max="18" width="15" style="21" customWidth="1"/>
    <col min="19" max="22" width="9.140625" style="21"/>
    <col min="23" max="23" width="41.7109375" style="21" customWidth="1"/>
    <col min="24" max="24" width="34.7109375" style="21" customWidth="1"/>
    <col min="25" max="16384" width="9.140625" style="21"/>
  </cols>
  <sheetData>
    <row r="2" spans="2:14" ht="47.25" thickBot="1">
      <c r="B2" s="19" t="str">
        <f>"Risk 1 - " &amp; Risk_1_Name</f>
        <v>Risk 1 - Something</v>
      </c>
      <c r="C2" s="19"/>
      <c r="D2" s="19"/>
      <c r="E2" s="19"/>
      <c r="F2" s="19"/>
      <c r="G2" s="19"/>
      <c r="H2" s="19"/>
      <c r="I2" s="19"/>
      <c r="J2" s="19"/>
      <c r="K2" s="19"/>
      <c r="L2" s="19"/>
      <c r="M2" s="19"/>
      <c r="N2" s="19"/>
    </row>
    <row r="4" spans="2:14" ht="15">
      <c r="B4" s="16" t="s">
        <v>1</v>
      </c>
      <c r="C4" s="16" t="s">
        <v>2</v>
      </c>
      <c r="D4" s="16" t="s">
        <v>3</v>
      </c>
      <c r="E4" s="16" t="s">
        <v>4</v>
      </c>
      <c r="F4" s="16" t="s">
        <v>5</v>
      </c>
      <c r="G4" s="16" t="s">
        <v>37</v>
      </c>
      <c r="H4" s="16" t="s">
        <v>38</v>
      </c>
      <c r="I4" s="17" t="s">
        <v>58</v>
      </c>
      <c r="J4" s="16" t="s">
        <v>6</v>
      </c>
      <c r="K4" s="16" t="s">
        <v>194</v>
      </c>
      <c r="L4" s="16" t="s">
        <v>195</v>
      </c>
      <c r="M4" s="16" t="s">
        <v>196</v>
      </c>
      <c r="N4" s="16" t="s">
        <v>197</v>
      </c>
    </row>
    <row r="5" spans="2:14" ht="29.25" thickBot="1">
      <c r="B5" s="15" t="s">
        <v>198</v>
      </c>
      <c r="C5" s="15" t="s">
        <v>60</v>
      </c>
      <c r="D5"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15" t="str">
        <f>IF(Table_Risk_1[[#This Row],[Header]]="Yes","",IF(Table_Risk_1[[#This Row],[Property]]&lt;&gt;"",Risk_1_Prefix&amp;SUBSTITUTE(Table_Risk_1[[#This Row],[Type]]," ","")&amp;SUBSTITUTE(Table_Risk_1[[#This Row],[Property]]," ",""),""))</f>
        <v/>
      </c>
      <c r="G5"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15" t="str">
        <f>IF(OR(Table_Risk_1[[#This Row],[Header]]="Yes",Table_Risk_1[[#This Row],[Property]]=""),"",IF(OR(Table_Risk_1[[#This Row],[Text]]="true",Table_Risk_1[[#This Row],[Text]]="false",ISNUMBER(Table_Risk_1[[#This Row],[Text]])),Table_Risk_1[[#This Row],[Text]],""""&amp;Table_Risk_1[[#This Row],[Text]]&amp;""""))</f>
        <v/>
      </c>
      <c r="I5"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15"/>
      <c r="K5" s="15"/>
      <c r="L5" s="15"/>
      <c r="M5" s="15"/>
      <c r="N5" s="15"/>
    </row>
    <row r="6" spans="2:14" s="22" customFormat="1" ht="21" hidden="1" customHeight="1">
      <c r="B6" s="27"/>
      <c r="C6" s="27"/>
      <c r="D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26" t="str">
        <f>IF(Table_Risk_1[[#This Row],[Header]]="Yes","",IF(Table_Risk_1[[#This Row],[Property]]&lt;&gt;"",Risk_1_Prefix&amp;SUBSTITUTE(Table_Risk_1[[#This Row],[Type]]," ","")&amp;SUBSTITUTE(Table_Risk_1[[#This Row],[Property]]," ",""),""))</f>
        <v/>
      </c>
      <c r="G6"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10" t="str">
        <f>IF(OR(Table_Risk_1[[#This Row],[Header]]="Yes",Table_Risk_1[[#This Row],[Property]]=""),"",IF(OR(Table_Risk_1[[#This Row],[Text]]="true",Table_Risk_1[[#This Row],[Text]]="false",ISNUMBER(Table_Risk_1[[#This Row],[Text]])),Table_Risk_1[[#This Row],[Text]],""""&amp;Table_Risk_1[[#This Row],[Text]]&amp;""""))</f>
        <v/>
      </c>
      <c r="I6"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27"/>
      <c r="K6" s="27"/>
      <c r="L6" s="27"/>
      <c r="M6" s="27"/>
      <c r="N6" s="27"/>
    </row>
    <row r="7" spans="2:14" s="22" customFormat="1" ht="21" customHeight="1">
      <c r="B7" s="10" t="s">
        <v>199</v>
      </c>
      <c r="C7" s="10"/>
      <c r="D7"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10" t="str">
        <f ca="1">IF(Table_Risk_1[[#This Row],[Header]]="Yes","",IF(Table_Risk_1[[#This Row],[Property]]&lt;&gt;"",Risk_1_Prefix&amp;SUBSTITUTE(Table_Risk_1[[#This Row],[Type]]," ","")&amp;SUBSTITUTE(Table_Risk_1[[#This Row],[Property]]," ",""),""))</f>
        <v>SSettingRiskName</v>
      </c>
      <c r="G7"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Something</v>
      </c>
      <c r="H7" s="10" t="str">
        <f ca="1">IF(OR(Table_Risk_1[[#This Row],[Header]]="Yes",Table_Risk_1[[#This Row],[Property]]=""),"",IF(OR(Table_Risk_1[[#This Row],[Text]]="true",Table_Risk_1[[#This Row],[Text]]="false",ISNUMBER(Table_Risk_1[[#This Row],[Text]])),Table_Risk_1[[#This Row],[Text]],""""&amp;Table_Risk_1[[#This Row],[Text]]&amp;""""))</f>
        <v>"Something"</v>
      </c>
      <c r="I7"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"riskName":"Something",</v>
      </c>
      <c r="J7" s="226" t="s">
        <v>800</v>
      </c>
      <c r="K7" s="10"/>
      <c r="L7" s="10"/>
      <c r="M7" s="10"/>
      <c r="N7" s="10"/>
    </row>
    <row r="8" spans="2:14" s="22" customFormat="1" ht="21" customHeight="1">
      <c r="B8" s="10" t="s">
        <v>200</v>
      </c>
      <c r="C8" s="10"/>
      <c r="D8"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10" t="str">
        <f ca="1">IF(Table_Risk_1[[#This Row],[Header]]="Yes","",IF(Table_Risk_1[[#This Row],[Property]]&lt;&gt;"",Risk_1_Prefix&amp;SUBSTITUTE(Table_Risk_1[[#This Row],[Type]]," ","")&amp;SUBSTITUTE(Table_Risk_1[[#This Row],[Property]]," ",""),""))</f>
        <v>SSettingFieldCodePrefix</v>
      </c>
      <c r="G8"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S</v>
      </c>
      <c r="H8" s="10" t="str">
        <f ca="1">IF(OR(Table_Risk_1[[#This Row],[Header]]="Yes",Table_Risk_1[[#This Row],[Property]]=""),"",IF(OR(Table_Risk_1[[#This Row],[Text]]="true",Table_Risk_1[[#This Row],[Text]]="false",ISNUMBER(Table_Risk_1[[#This Row],[Text]])),Table_Risk_1[[#This Row],[Text]],""""&amp;Table_Risk_1[[#This Row],[Text]]&amp;""""))</f>
        <v>"S"</v>
      </c>
      <c r="I8"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"fieldCodePrefix":"S"},</v>
      </c>
      <c r="J8" s="226" t="s">
        <v>15</v>
      </c>
      <c r="K8" s="10"/>
      <c r="L8" s="10"/>
      <c r="M8" s="10"/>
      <c r="N8" s="10"/>
    </row>
    <row r="9" spans="2:14" ht="29.25" thickBot="1">
      <c r="B9" s="15" t="s">
        <v>201</v>
      </c>
      <c r="C9" s="15" t="s">
        <v>60</v>
      </c>
      <c r="D9"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15" t="str">
        <f>IF(Table_Risk_1[[#This Row],[Header]]="Yes","",IF(Table_Risk_1[[#This Row],[Property]]&lt;&gt;"",Risk_1_Prefix&amp;SUBSTITUTE(Table_Risk_1[[#This Row],[Type]]," ","")&amp;SUBSTITUTE(Table_Risk_1[[#This Row],[Property]]," ",""),""))</f>
        <v/>
      </c>
      <c r="G9"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15" t="str">
        <f>IF(OR(Table_Risk_1[[#This Row],[Header]]="Yes",Table_Risk_1[[#This Row],[Property]]=""),"",IF(OR(Table_Risk_1[[#This Row],[Text]]="true",Table_Risk_1[[#This Row],[Text]]="false",ISNUMBER(Table_Risk_1[[#This Row],[Text]])),Table_Risk_1[[#This Row],[Text]],""""&amp;Table_Risk_1[[#This Row],[Text]]&amp;""""))</f>
        <v/>
      </c>
      <c r="I9"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15"/>
      <c r="K9" s="15"/>
      <c r="L9" s="15"/>
      <c r="M9" s="15"/>
      <c r="N9" s="15"/>
    </row>
    <row r="10" spans="2:14" s="22" customFormat="1" ht="21" hidden="1" customHeight="1">
      <c r="B10" s="27"/>
      <c r="C10" s="27"/>
      <c r="D1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26" t="str">
        <f>IF(Table_Risk_1[[#This Row],[Header]]="Yes","",IF(Table_Risk_1[[#This Row],[Property]]&lt;&gt;"",Risk_1_Prefix&amp;SUBSTITUTE(Table_Risk_1[[#This Row],[Type]]," ","")&amp;SUBSTITUTE(Table_Risk_1[[#This Row],[Property]]," ",""),""))</f>
        <v/>
      </c>
      <c r="G1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10" t="str">
        <f>IF(OR(Table_Risk_1[[#This Row],[Header]]="Yes",Table_Risk_1[[#This Row],[Property]]=""),"",IF(OR(Table_Risk_1[[#This Row],[Text]]="true",Table_Risk_1[[#This Row],[Text]]="false",ISNUMBER(Table_Risk_1[[#This Row],[Text]])),Table_Risk_1[[#This Row],[Text]],""""&amp;Table_Risk_1[[#This Row],[Text]]&amp;""""))</f>
        <v/>
      </c>
      <c r="I10"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27"/>
      <c r="K10" s="27"/>
      <c r="L10" s="27"/>
      <c r="M10" s="27"/>
      <c r="N10" s="27"/>
    </row>
    <row r="11" spans="2:14" s="22" customFormat="1" ht="21" customHeight="1">
      <c r="B11" s="10" t="s">
        <v>980</v>
      </c>
      <c r="C11" s="10"/>
      <c r="D1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tools</v>
      </c>
      <c r="F11" s="10" t="str">
        <f ca="1">IF(Table_Risk_1[[#This Row],[Header]]="Yes","",IF(Table_Risk_1[[#This Row],[Property]]&lt;&gt;"",Risk_1_Prefix&amp;SUBSTITUTE(Table_Risk_1[[#This Row],[Type]]," ","")&amp;SUBSTITUTE(Table_Risk_1[[#This Row],[Property]]," ",""),""))</f>
        <v>SRatingFactorTools</v>
      </c>
      <c r="G11"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v>
      </c>
      <c r="H11" s="10" t="str">
        <f ca="1">IF(OR(Table_Risk_1[[#This Row],[Header]]="Yes",Table_Risk_1[[#This Row],[Property]]=""),"",IF(OR(Table_Risk_1[[#This Row],[Text]]="true",Table_Risk_1[[#This Row],[Text]]="false",ISNUMBER(Table_Risk_1[[#This Row],[Text]])),Table_Risk_1[[#This Row],[Text]],""""&amp;Table_Risk_1[[#This Row],[Text]]&amp;""""))</f>
        <v>"1000"</v>
      </c>
      <c r="I1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"tools":"1000",</v>
      </c>
      <c r="J11" s="13">
        <f>INDEX(Table_Question_Sets[Used Value],MATCH(Table_Risk_1[[#This Row],[Property]],Table_Question_Sets[Property],0),0)</f>
        <v>1000</v>
      </c>
      <c r="K11" s="35">
        <v>2500</v>
      </c>
      <c r="L11" s="35">
        <v>5000</v>
      </c>
      <c r="M11" s="35">
        <v>5000</v>
      </c>
      <c r="N11" s="35">
        <v>2500</v>
      </c>
    </row>
    <row r="12" spans="2:14" s="22" customFormat="1" ht="21" customHeight="1">
      <c r="B12" s="27" t="s">
        <v>63</v>
      </c>
      <c r="C12" s="10"/>
      <c r="D12"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ratingState</v>
      </c>
      <c r="F12" s="10" t="str">
        <f ca="1">IF(Table_Risk_1[[#This Row],[Header]]="Yes","",IF(Table_Risk_1[[#This Row],[Property]]&lt;&gt;"",Risk_1_Prefix&amp;SUBSTITUTE(Table_Risk_1[[#This Row],[Type]]," ","")&amp;SUBSTITUTE(Table_Risk_1[[#This Row],[Property]]," ",""),""))</f>
        <v>SRatingFactorRatingState</v>
      </c>
      <c r="G12"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VIC</v>
      </c>
      <c r="H12" s="10" t="str">
        <f ca="1">IF(OR(Table_Risk_1[[#This Row],[Header]]="Yes",Table_Risk_1[[#This Row],[Property]]=""),"",IF(OR(Table_Risk_1[[#This Row],[Text]]="true",Table_Risk_1[[#This Row],[Text]]="false",ISNUMBER(Table_Risk_1[[#This Row],[Text]])),Table_Risk_1[[#This Row],[Text]],""""&amp;Table_Risk_1[[#This Row],[Text]]&amp;""""))</f>
        <v>"VIC"</v>
      </c>
      <c r="I12"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"ratingState":"VIC",</v>
      </c>
      <c r="J12" s="13" t="str">
        <f>INDEX(Table_Question_Sets[Used Value],MATCH(Table_Risk_1[[#This Row],[Property]],Table_Question_Sets[Property],0),0)</f>
        <v>VIC</v>
      </c>
      <c r="K12" s="12" t="s">
        <v>70</v>
      </c>
      <c r="L12" s="12" t="str">
        <f>INDEX(Table_Question_Sets[Used Value],MATCH(Table_Risk_1[[#This Row],[Property]],Table_Question_Sets[Property],0),0)</f>
        <v>VIC</v>
      </c>
      <c r="M12" s="12" t="s">
        <v>70</v>
      </c>
      <c r="N12" s="12" t="str">
        <f>INDEX(Table_Question_Sets[Used Value],MATCH(Table_Risk_1[[#This Row],[Property]],Table_Question_Sets[Property],0),0)</f>
        <v>VIC</v>
      </c>
    </row>
    <row r="13" spans="2:14" s="22" customFormat="1" ht="21" customHeight="1">
      <c r="B13" s="27" t="s">
        <v>1686</v>
      </c>
      <c r="C13" s="27"/>
      <c r="D1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customPremium</v>
      </c>
      <c r="F13" s="137" t="str">
        <f ca="1">IF(Table_Risk_1[[#This Row],[Header]]="Yes","",IF(Table_Risk_1[[#This Row],[Property]]&lt;&gt;"",Risk_1_Prefix&amp;SUBSTITUTE(Table_Risk_1[[#This Row],[Type]]," ","")&amp;SUBSTITUTE(Table_Risk_1[[#This Row],[Property]]," ",""),""))</f>
        <v>SRatingFactorCustomPremium</v>
      </c>
      <c r="G13"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3" s="26" t="str">
        <f ca="1">IF(OR(Table_Risk_1[[#This Row],[Header]]="Yes",Table_Risk_1[[#This Row],[Property]]=""),"",IF(OR(Table_Risk_1[[#This Row],[Text]]="true",Table_Risk_1[[#This Row],[Text]]="false",ISNUMBER(Table_Risk_1[[#This Row],[Text]])),Table_Risk_1[[#This Row],[Text]],""""&amp;Table_Risk_1[[#This Row],[Text]]&amp;""""))</f>
        <v>""</v>
      </c>
      <c r="I1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"customPremium":"",</v>
      </c>
      <c r="J13" s="13" t="str">
        <f>INDEX(Table_Question_Sets[Used Value],MATCH(Table_Risk_1[[#This Row],[Property]],Table_Question_Sets[Property],0),0)</f>
        <v/>
      </c>
      <c r="K13" s="27"/>
      <c r="L13" s="27"/>
      <c r="M13" s="27"/>
      <c r="N13" s="27"/>
    </row>
    <row r="14" spans="2:14" s="22" customFormat="1" ht="21" customHeight="1">
      <c r="B14" s="27" t="s">
        <v>72</v>
      </c>
      <c r="C14" s="27"/>
      <c r="D1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14" s="137" t="str">
        <f ca="1">IF(Table_Risk_1[[#This Row],[Header]]="Yes","",IF(Table_Risk_1[[#This Row],[Property]]&lt;&gt;"",Risk_1_Prefix&amp;SUBSTITUTE(Table_Risk_1[[#This Row],[Type]]," ","")&amp;SUBSTITUTE(Table_Risk_1[[#This Row],[Property]]," ",""),""))</f>
        <v>SRatingFactorPolicyStartDate</v>
      </c>
      <c r="G14"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26/04/2021</v>
      </c>
      <c r="H14" s="26" t="str">
        <f ca="1">IF(OR(Table_Risk_1[[#This Row],[Header]]="Yes",Table_Risk_1[[#This Row],[Property]]=""),"",IF(OR(Table_Risk_1[[#This Row],[Text]]="true",Table_Risk_1[[#This Row],[Text]]="false",ISNUMBER(Table_Risk_1[[#This Row],[Text]])),Table_Risk_1[[#This Row],[Text]],""""&amp;Table_Risk_1[[#This Row],[Text]]&amp;""""))</f>
        <v>"26/04/2021"</v>
      </c>
      <c r="I1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"policyStartDate":"26/04/2021",</v>
      </c>
      <c r="J14" s="245" t="str">
        <f>INDEX(Table_Question_Sets[Used Value],MATCH(Table_Risk_1[[#This Row],[Property]],Table_Question_Sets[Property],0),0)</f>
        <v>26/04/2021</v>
      </c>
      <c r="K14" s="27"/>
      <c r="L14" s="27"/>
      <c r="M14" s="27"/>
      <c r="N14" s="27"/>
    </row>
    <row r="15" spans="2:14" s="22" customFormat="1" ht="21" customHeight="1">
      <c r="B15" s="27" t="s">
        <v>992</v>
      </c>
      <c r="C15" s="27"/>
      <c r="D1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loadingFactor</v>
      </c>
      <c r="F15" s="137" t="str">
        <f ca="1">IF(Table_Risk_1[[#This Row],[Header]]="Yes","",IF(Table_Risk_1[[#This Row],[Property]]&lt;&gt;"",Risk_1_Prefix&amp;SUBSTITUTE(Table_Risk_1[[#This Row],[Type]]," ","")&amp;SUBSTITUTE(Table_Risk_1[[#This Row],[Property]]," ",""),""))</f>
        <v>SRatingFactorLoadingFactor</v>
      </c>
      <c r="G1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15" s="26">
        <f ca="1">IF(OR(Table_Risk_1[[#This Row],[Header]]="Yes",Table_Risk_1[[#This Row],[Property]]=""),"",IF(OR(Table_Risk_1[[#This Row],[Text]]="true",Table_Risk_1[[#This Row],[Text]]="false",ISNUMBER(Table_Risk_1[[#This Row],[Text]])),Table_Risk_1[[#This Row],[Text]],""""&amp;Table_Risk_1[[#This Row],[Text]]&amp;""""))</f>
        <v>1</v>
      </c>
      <c r="I1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"loadingFactor":1,</v>
      </c>
      <c r="J15" s="13">
        <f>INDEX(Table_Question_Sets[Used Value],MATCH(Table_Risk_1[[#This Row],[Property]],Table_Question_Sets[Property],0),0)</f>
        <v>1</v>
      </c>
      <c r="K15" s="12" t="s">
        <v>159</v>
      </c>
      <c r="L15" s="12" t="s">
        <v>158</v>
      </c>
      <c r="M15" s="12" t="s">
        <v>161</v>
      </c>
      <c r="N15" s="12" t="s">
        <v>64</v>
      </c>
    </row>
    <row r="16" spans="2:14" s="22" customFormat="1" ht="21" customHeight="1">
      <c r="B16" s="27" t="s">
        <v>993</v>
      </c>
      <c r="C16" s="27"/>
      <c r="D1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additionalPremium</v>
      </c>
      <c r="F16" s="137" t="str">
        <f ca="1">IF(Table_Risk_1[[#This Row],[Header]]="Yes","",IF(Table_Risk_1[[#This Row],[Property]]&lt;&gt;"",Risk_1_Prefix&amp;SUBSTITUTE(Table_Risk_1[[#This Row],[Type]]," ","")&amp;SUBSTITUTE(Table_Risk_1[[#This Row],[Property]]," ",""),""))</f>
        <v>SRatingFactorAdditionalPremium</v>
      </c>
      <c r="G1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6" s="26">
        <f ca="1">IF(OR(Table_Risk_1[[#This Row],[Header]]="Yes",Table_Risk_1[[#This Row],[Property]]=""),"",IF(OR(Table_Risk_1[[#This Row],[Text]]="true",Table_Risk_1[[#This Row],[Text]]="false",ISNUMBER(Table_Risk_1[[#This Row],[Text]])),Table_Risk_1[[#This Row],[Text]],""""&amp;Table_Risk_1[[#This Row],[Text]]&amp;""""))</f>
        <v>0</v>
      </c>
      <c r="I1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"additionalPremium":0,</v>
      </c>
      <c r="J16" s="13">
        <f>INDEX(Table_Question_Sets[Used Value],MATCH(Table_Risk_1[[#This Row],[Property]],Table_Question_Sets[Property],0),0)</f>
        <v>0</v>
      </c>
      <c r="K16" s="14">
        <v>42948</v>
      </c>
      <c r="L16" s="14">
        <v>42948</v>
      </c>
      <c r="M16" s="14">
        <v>42948</v>
      </c>
      <c r="N16" s="14">
        <v>42948</v>
      </c>
    </row>
    <row r="17" spans="2:14" s="22" customFormat="1" ht="21" customHeight="1">
      <c r="B17" s="27" t="s">
        <v>1000</v>
      </c>
      <c r="C17" s="27"/>
      <c r="D1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specialConditions</v>
      </c>
      <c r="F17" s="137" t="str">
        <f ca="1">IF(Table_Risk_1[[#This Row],[Header]]="Yes","",IF(Table_Risk_1[[#This Row],[Property]]&lt;&gt;"",Risk_1_Prefix&amp;SUBSTITUTE(Table_Risk_1[[#This Row],[Type]]," ","")&amp;SUBSTITUTE(Table_Risk_1[[#This Row],[Property]]," ",""),""))</f>
        <v>SRatingFactorSpecialConditions</v>
      </c>
      <c r="G17"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7" s="26" t="str">
        <f ca="1">IF(OR(Table_Risk_1[[#This Row],[Header]]="Yes",Table_Risk_1[[#This Row],[Property]]=""),"",IF(OR(Table_Risk_1[[#This Row],[Text]]="true",Table_Risk_1[[#This Row],[Text]]="false",ISNUMBER(Table_Risk_1[[#This Row],[Text]])),Table_Risk_1[[#This Row],[Text]],""""&amp;Table_Risk_1[[#This Row],[Text]]&amp;""""))</f>
        <v>""</v>
      </c>
      <c r="I1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"specialConditions":"",</v>
      </c>
      <c r="J17" s="13" t="str">
        <f>INDEX(Table_Question_Sets[Used Value],MATCH(Table_Risk_1[[#This Row],[Property]],Table_Question_Sets[Property],0),0)</f>
        <v/>
      </c>
      <c r="K17" s="27"/>
      <c r="L17" s="27"/>
      <c r="M17" s="27"/>
      <c r="N17" s="27"/>
    </row>
    <row r="18" spans="2:14" s="22" customFormat="1" ht="21" customHeight="1">
      <c r="B18" s="27" t="s">
        <v>1385</v>
      </c>
      <c r="C18" s="27"/>
      <c r="D1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variableQuoteState</v>
      </c>
      <c r="F18" s="137" t="str">
        <f ca="1">IF(Table_Risk_1[[#This Row],[Header]]="Yes","",IF(Table_Risk_1[[#This Row],[Property]]&lt;&gt;"",Risk_1_Prefix&amp;SUBSTITUTE(Table_Risk_1[[#This Row],[Type]]," ","")&amp;SUBSTITUTE(Table_Risk_1[[#This Row],[Property]]," ",""),""))</f>
        <v>SRatingFactorVariableQuoteState</v>
      </c>
      <c r="G18"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incomplete</v>
      </c>
      <c r="H18" s="26" t="str">
        <f ca="1">IF(OR(Table_Risk_1[[#This Row],[Header]]="Yes",Table_Risk_1[[#This Row],[Property]]=""),"",IF(OR(Table_Risk_1[[#This Row],[Text]]="true",Table_Risk_1[[#This Row],[Text]]="false",ISNUMBER(Table_Risk_1[[#This Row],[Text]])),Table_Risk_1[[#This Row],[Text]],""""&amp;Table_Risk_1[[#This Row],[Text]]&amp;""""))</f>
        <v>"incomplete"</v>
      </c>
      <c r="I1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"variableQuoteState":"incomplete"},</v>
      </c>
      <c r="J18" s="13" t="str">
        <f>INDEX(Table_Question_Sets[Used Value],MATCH(Table_Risk_1[[#This Row],[Property]],Table_Question_Sets[Property],0),0)</f>
        <v>incomplete</v>
      </c>
      <c r="K18" s="27"/>
      <c r="L18" s="27"/>
      <c r="M18" s="27"/>
      <c r="N18" s="27"/>
    </row>
    <row r="19" spans="2:14" ht="29.25" thickBot="1">
      <c r="B19" s="15" t="s">
        <v>202</v>
      </c>
      <c r="C19" s="15" t="s">
        <v>60</v>
      </c>
      <c r="D19"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9"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19" s="15" t="str">
        <f>IF(Table_Risk_1[[#This Row],[Header]]="Yes","",IF(Table_Risk_1[[#This Row],[Property]]&lt;&gt;"",Risk_1_Prefix&amp;SUBSTITUTE(Table_Risk_1[[#This Row],[Type]]," ","")&amp;SUBSTITUTE(Table_Risk_1[[#This Row],[Property]]," ",""),""))</f>
        <v/>
      </c>
      <c r="G19"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9" s="15" t="str">
        <f>IF(OR(Table_Risk_1[[#This Row],[Header]]="Yes",Table_Risk_1[[#This Row],[Property]]=""),"",IF(OR(Table_Risk_1[[#This Row],[Text]]="true",Table_Risk_1[[#This Row],[Text]]="false",ISNUMBER(Table_Risk_1[[#This Row],[Text]])),Table_Risk_1[[#This Row],[Text]],""""&amp;Table_Risk_1[[#This Row],[Text]]&amp;""""))</f>
        <v/>
      </c>
      <c r="I19"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19" s="15"/>
      <c r="K19" s="15"/>
      <c r="L19" s="15"/>
      <c r="M19" s="15"/>
      <c r="N19" s="15"/>
    </row>
    <row r="20" spans="2:14" s="22" customFormat="1" ht="21" hidden="1" customHeight="1">
      <c r="B20" s="27"/>
      <c r="C20" s="27"/>
      <c r="D2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0" s="26" t="str">
        <f>IF(Table_Risk_1[[#This Row],[Header]]="Yes","",IF(Table_Risk_1[[#This Row],[Property]]&lt;&gt;"",Risk_1_Prefix&amp;SUBSTITUTE(Table_Risk_1[[#This Row],[Type]]," ","")&amp;SUBSTITUTE(Table_Risk_1[[#This Row],[Property]]," ",""),""))</f>
        <v/>
      </c>
      <c r="G2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10" t="str">
        <f>IF(OR(Table_Risk_1[[#This Row],[Header]]="Yes",Table_Risk_1[[#This Row],[Property]]=""),"",IF(OR(Table_Risk_1[[#This Row],[Text]]="true",Table_Risk_1[[#This Row],[Text]]="false",ISNUMBER(Table_Risk_1[[#This Row],[Text]])),Table_Risk_1[[#This Row],[Text]],""""&amp;Table_Risk_1[[#This Row],[Text]]&amp;""""))</f>
        <v/>
      </c>
      <c r="I20"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0" s="27"/>
      <c r="K20" s="27"/>
      <c r="L20" s="27"/>
      <c r="M20" s="27"/>
      <c r="N20" s="27"/>
    </row>
    <row r="21" spans="2:14" s="22" customFormat="1" ht="21" customHeight="1">
      <c r="B21" s="27" t="s">
        <v>1329</v>
      </c>
      <c r="C21" s="10"/>
      <c r="D2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hasActiveEndorsementTrigger</v>
      </c>
      <c r="F21" s="10" t="str">
        <f ca="1">IF(Table_Risk_1[[#This Row],[Header]]="Yes","",IF(Table_Risk_1[[#This Row],[Property]]&lt;&gt;"",Risk_1_Prefix&amp;SUBSTITUTE(Table_Risk_1[[#This Row],[Type]]," ","")&amp;SUBSTITUTE(Table_Risk_1[[#This Row],[Property]]," ",""),""))</f>
        <v>SCheckHasActiveEndorsementTrigger</v>
      </c>
      <c r="G21"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false</v>
      </c>
      <c r="H21" s="10" t="str">
        <f ca="1">IF(OR(Table_Risk_1[[#This Row],[Header]]="Yes",Table_Risk_1[[#This Row],[Property]]=""),"",IF(OR(Table_Risk_1[[#This Row],[Text]]="true",Table_Risk_1[[#This Row],[Text]]="false",ISNUMBER(Table_Risk_1[[#This Row],[Text]])),Table_Risk_1[[#This Row],[Text]],""""&amp;Table_Risk_1[[#This Row],[Text]]&amp;""""))</f>
        <v>false</v>
      </c>
      <c r="I2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"hasActiveEndorsementTrigger":false,</v>
      </c>
      <c r="J21" s="10" t="b">
        <f>OR(Triggers!O10:O18)</f>
        <v>0</v>
      </c>
      <c r="K21" s="10" t="b">
        <v>1</v>
      </c>
      <c r="L21" s="10" t="b">
        <v>1</v>
      </c>
      <c r="M21" s="10" t="b">
        <v>1</v>
      </c>
      <c r="N21" s="10" t="b">
        <v>1</v>
      </c>
    </row>
    <row r="22" spans="2:14" s="22" customFormat="1" ht="21" customHeight="1">
      <c r="B22" s="27" t="s">
        <v>203</v>
      </c>
      <c r="C22" s="27"/>
      <c r="D2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22" s="137" t="str">
        <f ca="1">IF(Table_Risk_1[[#This Row],[Header]]="Yes","",IF(Table_Risk_1[[#This Row],[Property]]&lt;&gt;"",Risk_1_Prefix&amp;SUBSTITUTE(Table_Risk_1[[#This Row],[Type]]," ","")&amp;SUBSTITUTE(Table_Risk_1[[#This Row],[Property]]," ",""),""))</f>
        <v>SCheckIncludeRisk</v>
      </c>
      <c r="G22" s="13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false</v>
      </c>
      <c r="H22" s="26" t="str">
        <f ca="1">IF(OR(Table_Risk_1[[#This Row],[Header]]="Yes",Table_Risk_1[[#This Row],[Property]]=""),"",IF(OR(Table_Risk_1[[#This Row],[Text]]="true",Table_Risk_1[[#This Row],[Text]]="false",ISNUMBER(Table_Risk_1[[#This Row],[Text]])),Table_Risk_1[[#This Row],[Text]],""""&amp;Table_Risk_1[[#This Row],[Text]]&amp;""""))</f>
        <v>false</v>
      </c>
      <c r="I2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"includeRisk":false},</v>
      </c>
      <c r="J22" s="27" t="b">
        <f>IF('Question Sets'!AR169="cancellation",FALSE,TRUE)</f>
        <v>0</v>
      </c>
      <c r="K22" s="27"/>
      <c r="L22" s="27"/>
      <c r="M22" s="27"/>
      <c r="N22" s="27"/>
    </row>
    <row r="23" spans="2:14" ht="29.25" thickBot="1">
      <c r="B23" s="15" t="s">
        <v>204</v>
      </c>
      <c r="C23" s="15" t="s">
        <v>60</v>
      </c>
      <c r="D23"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3"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v>
      </c>
      <c r="F23" s="15" t="str">
        <f>IF(Table_Risk_1[[#This Row],[Header]]="Yes","",IF(Table_Risk_1[[#This Row],[Property]]&lt;&gt;"",Risk_1_Prefix&amp;SUBSTITUTE(Table_Risk_1[[#This Row],[Type]]," ","")&amp;SUBSTITUTE(Table_Risk_1[[#This Row],[Property]]," ",""),""))</f>
        <v/>
      </c>
      <c r="G23"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3" s="15" t="str">
        <f>IF(OR(Table_Risk_1[[#This Row],[Header]]="Yes",Table_Risk_1[[#This Row],[Property]]=""),"",IF(OR(Table_Risk_1[[#This Row],[Text]]="true",Table_Risk_1[[#This Row],[Text]]="false",ISNUMBER(Table_Risk_1[[#This Row],[Text]])),Table_Risk_1[[#This Row],[Text]],""""&amp;Table_Risk_1[[#This Row],[Text]]&amp;""""))</f>
        <v/>
      </c>
      <c r="I23"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v>
      </c>
      <c r="J23" s="15"/>
      <c r="K23" s="15"/>
      <c r="L23" s="15"/>
      <c r="M23" s="15"/>
      <c r="N23" s="15"/>
    </row>
    <row r="24" spans="2:14" s="22" customFormat="1" ht="21" hidden="1" customHeight="1">
      <c r="B24" s="27"/>
      <c r="C24" s="27"/>
      <c r="D2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2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4" s="26" t="str">
        <f>IF(Table_Risk_1[[#This Row],[Header]]="Yes","",IF(Table_Risk_1[[#This Row],[Property]]&lt;&gt;"",Risk_1_Prefix&amp;SUBSTITUTE(Table_Risk_1[[#This Row],[Type]]," ","")&amp;SUBSTITUTE(Table_Risk_1[[#This Row],[Property]]," ",""),""))</f>
        <v/>
      </c>
      <c r="G24"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4" s="10" t="str">
        <f>IF(OR(Table_Risk_1[[#This Row],[Header]]="Yes",Table_Risk_1[[#This Row],[Property]]=""),"",IF(OR(Table_Risk_1[[#This Row],[Text]]="true",Table_Risk_1[[#This Row],[Text]]="false",ISNUMBER(Table_Risk_1[[#This Row],[Text]])),Table_Risk_1[[#This Row],[Text]],""""&amp;Table_Risk_1[[#This Row],[Text]]&amp;""""))</f>
        <v/>
      </c>
      <c r="I24"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4" s="27"/>
      <c r="K24" s="27"/>
      <c r="L24" s="27"/>
      <c r="M24" s="27"/>
      <c r="N24" s="27"/>
    </row>
    <row r="25" spans="2:14" s="22" customFormat="1" ht="21" customHeight="1">
      <c r="B25" s="27" t="s">
        <v>713</v>
      </c>
      <c r="C25" s="27"/>
      <c r="D2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2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basePremium</v>
      </c>
      <c r="F25" s="137" t="str">
        <f ca="1">IF(Table_Risk_1[[#This Row],[Header]]="Yes","",IF(Table_Risk_1[[#This Row],[Property]]&lt;&gt;"",Risk_1_Prefix&amp;SUBSTITUTE(Table_Risk_1[[#This Row],[Type]]," ","")&amp;SUBSTITUTE(Table_Risk_1[[#This Row],[Property]]," ",""),""))</f>
        <v>SPremiumBasePremium</v>
      </c>
      <c r="G2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5" s="26">
        <f ca="1">IF(OR(Table_Risk_1[[#This Row],[Header]]="Yes",Table_Risk_1[[#This Row],[Property]]=""),"",IF(OR(Table_Risk_1[[#This Row],[Text]]="true",Table_Risk_1[[#This Row],[Text]]="false",ISNUMBER(Table_Risk_1[[#This Row],[Text]])),Table_Risk_1[[#This Row],[Text]],""""&amp;Table_Risk_1[[#This Row],[Text]]&amp;""""))</f>
        <v>0</v>
      </c>
      <c r="I2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"basePremium":0,</v>
      </c>
      <c r="J25" s="251">
        <f>IF(J22,100 + IFERROR(INDEX(Table_Tools_Premium[],MATCH(VALUE(J11),Table_Tools_Premium[Tools],0),2),0) + IF(ISNUMBER(J13), J13, 0),0)</f>
        <v>0</v>
      </c>
      <c r="K25" s="54" t="e">
        <f ca="1">((#REF!/(1+K48))/(1+K47))</f>
        <v>#REF!</v>
      </c>
      <c r="L25" s="54" t="e">
        <f ca="1">((#REF!/(1+L48))/(1+L47))</f>
        <v>#REF!</v>
      </c>
      <c r="M25" s="54" t="e">
        <f ca="1">((#REF!/(1+M48))/(1+M47))</f>
        <v>#REF!</v>
      </c>
      <c r="N25" s="54" t="e">
        <f ca="1">((#REF!/(1+N48))/(1+N47))</f>
        <v>#REF!</v>
      </c>
    </row>
    <row r="26" spans="2:14" s="22" customFormat="1" ht="21" customHeight="1">
      <c r="B26" s="27" t="s">
        <v>1326</v>
      </c>
      <c r="C26" s="27"/>
      <c r="D2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2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applicableLoadingFactor</v>
      </c>
      <c r="F26" s="137" t="str">
        <f ca="1">IF(Table_Risk_1[[#This Row],[Header]]="Yes","",IF(Table_Risk_1[[#This Row],[Property]]&lt;&gt;"",Risk_1_Prefix&amp;SUBSTITUTE(Table_Risk_1[[#This Row],[Type]]," ","")&amp;SUBSTITUTE(Table_Risk_1[[#This Row],[Property]]," ",""),""))</f>
        <v>SPremiumApplicableLoadingFactor</v>
      </c>
      <c r="G2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26" s="26">
        <f ca="1">IF(OR(Table_Risk_1[[#This Row],[Header]]="Yes",Table_Risk_1[[#This Row],[Property]]=""),"",IF(OR(Table_Risk_1[[#This Row],[Text]]="true",Table_Risk_1[[#This Row],[Text]]="false",ISNUMBER(Table_Risk_1[[#This Row],[Text]])),Table_Risk_1[[#This Row],[Text]],""""&amp;Table_Risk_1[[#This Row],[Text]]&amp;""""))</f>
        <v>1</v>
      </c>
      <c r="I2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"applicableLoadingFactor":1,</v>
      </c>
      <c r="J26" s="289">
        <f>IF(AND(OR(J18="endorsement",J18="approved"),J21),J15,1)</f>
        <v>1</v>
      </c>
      <c r="K26" s="27"/>
      <c r="L26" s="27"/>
      <c r="M26" s="27"/>
      <c r="N26" s="27"/>
    </row>
    <row r="27" spans="2:14" s="22" customFormat="1" ht="21" customHeight="1">
      <c r="B27" s="27" t="s">
        <v>1327</v>
      </c>
      <c r="C27" s="27"/>
      <c r="D2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2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applicableAdditionalPremium</v>
      </c>
      <c r="F27" s="137" t="str">
        <f ca="1">IF(Table_Risk_1[[#This Row],[Header]]="Yes","",IF(Table_Risk_1[[#This Row],[Property]]&lt;&gt;"",Risk_1_Prefix&amp;SUBSTITUTE(Table_Risk_1[[#This Row],[Type]]," ","")&amp;SUBSTITUTE(Table_Risk_1[[#This Row],[Property]]," ",""),""))</f>
        <v>SPremiumApplicableAdditionalPremium</v>
      </c>
      <c r="G2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7" s="26">
        <f ca="1">IF(OR(Table_Risk_1[[#This Row],[Header]]="Yes",Table_Risk_1[[#This Row],[Property]]=""),"",IF(OR(Table_Risk_1[[#This Row],[Text]]="true",Table_Risk_1[[#This Row],[Text]]="false",ISNUMBER(Table_Risk_1[[#This Row],[Text]])),Table_Risk_1[[#This Row],[Text]],""""&amp;Table_Risk_1[[#This Row],[Text]]&amp;""""))</f>
        <v>0</v>
      </c>
      <c r="I2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"applicableAdditionalPremium":0,</v>
      </c>
      <c r="J27" s="54">
        <f>IF(AND(OR(J18="endorsement",J18="approved"),J21),J16,0)</f>
        <v>0</v>
      </c>
      <c r="K27" s="27"/>
      <c r="L27" s="27"/>
      <c r="M27" s="27"/>
      <c r="N27" s="27"/>
    </row>
    <row r="28" spans="2:14" s="22" customFormat="1" ht="21" customHeight="1">
      <c r="B28" s="27" t="s">
        <v>1328</v>
      </c>
      <c r="C28" s="27"/>
      <c r="D2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2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loadedPremium</v>
      </c>
      <c r="F28" s="137" t="str">
        <f ca="1">IF(Table_Risk_1[[#This Row],[Header]]="Yes","",IF(Table_Risk_1[[#This Row],[Property]]&lt;&gt;"",Risk_1_Prefix&amp;SUBSTITUTE(Table_Risk_1[[#This Row],[Type]]," ","")&amp;SUBSTITUTE(Table_Risk_1[[#This Row],[Property]]," ",""),""))</f>
        <v>SPremiumLoadedPremium</v>
      </c>
      <c r="G2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8" s="26">
        <f ca="1">IF(OR(Table_Risk_1[[#This Row],[Header]]="Yes",Table_Risk_1[[#This Row],[Property]]=""),"",IF(OR(Table_Risk_1[[#This Row],[Text]]="true",Table_Risk_1[[#This Row],[Text]]="false",ISNUMBER(Table_Risk_1[[#This Row],[Text]])),Table_Risk_1[[#This Row],[Text]],""""&amp;Table_Risk_1[[#This Row],[Text]]&amp;""""))</f>
        <v>0</v>
      </c>
      <c r="I2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"loadedPremium":0,</v>
      </c>
      <c r="J28" s="46">
        <f>J25*IFERROR(J26,1)+IFERROR(J27,0)</f>
        <v>0</v>
      </c>
      <c r="K28" s="27"/>
      <c r="L28" s="27"/>
      <c r="M28" s="27"/>
      <c r="N28" s="27"/>
    </row>
    <row r="29" spans="2:14" s="22" customFormat="1" ht="21" customHeight="1">
      <c r="B29" s="27" t="s">
        <v>904</v>
      </c>
      <c r="C29" s="27"/>
      <c r="D2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2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premiumPercentACT</v>
      </c>
      <c r="F29" s="137" t="str">
        <f ca="1">IF(Table_Risk_1[[#This Row],[Header]]="Yes","",IF(Table_Risk_1[[#This Row],[Property]]&lt;&gt;"",Risk_1_Prefix&amp;SUBSTITUTE(Table_Risk_1[[#This Row],[Type]]," ","")&amp;SUBSTITUTE(Table_Risk_1[[#This Row],[Property]]," ",""),""))</f>
        <v>SPremiumPremiumPercentACT</v>
      </c>
      <c r="G2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9" s="26">
        <f ca="1">IF(OR(Table_Risk_1[[#This Row],[Header]]="Yes",Table_Risk_1[[#This Row],[Property]]=""),"",IF(OR(Table_Risk_1[[#This Row],[Text]]="true",Table_Risk_1[[#This Row],[Text]]="false",ISNUMBER(Table_Risk_1[[#This Row],[Text]])),Table_Risk_1[[#This Row],[Text]],""""&amp;Table_Risk_1[[#This Row],[Text]]&amp;""""))</f>
        <v>0</v>
      </c>
      <c r="I2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"premiumPercentACT":0,</v>
      </c>
      <c r="J29" s="53">
        <f>IF(J12="ACT",1,0)</f>
        <v>0</v>
      </c>
      <c r="K29" s="27"/>
      <c r="L29" s="27"/>
      <c r="M29" s="27"/>
      <c r="N29" s="27"/>
    </row>
    <row r="30" spans="2:14" s="22" customFormat="1" ht="21" customHeight="1">
      <c r="B30" s="27" t="s">
        <v>905</v>
      </c>
      <c r="C30" s="27"/>
      <c r="D3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premiumPercentNSW</v>
      </c>
      <c r="F30" s="137" t="str">
        <f ca="1">IF(Table_Risk_1[[#This Row],[Header]]="Yes","",IF(Table_Risk_1[[#This Row],[Property]]&lt;&gt;"",Risk_1_Prefix&amp;SUBSTITUTE(Table_Risk_1[[#This Row],[Type]]," ","")&amp;SUBSTITUTE(Table_Risk_1[[#This Row],[Property]]," ",""),""))</f>
        <v>SPremiumPremiumPercentNSW</v>
      </c>
      <c r="G3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0" s="26">
        <f ca="1">IF(OR(Table_Risk_1[[#This Row],[Header]]="Yes",Table_Risk_1[[#This Row],[Property]]=""),"",IF(OR(Table_Risk_1[[#This Row],[Text]]="true",Table_Risk_1[[#This Row],[Text]]="false",ISNUMBER(Table_Risk_1[[#This Row],[Text]])),Table_Risk_1[[#This Row],[Text]],""""&amp;Table_Risk_1[[#This Row],[Text]]&amp;""""))</f>
        <v>0</v>
      </c>
      <c r="I3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"premiumPercentNSW":0,</v>
      </c>
      <c r="J30" s="53">
        <f>IF(J12="NSW",1,0)</f>
        <v>0</v>
      </c>
      <c r="K30" s="27"/>
      <c r="L30" s="27"/>
      <c r="M30" s="27"/>
      <c r="N30" s="27"/>
    </row>
    <row r="31" spans="2:14" s="22" customFormat="1" ht="21" customHeight="1">
      <c r="B31" s="27" t="s">
        <v>906</v>
      </c>
      <c r="C31" s="27"/>
      <c r="D3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premiumPercentNT</v>
      </c>
      <c r="F31" s="137" t="str">
        <f ca="1">IF(Table_Risk_1[[#This Row],[Header]]="Yes","",IF(Table_Risk_1[[#This Row],[Property]]&lt;&gt;"",Risk_1_Prefix&amp;SUBSTITUTE(Table_Risk_1[[#This Row],[Type]]," ","")&amp;SUBSTITUTE(Table_Risk_1[[#This Row],[Property]]," ",""),""))</f>
        <v>SPremiumPremiumPercentNT</v>
      </c>
      <c r="G3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1" s="26">
        <f ca="1">IF(OR(Table_Risk_1[[#This Row],[Header]]="Yes",Table_Risk_1[[#This Row],[Property]]=""),"",IF(OR(Table_Risk_1[[#This Row],[Text]]="true",Table_Risk_1[[#This Row],[Text]]="false",ISNUMBER(Table_Risk_1[[#This Row],[Text]])),Table_Risk_1[[#This Row],[Text]],""""&amp;Table_Risk_1[[#This Row],[Text]]&amp;""""))</f>
        <v>0</v>
      </c>
      <c r="I3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"premiumPercentNT":0,</v>
      </c>
      <c r="J31" s="53">
        <f>IF(J12="NT",1,0)</f>
        <v>0</v>
      </c>
      <c r="K31" s="27"/>
      <c r="L31" s="27"/>
      <c r="M31" s="27"/>
      <c r="N31" s="27"/>
    </row>
    <row r="32" spans="2:14" s="22" customFormat="1" ht="21" customHeight="1">
      <c r="B32" s="27" t="s">
        <v>907</v>
      </c>
      <c r="C32" s="27"/>
      <c r="D3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premiumPercentQLD</v>
      </c>
      <c r="F32" s="137" t="str">
        <f ca="1">IF(Table_Risk_1[[#This Row],[Header]]="Yes","",IF(Table_Risk_1[[#This Row],[Property]]&lt;&gt;"",Risk_1_Prefix&amp;SUBSTITUTE(Table_Risk_1[[#This Row],[Type]]," ","")&amp;SUBSTITUTE(Table_Risk_1[[#This Row],[Property]]," ",""),""))</f>
        <v>SPremiumPremiumPercentQLD</v>
      </c>
      <c r="G3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2" s="26">
        <f ca="1">IF(OR(Table_Risk_1[[#This Row],[Header]]="Yes",Table_Risk_1[[#This Row],[Property]]=""),"",IF(OR(Table_Risk_1[[#This Row],[Text]]="true",Table_Risk_1[[#This Row],[Text]]="false",ISNUMBER(Table_Risk_1[[#This Row],[Text]])),Table_Risk_1[[#This Row],[Text]],""""&amp;Table_Risk_1[[#This Row],[Text]]&amp;""""))</f>
        <v>0</v>
      </c>
      <c r="I3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"premiumPercentQLD":0,</v>
      </c>
      <c r="J32" s="53">
        <f>IF(J12="QLD",1,0)</f>
        <v>0</v>
      </c>
      <c r="K32" s="27"/>
      <c r="L32" s="27"/>
      <c r="M32" s="27"/>
      <c r="N32" s="27"/>
    </row>
    <row r="33" spans="2:14" s="22" customFormat="1" ht="21" customHeight="1">
      <c r="B33" s="27" t="s">
        <v>908</v>
      </c>
      <c r="C33" s="27"/>
      <c r="D3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premiumPercentSA</v>
      </c>
      <c r="F33" s="137" t="str">
        <f ca="1">IF(Table_Risk_1[[#This Row],[Header]]="Yes","",IF(Table_Risk_1[[#This Row],[Property]]&lt;&gt;"",Risk_1_Prefix&amp;SUBSTITUTE(Table_Risk_1[[#This Row],[Type]]," ","")&amp;SUBSTITUTE(Table_Risk_1[[#This Row],[Property]]," ",""),""))</f>
        <v>SPremiumPremiumPercentSA</v>
      </c>
      <c r="G3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3" s="26">
        <f ca="1">IF(OR(Table_Risk_1[[#This Row],[Header]]="Yes",Table_Risk_1[[#This Row],[Property]]=""),"",IF(OR(Table_Risk_1[[#This Row],[Text]]="true",Table_Risk_1[[#This Row],[Text]]="false",ISNUMBER(Table_Risk_1[[#This Row],[Text]])),Table_Risk_1[[#This Row],[Text]],""""&amp;Table_Risk_1[[#This Row],[Text]]&amp;""""))</f>
        <v>0</v>
      </c>
      <c r="I3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"premiumPercentSA":0,</v>
      </c>
      <c r="J33" s="53">
        <f>IF(J12="SA",1,0)</f>
        <v>0</v>
      </c>
      <c r="K33" s="27"/>
      <c r="L33" s="27"/>
      <c r="M33" s="27"/>
      <c r="N33" s="27"/>
    </row>
    <row r="34" spans="2:14" s="22" customFormat="1" ht="21" customHeight="1">
      <c r="B34" s="27" t="s">
        <v>909</v>
      </c>
      <c r="C34" s="27"/>
      <c r="D3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premiumPercentTAS</v>
      </c>
      <c r="F34" s="137" t="str">
        <f ca="1">IF(Table_Risk_1[[#This Row],[Header]]="Yes","",IF(Table_Risk_1[[#This Row],[Property]]&lt;&gt;"",Risk_1_Prefix&amp;SUBSTITUTE(Table_Risk_1[[#This Row],[Type]]," ","")&amp;SUBSTITUTE(Table_Risk_1[[#This Row],[Property]]," ",""),""))</f>
        <v>SPremiumPremiumPercentTAS</v>
      </c>
      <c r="G3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4" s="26">
        <f ca="1">IF(OR(Table_Risk_1[[#This Row],[Header]]="Yes",Table_Risk_1[[#This Row],[Property]]=""),"",IF(OR(Table_Risk_1[[#This Row],[Text]]="true",Table_Risk_1[[#This Row],[Text]]="false",ISNUMBER(Table_Risk_1[[#This Row],[Text]])),Table_Risk_1[[#This Row],[Text]],""""&amp;Table_Risk_1[[#This Row],[Text]]&amp;""""))</f>
        <v>0</v>
      </c>
      <c r="I3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"premiumPercentTAS":0,</v>
      </c>
      <c r="J34" s="53">
        <f>IF(J12="TAS",1,0)</f>
        <v>0</v>
      </c>
      <c r="K34" s="27"/>
      <c r="L34" s="27"/>
      <c r="M34" s="27"/>
      <c r="N34" s="27"/>
    </row>
    <row r="35" spans="2:14" s="22" customFormat="1" ht="21" customHeight="1">
      <c r="B35" s="27" t="s">
        <v>910</v>
      </c>
      <c r="C35" s="27"/>
      <c r="D3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premiumPercentVIC</v>
      </c>
      <c r="F35" s="137" t="str">
        <f ca="1">IF(Table_Risk_1[[#This Row],[Header]]="Yes","",IF(Table_Risk_1[[#This Row],[Property]]&lt;&gt;"",Risk_1_Prefix&amp;SUBSTITUTE(Table_Risk_1[[#This Row],[Type]]," ","")&amp;SUBSTITUTE(Table_Risk_1[[#This Row],[Property]]," ",""),""))</f>
        <v>SPremiumPremiumPercentVIC</v>
      </c>
      <c r="G3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v>
      </c>
      <c r="H35" s="26">
        <f ca="1">IF(OR(Table_Risk_1[[#This Row],[Header]]="Yes",Table_Risk_1[[#This Row],[Property]]=""),"",IF(OR(Table_Risk_1[[#This Row],[Text]]="true",Table_Risk_1[[#This Row],[Text]]="false",ISNUMBER(Table_Risk_1[[#This Row],[Text]])),Table_Risk_1[[#This Row],[Text]],""""&amp;Table_Risk_1[[#This Row],[Text]]&amp;""""))</f>
        <v>1</v>
      </c>
      <c r="I3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"premiumPercentVIC":1,</v>
      </c>
      <c r="J35" s="53">
        <f>IF(J12="VIC", 1,0)</f>
        <v>1</v>
      </c>
      <c r="K35" s="27"/>
      <c r="L35" s="27"/>
      <c r="M35" s="27"/>
      <c r="N35" s="27"/>
    </row>
    <row r="36" spans="2:14" s="22" customFormat="1" ht="21" customHeight="1">
      <c r="B36" s="27" t="s">
        <v>911</v>
      </c>
      <c r="C36" s="27"/>
      <c r="D3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Premium</v>
      </c>
      <c r="E3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premiumPercentWA</v>
      </c>
      <c r="F36" s="137" t="str">
        <f ca="1">IF(Table_Risk_1[[#This Row],[Header]]="Yes","",IF(Table_Risk_1[[#This Row],[Property]]&lt;&gt;"",Risk_1_Prefix&amp;SUBSTITUTE(Table_Risk_1[[#This Row],[Type]]," ","")&amp;SUBSTITUTE(Table_Risk_1[[#This Row],[Property]]," ",""),""))</f>
        <v>SPremiumPremiumPercentWA</v>
      </c>
      <c r="G3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6" s="26">
        <f ca="1">IF(OR(Table_Risk_1[[#This Row],[Header]]="Yes",Table_Risk_1[[#This Row],[Property]]=""),"",IF(OR(Table_Risk_1[[#This Row],[Text]]="true",Table_Risk_1[[#This Row],[Text]]="false",ISNUMBER(Table_Risk_1[[#This Row],[Text]])),Table_Risk_1[[#This Row],[Text]],""""&amp;Table_Risk_1[[#This Row],[Text]]&amp;""""))</f>
        <v>0</v>
      </c>
      <c r="I3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"premiumPercentWA":0},</v>
      </c>
      <c r="J36" s="53">
        <f>IF(J12="WA",1,0)</f>
        <v>0</v>
      </c>
      <c r="K36" s="27"/>
      <c r="L36" s="27"/>
      <c r="M36" s="27"/>
      <c r="N36" s="27"/>
    </row>
    <row r="37" spans="2:14" ht="29.25" thickBot="1">
      <c r="B37" s="15" t="s">
        <v>205</v>
      </c>
      <c r="C37" s="15" t="s">
        <v>60</v>
      </c>
      <c r="D37"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7"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v>
      </c>
      <c r="F37" s="15" t="str">
        <f>IF(Table_Risk_1[[#This Row],[Header]]="Yes","",IF(Table_Risk_1[[#This Row],[Property]]&lt;&gt;"",Risk_1_Prefix&amp;SUBSTITUTE(Table_Risk_1[[#This Row],[Type]]," ","")&amp;SUBSTITUTE(Table_Risk_1[[#This Row],[Property]]," ",""),""))</f>
        <v/>
      </c>
      <c r="G37"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7" s="15" t="str">
        <f>IF(OR(Table_Risk_1[[#This Row],[Header]]="Yes",Table_Risk_1[[#This Row],[Property]]=""),"",IF(OR(Table_Risk_1[[#This Row],[Text]]="true",Table_Risk_1[[#This Row],[Text]]="false",ISNUMBER(Table_Risk_1[[#This Row],[Text]])),Table_Risk_1[[#This Row],[Text]],""""&amp;Table_Risk_1[[#This Row],[Text]]&amp;""""))</f>
        <v/>
      </c>
      <c r="I37"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v>
      </c>
      <c r="J37" s="15"/>
      <c r="K37" s="15"/>
      <c r="L37" s="15"/>
      <c r="M37" s="15"/>
      <c r="N37" s="15"/>
    </row>
    <row r="38" spans="2:14" s="22" customFormat="1" ht="21" hidden="1" customHeight="1">
      <c r="B38" s="27"/>
      <c r="C38" s="27"/>
      <c r="D3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3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38" s="26" t="str">
        <f>IF(Table_Risk_1[[#This Row],[Header]]="Yes","",IF(Table_Risk_1[[#This Row],[Property]]&lt;&gt;"",Risk_1_Prefix&amp;SUBSTITUTE(Table_Risk_1[[#This Row],[Type]]," ","")&amp;SUBSTITUTE(Table_Risk_1[[#This Row],[Property]]," ",""),""))</f>
        <v/>
      </c>
      <c r="G38"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8" s="10" t="str">
        <f>IF(OR(Table_Risk_1[[#This Row],[Header]]="Yes",Table_Risk_1[[#This Row],[Property]]=""),"",IF(OR(Table_Risk_1[[#This Row],[Text]]="true",Table_Risk_1[[#This Row],[Text]]="false",ISNUMBER(Table_Risk_1[[#This Row],[Text]])),Table_Risk_1[[#This Row],[Text]],""""&amp;Table_Risk_1[[#This Row],[Text]]&amp;""""))</f>
        <v/>
      </c>
      <c r="I38"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38" s="27"/>
      <c r="K38" s="27"/>
      <c r="L38" s="27"/>
      <c r="M38" s="27"/>
      <c r="N38" s="27"/>
    </row>
    <row r="39" spans="2:14" s="22" customFormat="1" ht="21" customHeight="1">
      <c r="B39" s="27" t="s">
        <v>1000</v>
      </c>
      <c r="C39" s="27"/>
      <c r="D3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3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specialConditions</v>
      </c>
      <c r="F39" s="26" t="str">
        <f ca="1">IF(Table_Risk_1[[#This Row],[Header]]="Yes","",IF(Table_Risk_1[[#This Row],[Property]]&lt;&gt;"",Risk_1_Prefix&amp;SUBSTITUTE(Table_Risk_1[[#This Row],[Type]]," ","")&amp;SUBSTITUTE(Table_Risk_1[[#This Row],[Property]]," ",""),""))</f>
        <v>SOtherSpecialConditions</v>
      </c>
      <c r="G39"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N/A</v>
      </c>
      <c r="H39" s="26" t="str">
        <f ca="1">IF(OR(Table_Risk_1[[#This Row],[Header]]="Yes",Table_Risk_1[[#This Row],[Property]]=""),"",IF(OR(Table_Risk_1[[#This Row],[Text]]="true",Table_Risk_1[[#This Row],[Text]]="false",ISNUMBER(Table_Risk_1[[#This Row],[Text]])),Table_Risk_1[[#This Row],[Text]],""""&amp;Table_Risk_1[[#This Row],[Text]]&amp;""""))</f>
        <v>"N/A"</v>
      </c>
      <c r="I39"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"specialConditions":"N/A"},</v>
      </c>
      <c r="J39" s="27" t="str">
        <f>IF(AND(J21,J17&lt;&gt;""),J17,"N/A")</f>
        <v>N/A</v>
      </c>
      <c r="K39" s="27"/>
      <c r="L39" s="27"/>
      <c r="M39" s="27"/>
      <c r="N39" s="27"/>
    </row>
    <row r="40" spans="2:14" ht="29.25" thickBot="1">
      <c r="B40" s="15" t="s">
        <v>206</v>
      </c>
      <c r="C40" s="15" t="s">
        <v>60</v>
      </c>
      <c r="D40"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0"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40" s="15" t="str">
        <f>IF(Table_Risk_1[[#This Row],[Header]]="Yes","",IF(Table_Risk_1[[#This Row],[Property]]&lt;&gt;"",Risk_1_Prefix&amp;SUBSTITUTE(Table_Risk_1[[#This Row],[Type]]," ","")&amp;SUBSTITUTE(Table_Risk_1[[#This Row],[Property]]," ",""),""))</f>
        <v/>
      </c>
      <c r="G40"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0" s="15" t="str">
        <f>IF(OR(Table_Risk_1[[#This Row],[Header]]="Yes",Table_Risk_1[[#This Row],[Property]]=""),"",IF(OR(Table_Risk_1[[#This Row],[Text]]="true",Table_Risk_1[[#This Row],[Text]]="false",ISNUMBER(Table_Risk_1[[#This Row],[Text]])),Table_Risk_1[[#This Row],[Text]],""""&amp;Table_Risk_1[[#This Row],[Text]]&amp;""""))</f>
        <v/>
      </c>
      <c r="I40"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40" s="15"/>
      <c r="K40" s="15"/>
      <c r="L40" s="15"/>
      <c r="M40" s="15"/>
      <c r="N40" s="15"/>
    </row>
    <row r="41" spans="2:14" s="22" customFormat="1" ht="21" hidden="1" customHeight="1">
      <c r="B41" s="27"/>
      <c r="C41" s="27"/>
      <c r="D4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1" s="26" t="str">
        <f>IF(Table_Risk_1[[#This Row],[Header]]="Yes","",IF(Table_Risk_1[[#This Row],[Property]]&lt;&gt;"",Risk_1_Prefix&amp;SUBSTITUTE(Table_Risk_1[[#This Row],[Type]]," ","")&amp;SUBSTITUTE(Table_Risk_1[[#This Row],[Property]]," ",""),""))</f>
        <v/>
      </c>
      <c r="G41"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1" s="10" t="str">
        <f>IF(OR(Table_Risk_1[[#This Row],[Header]]="Yes",Table_Risk_1[[#This Row],[Property]]=""),"",IF(OR(Table_Risk_1[[#This Row],[Text]]="true",Table_Risk_1[[#This Row],[Text]]="false",ISNUMBER(Table_Risk_1[[#This Row],[Text]])),Table_Risk_1[[#This Row],[Text]],""""&amp;Table_Risk_1[[#This Row],[Text]]&amp;""""))</f>
        <v/>
      </c>
      <c r="I41"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1" s="27"/>
      <c r="K41" s="27"/>
      <c r="L41" s="27"/>
      <c r="M41" s="27"/>
      <c r="N41" s="27"/>
    </row>
    <row r="42" spans="2:14" s="22" customFormat="1" ht="21" customHeight="1">
      <c r="B42" s="10" t="s">
        <v>207</v>
      </c>
      <c r="C42" s="10"/>
      <c r="D42"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2"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42" s="10" t="str">
        <f ca="1">IF(Table_Risk_1[[#This Row],[Header]]="Yes","",IF(Table_Risk_1[[#This Row],[Property]]&lt;&gt;"",Risk_1_Prefix&amp;SUBSTITUTE(Table_Risk_1[[#This Row],[Type]]," ","")&amp;SUBSTITUTE(Table_Risk_1[[#This Row],[Property]]," ",""),""))</f>
        <v>SStatutoryRateRiskType</v>
      </c>
      <c r="G42"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General</v>
      </c>
      <c r="H42" s="10" t="str">
        <f ca="1">IF(OR(Table_Risk_1[[#This Row],[Header]]="Yes",Table_Risk_1[[#This Row],[Property]]=""),"",IF(OR(Table_Risk_1[[#This Row],[Text]]="true",Table_Risk_1[[#This Row],[Text]]="false",ISNUMBER(Table_Risk_1[[#This Row],[Text]])),Table_Risk_1[[#This Row],[Text]],""""&amp;Table_Risk_1[[#This Row],[Text]]&amp;""""))</f>
        <v>"General"</v>
      </c>
      <c r="I42"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"riskType":"General",</v>
      </c>
      <c r="J42" s="10" t="s">
        <v>208</v>
      </c>
      <c r="K42" s="10" t="s">
        <v>208</v>
      </c>
      <c r="L42" s="10" t="s">
        <v>208</v>
      </c>
      <c r="M42" s="10" t="s">
        <v>208</v>
      </c>
      <c r="N42" s="10" t="s">
        <v>208</v>
      </c>
    </row>
    <row r="43" spans="2:14" s="22" customFormat="1" ht="21" customHeight="1">
      <c r="B43" s="28" t="s">
        <v>209</v>
      </c>
      <c r="C43" s="27"/>
      <c r="D4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3" s="2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43" s="27" t="str">
        <f ca="1">IF(Table_Risk_1[[#This Row],[Header]]="Yes","",IF(Table_Risk_1[[#This Row],[Property]]&lt;&gt;"",Risk_1_Prefix&amp;SUBSTITUTE(Table_Risk_1[[#This Row],[Type]]," ","")&amp;SUBSTITUTE(Table_Risk_1[[#This Row],[Property]]," ",""),""))</f>
        <v>SStatutoryRateESLApplicability</v>
      </c>
      <c r="G43" s="2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43" s="10" t="str">
        <f ca="1">IF(OR(Table_Risk_1[[#This Row],[Header]]="Yes",Table_Risk_1[[#This Row],[Property]]=""),"",IF(OR(Table_Risk_1[[#This Row],[Text]]="true",Table_Risk_1[[#This Row],[Text]]="false",ISNUMBER(Table_Risk_1[[#This Row],[Text]])),Table_Risk_1[[#This Row],[Text]],""""&amp;Table_Risk_1[[#This Row],[Text]]&amp;""""))</f>
        <v>"Not Applicable"</v>
      </c>
      <c r="I43"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43" s="27" t="s">
        <v>229</v>
      </c>
      <c r="K43" s="27" t="s">
        <v>229</v>
      </c>
      <c r="L43" s="27" t="s">
        <v>229</v>
      </c>
      <c r="M43" s="27" t="s">
        <v>229</v>
      </c>
      <c r="N43" s="27" t="s">
        <v>229</v>
      </c>
    </row>
    <row r="44" spans="2:14" s="22" customFormat="1" ht="21" customHeight="1">
      <c r="B44" s="27" t="s">
        <v>211</v>
      </c>
      <c r="C44" s="27"/>
      <c r="D4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jurisdiction</v>
      </c>
      <c r="F44" s="26" t="str">
        <f ca="1">IF(Table_Risk_1[[#This Row],[Header]]="Yes","",IF(Table_Risk_1[[#This Row],[Property]]&lt;&gt;"",Risk_1_Prefix&amp;SUBSTITUTE(Table_Risk_1[[#This Row],[Type]]," ","")&amp;SUBSTITUTE(Table_Risk_1[[#This Row],[Property]]," ",""),""))</f>
        <v>SStatutoryRateJurisdiction</v>
      </c>
      <c r="G44"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VIC</v>
      </c>
      <c r="H44" s="10" t="str">
        <f ca="1">IF(OR(Table_Risk_1[[#This Row],[Header]]="Yes",Table_Risk_1[[#This Row],[Property]]=""),"",IF(OR(Table_Risk_1[[#This Row],[Text]]="true",Table_Risk_1[[#This Row],[Text]]="false",ISNUMBER(Table_Risk_1[[#This Row],[Text]])),Table_Risk_1[[#This Row],[Text]],""""&amp;Table_Risk_1[[#This Row],[Text]]&amp;""""))</f>
        <v>"VIC"</v>
      </c>
      <c r="I44"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"jurisdiction":"VIC",</v>
      </c>
      <c r="J44" s="46" t="str">
        <f>J12</f>
        <v>VIC</v>
      </c>
      <c r="K44" s="27" t="str">
        <f t="shared" ref="K44:N45" si="0">K15</f>
        <v>NSW</v>
      </c>
      <c r="L44" s="27" t="str">
        <f t="shared" si="0"/>
        <v>ACT</v>
      </c>
      <c r="M44" s="27" t="str">
        <f t="shared" si="0"/>
        <v>QLD</v>
      </c>
      <c r="N44" s="27" t="str">
        <f t="shared" si="0"/>
        <v>VIC</v>
      </c>
    </row>
    <row r="45" spans="2:14" s="22" customFormat="1" ht="21" customHeight="1">
      <c r="B45" s="28" t="s">
        <v>72</v>
      </c>
      <c r="C45" s="27"/>
      <c r="D4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5" s="2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45" s="27" t="str">
        <f ca="1">IF(Table_Risk_1[[#This Row],[Header]]="Yes","",IF(Table_Risk_1[[#This Row],[Property]]&lt;&gt;"",Risk_1_Prefix&amp;SUBSTITUTE(Table_Risk_1[[#This Row],[Type]]," ","")&amp;SUBSTITUTE(Table_Risk_1[[#This Row],[Property]]," ",""),""))</f>
        <v>SStatutoryRatePolicyStartDate</v>
      </c>
      <c r="G45" s="2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26/04/2021</v>
      </c>
      <c r="H45" s="10" t="str">
        <f ca="1">IF(OR(Table_Risk_1[[#This Row],[Header]]="Yes",Table_Risk_1[[#This Row],[Property]]=""),"",IF(OR(Table_Risk_1[[#This Row],[Text]]="true",Table_Risk_1[[#This Row],[Text]]="false",ISNUMBER(Table_Risk_1[[#This Row],[Text]])),Table_Risk_1[[#This Row],[Text]],""""&amp;Table_Risk_1[[#This Row],[Text]]&amp;""""))</f>
        <v>"26/04/2021"</v>
      </c>
      <c r="I45"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"policyStartDate":"26/04/2021",</v>
      </c>
      <c r="J45" s="40" t="str">
        <f>J14</f>
        <v>26/04/2021</v>
      </c>
      <c r="K45" s="40">
        <f t="shared" si="0"/>
        <v>42948</v>
      </c>
      <c r="L45" s="40">
        <f t="shared" si="0"/>
        <v>42948</v>
      </c>
      <c r="M45" s="40">
        <f t="shared" si="0"/>
        <v>42948</v>
      </c>
      <c r="N45" s="40">
        <f t="shared" si="0"/>
        <v>42948</v>
      </c>
    </row>
    <row r="46" spans="2:14" s="22" customFormat="1" ht="21" customHeight="1">
      <c r="B46" s="27" t="s">
        <v>212</v>
      </c>
      <c r="C46" s="27"/>
      <c r="D4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ESLRate</v>
      </c>
      <c r="F46" s="26" t="str">
        <f ca="1">IF(Table_Risk_1[[#This Row],[Header]]="Yes","",IF(Table_Risk_1[[#This Row],[Property]]&lt;&gt;"",Risk_1_Prefix&amp;SUBSTITUTE(Table_Risk_1[[#This Row],[Type]]," ","")&amp;SUBSTITUTE(Table_Risk_1[[#This Row],[Property]]," ",""),""))</f>
        <v>SStatutoryRateESLRate</v>
      </c>
      <c r="G46"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6" s="10">
        <f ca="1">IF(OR(Table_Risk_1[[#This Row],[Header]]="Yes",Table_Risk_1[[#This Row],[Property]]=""),"",IF(OR(Table_Risk_1[[#This Row],[Text]]="true",Table_Risk_1[[#This Row],[Text]]="false",ISNUMBER(Table_Risk_1[[#This Row],[Text]])),Table_Risk_1[[#This Row],[Text]],""""&amp;Table_Risk_1[[#This Row],[Text]]&amp;""""))</f>
        <v>0</v>
      </c>
      <c r="I46"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"ESLRate":0,</v>
      </c>
      <c r="J46" s="53">
        <f t="array" ref="J46">IF(AND(Risk_1_ESL="Applicable",NOT(ISNA(MATCH("NSW",Table_Statutory_Rates[#Headers],0)))),
INDEX(
Table_Statutory_Rates[],
MATCH(1,(Table_Statutory_Rates[Type]="ESL")*(Table_Statutory_Rates[Next Value]&gt;J45),0),
MATCH("NSW",Table_Statutory_Rates[#Headers],0)
),0)</f>
        <v>0</v>
      </c>
      <c r="K46" s="53">
        <f t="array" ref="K46">IF(AND(Risk_1_ESL="Applicable",NOT(ISNA(MATCH(K44,Table_Statutory_Rates[#Headers],0)))),
INDEX(
Table_Statutory_Rates[],
MATCH(1,(Table_Statutory_Rates[Type]="ESL")*(Table_Statutory_Rates[Next Value]&gt;K45),0),
MATCH(K44,Table_Statutory_Rates[#Headers],0)
),0)</f>
        <v>0</v>
      </c>
      <c r="L46" s="53">
        <f t="array" ref="L46">IF(AND(Risk_1_ESL="Applicable",NOT(ISNA(MATCH(L44,Table_Statutory_Rates[#Headers],0)))),
INDEX(
Table_Statutory_Rates[],
MATCH(1,(Table_Statutory_Rates[Type]="ESL")*(Table_Statutory_Rates[Next Value]&gt;L45),0),
MATCH(L44,Table_Statutory_Rates[#Headers],0)
),0)</f>
        <v>0</v>
      </c>
      <c r="M46" s="53">
        <f t="array" ref="M46">IF(AND(Risk_1_ESL="Applicable",NOT(ISNA(MATCH(M44,Table_Statutory_Rates[#Headers],0)))),
INDEX(
Table_Statutory_Rates[],
MATCH(1,(Table_Statutory_Rates[Type]="ESL")*(Table_Statutory_Rates[Next Value]&gt;M45),0),
MATCH(M44,Table_Statutory_Rates[#Headers],0)
),0)</f>
        <v>0</v>
      </c>
      <c r="N46" s="53">
        <f t="array" ref="N46">IF(AND(Risk_1_ESL="Applicable",NOT(ISNA(MATCH(N44,Table_Statutory_Rates[#Headers],0)))),
INDEX(
Table_Statutory_Rates[],
MATCH(1,(Table_Statutory_Rates[Type]="ESL")*(Table_Statutory_Rates[Next Value]&gt;N45),0),
MATCH(N44,Table_Statutory_Rates[#Headers],0)
),0)</f>
        <v>0</v>
      </c>
    </row>
    <row r="47" spans="2:14" s="22" customFormat="1" ht="21" customHeight="1">
      <c r="B47" s="10" t="s">
        <v>213</v>
      </c>
      <c r="C47" s="10"/>
      <c r="D47"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7"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v>
      </c>
      <c r="F47" s="10" t="str">
        <f ca="1">IF(Table_Risk_1[[#This Row],[Header]]="Yes","",IF(Table_Risk_1[[#This Row],[Property]]&lt;&gt;"",Risk_1_Prefix&amp;SUBSTITUTE(Table_Risk_1[[#This Row],[Type]]," ","")&amp;SUBSTITUTE(Table_Risk_1[[#This Row],[Property]]," ",""),""))</f>
        <v>SStatutoryRateGSTRate</v>
      </c>
      <c r="G47"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47" s="10">
        <f ca="1">IF(OR(Table_Risk_1[[#This Row],[Header]]="Yes",Table_Risk_1[[#This Row],[Property]]=""),"",IF(OR(Table_Risk_1[[#This Row],[Text]]="true",Table_Risk_1[[#This Row],[Text]]="false",ISNUMBER(Table_Risk_1[[#This Row],[Text]])),Table_Risk_1[[#This Row],[Text]],""""&amp;Table_Risk_1[[#This Row],[Text]]&amp;""""))</f>
        <v>0.1</v>
      </c>
      <c r="I47"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"GSTRate":0.1,</v>
      </c>
      <c r="J47" s="30">
        <f t="array" aca="1" ref="J47" ca="1">IF(NOT(ISNA(MATCH(J44,Table_Statutory_Rates[#Headers],0))),
INDEX(
Table_Statutory_Rates[],
MATCH(1,(Table_Statutory_Rates[Type]="GST")*(Table_Statutory_Rates[Next Value]&gt;J45),0),
MATCH(J44,Table_Statutory_Rates[#Headers],0)
),0)</f>
        <v>0.1</v>
      </c>
      <c r="K47" s="30">
        <f t="array" aca="1" ref="K47" ca="1">IF(NOT(ISNA(MATCH(K44,Table_Statutory_Rates[#Headers],0))),
INDEX(
Table_Statutory_Rates[],
MATCH(1,(Table_Statutory_Rates[Type]="GST")*(Table_Statutory_Rates[Next Value]&gt;K45),0),
MATCH(K44,Table_Statutory_Rates[#Headers],0)
),0)</f>
        <v>0.1</v>
      </c>
      <c r="L47" s="30">
        <f t="array" aca="1" ref="L47" ca="1">IF(NOT(ISNA(MATCH(L44,Table_Statutory_Rates[#Headers],0))),
INDEX(
Table_Statutory_Rates[],
MATCH(1,(Table_Statutory_Rates[Type]="GST")*(Table_Statutory_Rates[Next Value]&gt;L45),0),
MATCH(L44,Table_Statutory_Rates[#Headers],0)
),0)</f>
        <v>0.1</v>
      </c>
      <c r="M47" s="30">
        <f t="array" aca="1" ref="M47" ca="1">IF(NOT(ISNA(MATCH(M44,Table_Statutory_Rates[#Headers],0))),
INDEX(
Table_Statutory_Rates[],
MATCH(1,(Table_Statutory_Rates[Type]="GST")*(Table_Statutory_Rates[Next Value]&gt;M45),0),
MATCH(M44,Table_Statutory_Rates[#Headers],0)
),0)</f>
        <v>0.1</v>
      </c>
      <c r="N47" s="30">
        <f t="array" aca="1" ref="N47" ca="1">IF(NOT(ISNA(MATCH(N44,Table_Statutory_Rates[#Headers],0))),
INDEX(
Table_Statutory_Rates[],
MATCH(1,(Table_Statutory_Rates[Type]="GST")*(Table_Statutory_Rates[Next Value]&gt;N45),0),
MATCH(N44,Table_Statutory_Rates[#Headers],0)
),0)</f>
        <v>0.1</v>
      </c>
    </row>
    <row r="48" spans="2:14" s="22" customFormat="1" ht="21" customHeight="1">
      <c r="B48" s="10" t="s">
        <v>895</v>
      </c>
      <c r="C48" s="10"/>
      <c r="D48"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8"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SDRateACT</v>
      </c>
      <c r="F48" s="10" t="str">
        <f ca="1">IF(Table_Risk_1[[#This Row],[Header]]="Yes","",IF(Table_Risk_1[[#This Row],[Property]]&lt;&gt;"",Risk_1_Prefix&amp;SUBSTITUTE(Table_Risk_1[[#This Row],[Type]]," ","")&amp;SUBSTITUTE(Table_Risk_1[[#This Row],[Property]]," ",""),""))</f>
        <v>SStatutoryRateSDRateACT</v>
      </c>
      <c r="G48"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8" s="10">
        <f ca="1">IF(OR(Table_Risk_1[[#This Row],[Header]]="Yes",Table_Risk_1[[#This Row],[Property]]=""),"",IF(OR(Table_Risk_1[[#This Row],[Text]]="true",Table_Risk_1[[#This Row],[Text]]="false",ISNUMBER(Table_Risk_1[[#This Row],[Text]])),Table_Risk_1[[#This Row],[Text]],""""&amp;Table_Risk_1[[#This Row],[Text]]&amp;""""))</f>
        <v>0</v>
      </c>
      <c r="I48"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"SDRateACT":0,</v>
      </c>
      <c r="J48" s="30">
        <f t="array" aca="1" ref="J48" ca="1">IF(NOT(ISNA(MATCH("ACT",Table_Statutory_Rates[#Headers],0))),
INDEX(
Table_Statutory_Rates[],
MATCH(1,(Table_Statutory_Rates[Type]=Risk_1_Type)*(Table_Statutory_Rates[Next Value]&gt;J45),0),
MATCH("ACT",Table_Statutory_Rates[#Headers],0)
),0)</f>
        <v>0</v>
      </c>
      <c r="K48" s="30">
        <f t="array" aca="1" ref="K48" ca="1">IF(NOT(ISNA(MATCH(K44,Table_Statutory_Rates[#Headers],0))),
INDEX(
Table_Statutory_Rates[],
MATCH(1,(Table_Statutory_Rates[Type]=Risk_1_Type)*(Table_Statutory_Rates[Next Value]&gt;K45),0),
MATCH(K44,Table_Statutory_Rates[#Headers],0)
),0)</f>
        <v>0.09</v>
      </c>
      <c r="L48" s="30">
        <f t="array" aca="1" ref="L48" ca="1">IF(NOT(ISNA(MATCH(L44,Table_Statutory_Rates[#Headers],0))),
INDEX(
Table_Statutory_Rates[],
MATCH(1,(Table_Statutory_Rates[Type]=Risk_1_Type)*(Table_Statutory_Rates[Next Value]&gt;L45),0),
MATCH(L44,Table_Statutory_Rates[#Headers],0)
),0)</f>
        <v>0</v>
      </c>
      <c r="M48" s="30">
        <f t="array" aca="1" ref="M48" ca="1">IF(NOT(ISNA(MATCH(M44,Table_Statutory_Rates[#Headers],0))),
INDEX(
Table_Statutory_Rates[],
MATCH(1,(Table_Statutory_Rates[Type]=Risk_1_Type)*(Table_Statutory_Rates[Next Value]&gt;M45),0),
MATCH(M44,Table_Statutory_Rates[#Headers],0)
),0)</f>
        <v>0.09</v>
      </c>
      <c r="N48" s="30">
        <f t="array" aca="1" ref="N48" ca="1">IF(NOT(ISNA(MATCH(N44,Table_Statutory_Rates[#Headers],0))),
INDEX(
Table_Statutory_Rates[],
MATCH(1,(Table_Statutory_Rates[Type]=Risk_1_Type)*(Table_Statutory_Rates[Next Value]&gt;N45),0),
MATCH(N44,Table_Statutory_Rates[#Headers],0)
),0)</f>
        <v>0.1</v>
      </c>
    </row>
    <row r="49" spans="2:14" s="22" customFormat="1" ht="21" customHeight="1">
      <c r="B49" s="10" t="s">
        <v>896</v>
      </c>
      <c r="C49" s="27"/>
      <c r="D4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SDRateNSW</v>
      </c>
      <c r="F49" s="137" t="str">
        <f ca="1">IF(Table_Risk_1[[#This Row],[Header]]="Yes","",IF(Table_Risk_1[[#This Row],[Property]]&lt;&gt;"",Risk_1_Prefix&amp;SUBSTITUTE(Table_Risk_1[[#This Row],[Type]]," ","")&amp;SUBSTITUTE(Table_Risk_1[[#This Row],[Property]]," ",""),""))</f>
        <v>SStatutoryRateSDRateNSW</v>
      </c>
      <c r="G49"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0.09</v>
      </c>
      <c r="H49" s="26">
        <f ca="1">IF(OR(Table_Risk_1[[#This Row],[Header]]="Yes",Table_Risk_1[[#This Row],[Property]]=""),"",IF(OR(Table_Risk_1[[#This Row],[Text]]="true",Table_Risk_1[[#This Row],[Text]]="false",ISNUMBER(Table_Risk_1[[#This Row],[Text]])),Table_Risk_1[[#This Row],[Text]],""""&amp;Table_Risk_1[[#This Row],[Text]]&amp;""""))</f>
        <v>0.09</v>
      </c>
      <c r="I49"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"SDRateNSW":0.09,</v>
      </c>
      <c r="J49" s="30">
        <f t="array" aca="1" ref="J49" ca="1">IF(NOT(ISNA(MATCH("NSW",Table_Statutory_Rates[#Headers],0))),
INDEX(
Table_Statutory_Rates[],
MATCH(1,(Table_Statutory_Rates[Type]=Risk_1_Type)*(Table_Statutory_Rates[Next Value]&gt;J45),0),
MATCH("NSW",Table_Statutory_Rates[#Headers],0)
),0)</f>
        <v>0.09</v>
      </c>
      <c r="K49" s="27"/>
      <c r="L49" s="27"/>
      <c r="M49" s="27"/>
      <c r="N49" s="27"/>
    </row>
    <row r="50" spans="2:14" s="22" customFormat="1" ht="21" customHeight="1">
      <c r="B50" s="10" t="s">
        <v>897</v>
      </c>
      <c r="C50" s="27"/>
      <c r="D5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SDRateNT</v>
      </c>
      <c r="F50" s="137" t="str">
        <f ca="1">IF(Table_Risk_1[[#This Row],[Header]]="Yes","",IF(Table_Risk_1[[#This Row],[Property]]&lt;&gt;"",Risk_1_Prefix&amp;SUBSTITUTE(Table_Risk_1[[#This Row],[Type]]," ","")&amp;SUBSTITUTE(Table_Risk_1[[#This Row],[Property]]," ",""),""))</f>
        <v>SStatutoryRateSDRateNT</v>
      </c>
      <c r="G50"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50" s="26">
        <f ca="1">IF(OR(Table_Risk_1[[#This Row],[Header]]="Yes",Table_Risk_1[[#This Row],[Property]]=""),"",IF(OR(Table_Risk_1[[#This Row],[Text]]="true",Table_Risk_1[[#This Row],[Text]]="false",ISNUMBER(Table_Risk_1[[#This Row],[Text]])),Table_Risk_1[[#This Row],[Text]],""""&amp;Table_Risk_1[[#This Row],[Text]]&amp;""""))</f>
        <v>0.1</v>
      </c>
      <c r="I50"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"SDRateNT":0.1,</v>
      </c>
      <c r="J50" s="30">
        <f t="array" aca="1" ref="J50" ca="1">IF(NOT(ISNA(MATCH("NT",Table_Statutory_Rates[#Headers],0))),
INDEX(
Table_Statutory_Rates[],
MATCH(1,(Table_Statutory_Rates[Type]=Risk_1_Type)*(Table_Statutory_Rates[Next Value]&gt;J45),0),
MATCH("NT",Table_Statutory_Rates[#Headers],0)
),0)</f>
        <v>0.1</v>
      </c>
      <c r="K50" s="27"/>
      <c r="L50" s="27"/>
      <c r="M50" s="27"/>
      <c r="N50" s="27"/>
    </row>
    <row r="51" spans="2:14" s="22" customFormat="1" ht="21" customHeight="1">
      <c r="B51" s="10" t="s">
        <v>898</v>
      </c>
      <c r="C51" s="27"/>
      <c r="D51"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SDRateQLD</v>
      </c>
      <c r="F51" s="137" t="str">
        <f ca="1">IF(Table_Risk_1[[#This Row],[Header]]="Yes","",IF(Table_Risk_1[[#This Row],[Property]]&lt;&gt;"",Risk_1_Prefix&amp;SUBSTITUTE(Table_Risk_1[[#This Row],[Type]]," ","")&amp;SUBSTITUTE(Table_Risk_1[[#This Row],[Property]]," ",""),""))</f>
        <v>SStatutoryRateSDRateQLD</v>
      </c>
      <c r="G51"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0.09</v>
      </c>
      <c r="H51" s="26">
        <f ca="1">IF(OR(Table_Risk_1[[#This Row],[Header]]="Yes",Table_Risk_1[[#This Row],[Property]]=""),"",IF(OR(Table_Risk_1[[#This Row],[Text]]="true",Table_Risk_1[[#This Row],[Text]]="false",ISNUMBER(Table_Risk_1[[#This Row],[Text]])),Table_Risk_1[[#This Row],[Text]],""""&amp;Table_Risk_1[[#This Row],[Text]]&amp;""""))</f>
        <v>0.09</v>
      </c>
      <c r="I51"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"SDRateQLD":0.09,</v>
      </c>
      <c r="J51" s="30">
        <f t="array" aca="1" ref="J51" ca="1">IF(NOT(ISNA(MATCH("QLD",Table_Statutory_Rates[#Headers],0))),
INDEX(
Table_Statutory_Rates[],
MATCH(1,(Table_Statutory_Rates[Type]=Risk_1_Type)*(Table_Statutory_Rates[Next Value]&gt;J45),0),
MATCH("QLD",Table_Statutory_Rates[#Headers],0)
),0)</f>
        <v>0.09</v>
      </c>
      <c r="K51" s="27"/>
      <c r="L51" s="27"/>
      <c r="M51" s="27"/>
      <c r="N51" s="27"/>
    </row>
    <row r="52" spans="2:14" s="22" customFormat="1" ht="21" customHeight="1">
      <c r="B52" s="10" t="s">
        <v>899</v>
      </c>
      <c r="C52" s="27"/>
      <c r="D5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SDRateSA</v>
      </c>
      <c r="F52" s="137" t="str">
        <f ca="1">IF(Table_Risk_1[[#This Row],[Header]]="Yes","",IF(Table_Risk_1[[#This Row],[Property]]&lt;&gt;"",Risk_1_Prefix&amp;SUBSTITUTE(Table_Risk_1[[#This Row],[Type]]," ","")&amp;SUBSTITUTE(Table_Risk_1[[#This Row],[Property]]," ",""),""))</f>
        <v>SStatutoryRateSDRateSA</v>
      </c>
      <c r="G5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0.11</v>
      </c>
      <c r="H52" s="26">
        <f ca="1">IF(OR(Table_Risk_1[[#This Row],[Header]]="Yes",Table_Risk_1[[#This Row],[Property]]=""),"",IF(OR(Table_Risk_1[[#This Row],[Text]]="true",Table_Risk_1[[#This Row],[Text]]="false",ISNUMBER(Table_Risk_1[[#This Row],[Text]])),Table_Risk_1[[#This Row],[Text]],""""&amp;Table_Risk_1[[#This Row],[Text]]&amp;""""))</f>
        <v>0.11</v>
      </c>
      <c r="I5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"SDRateSA":0.11,</v>
      </c>
      <c r="J52" s="30">
        <f t="array" aca="1" ref="J52" ca="1">IF(NOT(ISNA(MATCH("SA",Table_Statutory_Rates[#Headers],0))),
INDEX(
Table_Statutory_Rates[],
MATCH(1,(Table_Statutory_Rates[Type]=Risk_1_Type)*(Table_Statutory_Rates[Next Value]&gt;J45),0),
MATCH("SA",Table_Statutory_Rates[#Headers],0)
),0)</f>
        <v>0.11</v>
      </c>
      <c r="K52" s="27"/>
      <c r="L52" s="27"/>
      <c r="M52" s="27"/>
      <c r="N52" s="27"/>
    </row>
    <row r="53" spans="2:14" s="22" customFormat="1" ht="21" customHeight="1">
      <c r="B53" s="10" t="s">
        <v>902</v>
      </c>
      <c r="C53" s="27"/>
      <c r="D5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SDRateTAS</v>
      </c>
      <c r="F53" s="137" t="str">
        <f ca="1">IF(Table_Risk_1[[#This Row],[Header]]="Yes","",IF(Table_Risk_1[[#This Row],[Property]]&lt;&gt;"",Risk_1_Prefix&amp;SUBSTITUTE(Table_Risk_1[[#This Row],[Type]]," ","")&amp;SUBSTITUTE(Table_Risk_1[[#This Row],[Property]]," ",""),""))</f>
        <v>SStatutoryRateSDRateTAS</v>
      </c>
      <c r="G5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53" s="26">
        <f ca="1">IF(OR(Table_Risk_1[[#This Row],[Header]]="Yes",Table_Risk_1[[#This Row],[Property]]=""),"",IF(OR(Table_Risk_1[[#This Row],[Text]]="true",Table_Risk_1[[#This Row],[Text]]="false",ISNUMBER(Table_Risk_1[[#This Row],[Text]])),Table_Risk_1[[#This Row],[Text]],""""&amp;Table_Risk_1[[#This Row],[Text]]&amp;""""))</f>
        <v>0.1</v>
      </c>
      <c r="I5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"SDRateTAS":0.1,</v>
      </c>
      <c r="J53" s="30">
        <f t="array" aca="1" ref="J53" ca="1">IF(NOT(ISNA(MATCH("TAS",Table_Statutory_Rates[#Headers],0))),
INDEX(
Table_Statutory_Rates[],
MATCH(1,(Table_Statutory_Rates[Type]=Risk_1_Type)*(Table_Statutory_Rates[Next Value]&gt;J45),0),
MATCH("TAS",Table_Statutory_Rates[#Headers],0)
),0)</f>
        <v>0.1</v>
      </c>
      <c r="K53" s="27"/>
      <c r="L53" s="27"/>
      <c r="M53" s="27"/>
      <c r="N53" s="27"/>
    </row>
    <row r="54" spans="2:14" s="22" customFormat="1" ht="21" customHeight="1">
      <c r="B54" s="10" t="s">
        <v>900</v>
      </c>
      <c r="C54" s="27"/>
      <c r="D5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SDRateVIC</v>
      </c>
      <c r="F54" s="137" t="str">
        <f ca="1">IF(Table_Risk_1[[#This Row],[Header]]="Yes","",IF(Table_Risk_1[[#This Row],[Property]]&lt;&gt;"",Risk_1_Prefix&amp;SUBSTITUTE(Table_Risk_1[[#This Row],[Type]]," ","")&amp;SUBSTITUTE(Table_Risk_1[[#This Row],[Property]]," ",""),""))</f>
        <v>SStatutoryRateSDRateVIC</v>
      </c>
      <c r="G5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54" s="26">
        <f ca="1">IF(OR(Table_Risk_1[[#This Row],[Header]]="Yes",Table_Risk_1[[#This Row],[Property]]=""),"",IF(OR(Table_Risk_1[[#This Row],[Text]]="true",Table_Risk_1[[#This Row],[Text]]="false",ISNUMBER(Table_Risk_1[[#This Row],[Text]])),Table_Risk_1[[#This Row],[Text]],""""&amp;Table_Risk_1[[#This Row],[Text]]&amp;""""))</f>
        <v>0.1</v>
      </c>
      <c r="I5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"SDRateVIC":0.1,</v>
      </c>
      <c r="J54" s="30">
        <f t="array" aca="1" ref="J54" ca="1">IF(NOT(ISNA(MATCH("VIC",Table_Statutory_Rates[#Headers],0))),
INDEX(
Table_Statutory_Rates[],
MATCH(1,(Table_Statutory_Rates[Type]=Risk_1_Type)*(Table_Statutory_Rates[Next Value]&gt;J45),0),
MATCH("VIC",Table_Statutory_Rates[#Headers],0)
),0)</f>
        <v>0.1</v>
      </c>
      <c r="K54" s="27"/>
      <c r="L54" s="27"/>
      <c r="M54" s="27"/>
      <c r="N54" s="27"/>
    </row>
    <row r="55" spans="2:14" s="22" customFormat="1" ht="21" customHeight="1">
      <c r="B55" s="10" t="s">
        <v>901</v>
      </c>
      <c r="C55" s="27"/>
      <c r="D5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SDRateWA</v>
      </c>
      <c r="F55" s="137" t="str">
        <f ca="1">IF(Table_Risk_1[[#This Row],[Header]]="Yes","",IF(Table_Risk_1[[#This Row],[Property]]&lt;&gt;"",Risk_1_Prefix&amp;SUBSTITUTE(Table_Risk_1[[#This Row],[Type]]," ","")&amp;SUBSTITUTE(Table_Risk_1[[#This Row],[Property]]," ",""),""))</f>
        <v>SStatutoryRateSDRateWA</v>
      </c>
      <c r="G5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0.1</v>
      </c>
      <c r="H55" s="26">
        <f ca="1">IF(OR(Table_Risk_1[[#This Row],[Header]]="Yes",Table_Risk_1[[#This Row],[Property]]=""),"",IF(OR(Table_Risk_1[[#This Row],[Text]]="true",Table_Risk_1[[#This Row],[Text]]="false",ISNUMBER(Table_Risk_1[[#This Row],[Text]])),Table_Risk_1[[#This Row],[Text]],""""&amp;Table_Risk_1[[#This Row],[Text]]&amp;""""))</f>
        <v>0.1</v>
      </c>
      <c r="I5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"SDRateWA":0.1},</v>
      </c>
      <c r="J55" s="30">
        <f t="array" aca="1" ref="J55" ca="1">IF(NOT(ISNA(MATCH("WA",Table_Statutory_Rates[#Headers],0))),
INDEX(
Table_Statutory_Rates[],
MATCH(1,(Table_Statutory_Rates[Type]=Risk_1_Type)*(Table_Statutory_Rates[Next Value]&gt;J45),0),
MATCH("WA",Table_Statutory_Rates[#Headers],0)
),0)</f>
        <v>0.1</v>
      </c>
      <c r="K55" s="27"/>
      <c r="L55" s="27"/>
      <c r="M55" s="27"/>
      <c r="N55" s="27"/>
    </row>
    <row r="56" spans="2:14" ht="29.25" thickBot="1">
      <c r="B56" s="15" t="s">
        <v>214</v>
      </c>
      <c r="C56" s="15" t="s">
        <v>60</v>
      </c>
      <c r="D56" s="15"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6" s="1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payment</v>
      </c>
      <c r="F56" s="15" t="str">
        <f>IF(Table_Risk_1[[#This Row],[Header]]="Yes","",IF(Table_Risk_1[[#This Row],[Property]]&lt;&gt;"",Risk_1_Prefix&amp;SUBSTITUTE(Table_Risk_1[[#This Row],[Type]]," ","")&amp;SUBSTITUTE(Table_Risk_1[[#This Row],[Property]]," ",""),""))</f>
        <v/>
      </c>
      <c r="G56" s="15"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6" s="15" t="str">
        <f>IF(OR(Table_Risk_1[[#This Row],[Header]]="Yes",Table_Risk_1[[#This Row],[Property]]=""),"",IF(OR(Table_Risk_1[[#This Row],[Text]]="true",Table_Risk_1[[#This Row],[Text]]="false",ISNUMBER(Table_Risk_1[[#This Row],[Text]])),Table_Risk_1[[#This Row],[Text]],""""&amp;Table_Risk_1[[#This Row],[Text]]&amp;""""))</f>
        <v/>
      </c>
      <c r="I56" s="1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"payment":{</v>
      </c>
      <c r="J56" s="15"/>
      <c r="K56" s="15"/>
      <c r="L56" s="15"/>
      <c r="M56" s="15"/>
      <c r="N56" s="15"/>
    </row>
    <row r="57" spans="2:14" s="22" customFormat="1" ht="21" hidden="1" customHeight="1">
      <c r="B57" s="27"/>
      <c r="C57" s="27"/>
      <c r="D5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5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57" s="26" t="str">
        <f>IF(Table_Risk_1[[#This Row],[Header]]="Yes","",IF(Table_Risk_1[[#This Row],[Property]]&lt;&gt;"",Risk_1_Prefix&amp;SUBSTITUTE(Table_Risk_1[[#This Row],[Type]]," ","")&amp;SUBSTITUTE(Table_Risk_1[[#This Row],[Property]]," ",""),""))</f>
        <v/>
      </c>
      <c r="G57"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7" s="10" t="str">
        <f>IF(OR(Table_Risk_1[[#This Row],[Header]]="Yes",Table_Risk_1[[#This Row],[Property]]=""),"",IF(OR(Table_Risk_1[[#This Row],[Text]]="true",Table_Risk_1[[#This Row],[Text]]="false",ISNUMBER(Table_Risk_1[[#This Row],[Text]])),Table_Risk_1[[#This Row],[Text]],""""&amp;Table_Risk_1[[#This Row],[Text]]&amp;""""))</f>
        <v/>
      </c>
      <c r="I57"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57" s="27"/>
      <c r="K57" s="27"/>
      <c r="L57" s="27"/>
      <c r="M57" s="27"/>
      <c r="N57" s="27"/>
    </row>
    <row r="58" spans="2:14" s="22" customFormat="1" ht="21" customHeight="1">
      <c r="B58" s="27" t="s">
        <v>204</v>
      </c>
      <c r="C58" s="27"/>
      <c r="D5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5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v>
      </c>
      <c r="F58" s="26" t="str">
        <f ca="1">IF(Table_Risk_1[[#This Row],[Header]]="Yes","",IF(Table_Risk_1[[#This Row],[Property]]&lt;&gt;"",Risk_1_Prefix&amp;SUBSTITUTE(Table_Risk_1[[#This Row],[Type]]," ","")&amp;SUBSTITUTE(Table_Risk_1[[#This Row],[Property]]," ",""),""))</f>
        <v>SPaymentPremium</v>
      </c>
      <c r="G58"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58" s="10">
        <f ca="1">IF(OR(Table_Risk_1[[#This Row],[Header]]="Yes",Table_Risk_1[[#This Row],[Property]]=""),"",IF(OR(Table_Risk_1[[#This Row],[Text]]="true",Table_Risk_1[[#This Row],[Text]]="false",ISNUMBER(Table_Risk_1[[#This Row],[Text]])),Table_Risk_1[[#This Row],[Text]],""""&amp;Table_Risk_1[[#This Row],[Text]]&amp;""""))</f>
        <v>0</v>
      </c>
      <c r="I58"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"premium":0,</v>
      </c>
      <c r="J58" s="46">
        <f>J28</f>
        <v>0</v>
      </c>
      <c r="K58" s="46" t="e">
        <f ca="1">K25</f>
        <v>#REF!</v>
      </c>
      <c r="L58" s="46" t="e">
        <f ca="1">L25</f>
        <v>#REF!</v>
      </c>
      <c r="M58" s="46" t="e">
        <f ca="1">M25</f>
        <v>#REF!</v>
      </c>
      <c r="N58" s="46" t="e">
        <f ca="1">N25</f>
        <v>#REF!</v>
      </c>
    </row>
    <row r="59" spans="2:14" s="22" customFormat="1" ht="21" customHeight="1">
      <c r="B59" s="27" t="s">
        <v>215</v>
      </c>
      <c r="C59" s="27"/>
      <c r="D59"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59"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v>
      </c>
      <c r="F59" s="26" t="str">
        <f ca="1">IF(Table_Risk_1[[#This Row],[Header]]="Yes","",IF(Table_Risk_1[[#This Row],[Property]]&lt;&gt;"",Risk_1_Prefix&amp;SUBSTITUTE(Table_Risk_1[[#This Row],[Type]]," ","")&amp;SUBSTITUTE(Table_Risk_1[[#This Row],[Property]]," ",""),""))</f>
        <v>SPaymentESL</v>
      </c>
      <c r="G59" s="26">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59" s="10">
        <f ca="1">IF(OR(Table_Risk_1[[#This Row],[Header]]="Yes",Table_Risk_1[[#This Row],[Property]]=""),"",IF(OR(Table_Risk_1[[#This Row],[Text]]="true",Table_Risk_1[[#This Row],[Text]]="false",ISNUMBER(Table_Risk_1[[#This Row],[Text]])),Table_Risk_1[[#This Row],[Text]],""""&amp;Table_Risk_1[[#This Row],[Text]]&amp;""""))</f>
        <v>0</v>
      </c>
      <c r="I59"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"ESL":0,</v>
      </c>
      <c r="J59" s="54">
        <f>J58*J30*J46</f>
        <v>0</v>
      </c>
      <c r="K59" s="54" t="e">
        <f ca="1">K58*K46</f>
        <v>#REF!</v>
      </c>
      <c r="L59" s="54" t="e">
        <f ca="1">L58*L46</f>
        <v>#REF!</v>
      </c>
      <c r="M59" s="54" t="e">
        <f ca="1">M58*M46</f>
        <v>#REF!</v>
      </c>
      <c r="N59" s="54" t="e">
        <f ca="1">N58*N46</f>
        <v>#REF!</v>
      </c>
    </row>
    <row r="60" spans="2:14" s="22" customFormat="1" ht="21" customHeight="1">
      <c r="B60" s="10" t="s">
        <v>216</v>
      </c>
      <c r="C60" s="10"/>
      <c r="D60"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0"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v>
      </c>
      <c r="F60" s="10" t="str">
        <f ca="1">IF(Table_Risk_1[[#This Row],[Header]]="Yes","",IF(Table_Risk_1[[#This Row],[Property]]&lt;&gt;"",Risk_1_Prefix&amp;SUBSTITUTE(Table_Risk_1[[#This Row],[Type]]," ","")&amp;SUBSTITUTE(Table_Risk_1[[#This Row],[Property]]," ",""),""))</f>
        <v>SPaymentGST</v>
      </c>
      <c r="G60"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0" s="10">
        <f ca="1">IF(OR(Table_Risk_1[[#This Row],[Header]]="Yes",Table_Risk_1[[#This Row],[Property]]=""),"",IF(OR(Table_Risk_1[[#This Row],[Text]]="true",Table_Risk_1[[#This Row],[Text]]="false",ISNUMBER(Table_Risk_1[[#This Row],[Text]])),Table_Risk_1[[#This Row],[Text]],""""&amp;Table_Risk_1[[#This Row],[Text]]&amp;""""))</f>
        <v>0</v>
      </c>
      <c r="I60"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"GST":0,</v>
      </c>
      <c r="J60" s="55">
        <f ca="1">SUM(J58:J59)*J47</f>
        <v>0</v>
      </c>
      <c r="K60" s="55" t="e">
        <f ca="1">SUM(K58:K59)*K47</f>
        <v>#REF!</v>
      </c>
      <c r="L60" s="55" t="e">
        <f ca="1">SUM(L58:L59)*L47</f>
        <v>#REF!</v>
      </c>
      <c r="M60" s="55" t="e">
        <f ca="1">SUM(M58:M59)*M47</f>
        <v>#REF!</v>
      </c>
      <c r="N60" s="55" t="e">
        <f ca="1">SUM(N58:N59)*N47</f>
        <v>#REF!</v>
      </c>
    </row>
    <row r="61" spans="2:14" s="22" customFormat="1" ht="21" customHeight="1">
      <c r="B61" s="10" t="s">
        <v>885</v>
      </c>
      <c r="C61" s="10"/>
      <c r="D6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SDACT</v>
      </c>
      <c r="F61" s="10" t="str">
        <f ca="1">IF(Table_Risk_1[[#This Row],[Header]]="Yes","",IF(Table_Risk_1[[#This Row],[Property]]&lt;&gt;"",Risk_1_Prefix&amp;SUBSTITUTE(Table_Risk_1[[#This Row],[Type]]," ","")&amp;SUBSTITUTE(Table_Risk_1[[#This Row],[Property]]," ",""),""))</f>
        <v>SPaymentSDACT</v>
      </c>
      <c r="G61"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1" s="10">
        <f ca="1">IF(OR(Table_Risk_1[[#This Row],[Header]]="Yes",Table_Risk_1[[#This Row],[Property]]=""),"",IF(OR(Table_Risk_1[[#This Row],[Text]]="true",Table_Risk_1[[#This Row],[Text]]="false",ISNUMBER(Table_Risk_1[[#This Row],[Text]])),Table_Risk_1[[#This Row],[Text]],""""&amp;Table_Risk_1[[#This Row],[Text]]&amp;""""))</f>
        <v>0</v>
      </c>
      <c r="I6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"SDACT":0,</v>
      </c>
      <c r="J61" s="46">
        <f ca="1">(J58+J60)*J29*J48</f>
        <v>0</v>
      </c>
      <c r="K61" s="55" t="e">
        <f ca="1">SUM(K58:K60)*K48</f>
        <v>#REF!</v>
      </c>
      <c r="L61" s="55" t="e">
        <f ca="1">SUM(L58:L60)*L48</f>
        <v>#REF!</v>
      </c>
      <c r="M61" s="55" t="e">
        <f ca="1">SUM(M58:M60)*M48</f>
        <v>#REF!</v>
      </c>
      <c r="N61" s="55" t="e">
        <f ca="1">SUM(N58:N60)*N48</f>
        <v>#REF!</v>
      </c>
    </row>
    <row r="62" spans="2:14" s="22" customFormat="1" ht="21" customHeight="1">
      <c r="B62" s="27" t="s">
        <v>886</v>
      </c>
      <c r="C62" s="27"/>
      <c r="D62"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2"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SDNSW</v>
      </c>
      <c r="F62" s="137" t="str">
        <f ca="1">IF(Table_Risk_1[[#This Row],[Header]]="Yes","",IF(Table_Risk_1[[#This Row],[Property]]&lt;&gt;"",Risk_1_Prefix&amp;SUBSTITUTE(Table_Risk_1[[#This Row],[Type]]," ","")&amp;SUBSTITUTE(Table_Risk_1[[#This Row],[Property]]," ",""),""))</f>
        <v>SPaymentSDNSW</v>
      </c>
      <c r="G62"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2" s="26">
        <f ca="1">IF(OR(Table_Risk_1[[#This Row],[Header]]="Yes",Table_Risk_1[[#This Row],[Property]]=""),"",IF(OR(Table_Risk_1[[#This Row],[Text]]="true",Table_Risk_1[[#This Row],[Text]]="false",ISNUMBER(Table_Risk_1[[#This Row],[Text]])),Table_Risk_1[[#This Row],[Text]],""""&amp;Table_Risk_1[[#This Row],[Text]]&amp;""""))</f>
        <v>0</v>
      </c>
      <c r="I62"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"SDNSW":0,</v>
      </c>
      <c r="J62" s="46">
        <f ca="1">SUM(J58:J60)*J30*J49</f>
        <v>0</v>
      </c>
      <c r="K62" s="27"/>
      <c r="L62" s="27"/>
      <c r="M62" s="27"/>
      <c r="N62" s="27"/>
    </row>
    <row r="63" spans="2:14" s="22" customFormat="1" ht="21" customHeight="1">
      <c r="B63" s="27" t="s">
        <v>887</v>
      </c>
      <c r="C63" s="27"/>
      <c r="D63"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3"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SDNT</v>
      </c>
      <c r="F63" s="137" t="str">
        <f ca="1">IF(Table_Risk_1[[#This Row],[Header]]="Yes","",IF(Table_Risk_1[[#This Row],[Property]]&lt;&gt;"",Risk_1_Prefix&amp;SUBSTITUTE(Table_Risk_1[[#This Row],[Type]]," ","")&amp;SUBSTITUTE(Table_Risk_1[[#This Row],[Property]]," ",""),""))</f>
        <v>SPaymentSDNT</v>
      </c>
      <c r="G63"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3" s="26">
        <f ca="1">IF(OR(Table_Risk_1[[#This Row],[Header]]="Yes",Table_Risk_1[[#This Row],[Property]]=""),"",IF(OR(Table_Risk_1[[#This Row],[Text]]="true",Table_Risk_1[[#This Row],[Text]]="false",ISNUMBER(Table_Risk_1[[#This Row],[Text]])),Table_Risk_1[[#This Row],[Text]],""""&amp;Table_Risk_1[[#This Row],[Text]]&amp;""""))</f>
        <v>0</v>
      </c>
      <c r="I63"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"SDNT":0,</v>
      </c>
      <c r="J63" s="46">
        <f ca="1">(J58+J60)*J31*J50</f>
        <v>0</v>
      </c>
      <c r="K63" s="27"/>
      <c r="L63" s="27"/>
      <c r="M63" s="27"/>
      <c r="N63" s="27"/>
    </row>
    <row r="64" spans="2:14" s="22" customFormat="1" ht="21" customHeight="1">
      <c r="B64" s="27" t="s">
        <v>888</v>
      </c>
      <c r="C64" s="27"/>
      <c r="D64"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4"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SDQLD</v>
      </c>
      <c r="F64" s="137" t="str">
        <f ca="1">IF(Table_Risk_1[[#This Row],[Header]]="Yes","",IF(Table_Risk_1[[#This Row],[Property]]&lt;&gt;"",Risk_1_Prefix&amp;SUBSTITUTE(Table_Risk_1[[#This Row],[Type]]," ","")&amp;SUBSTITUTE(Table_Risk_1[[#This Row],[Property]]," ",""),""))</f>
        <v>SPaymentSDQLD</v>
      </c>
      <c r="G64"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4" s="26">
        <f ca="1">IF(OR(Table_Risk_1[[#This Row],[Header]]="Yes",Table_Risk_1[[#This Row],[Property]]=""),"",IF(OR(Table_Risk_1[[#This Row],[Text]]="true",Table_Risk_1[[#This Row],[Text]]="false",ISNUMBER(Table_Risk_1[[#This Row],[Text]])),Table_Risk_1[[#This Row],[Text]],""""&amp;Table_Risk_1[[#This Row],[Text]]&amp;""""))</f>
        <v>0</v>
      </c>
      <c r="I64"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"SDQLD":0,</v>
      </c>
      <c r="J64" s="46">
        <f ca="1">(J58+J60)*J32*J51</f>
        <v>0</v>
      </c>
      <c r="K64" s="27"/>
      <c r="L64" s="27"/>
      <c r="M64" s="27"/>
      <c r="N64" s="27"/>
    </row>
    <row r="65" spans="2:14" s="22" customFormat="1" ht="21" customHeight="1">
      <c r="B65" s="27" t="s">
        <v>889</v>
      </c>
      <c r="C65" s="27"/>
      <c r="D65"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5"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SDSA</v>
      </c>
      <c r="F65" s="137" t="str">
        <f ca="1">IF(Table_Risk_1[[#This Row],[Header]]="Yes","",IF(Table_Risk_1[[#This Row],[Property]]&lt;&gt;"",Risk_1_Prefix&amp;SUBSTITUTE(Table_Risk_1[[#This Row],[Type]]," ","")&amp;SUBSTITUTE(Table_Risk_1[[#This Row],[Property]]," ",""),""))</f>
        <v>SPaymentSDSA</v>
      </c>
      <c r="G65"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5" s="26">
        <f ca="1">IF(OR(Table_Risk_1[[#This Row],[Header]]="Yes",Table_Risk_1[[#This Row],[Property]]=""),"",IF(OR(Table_Risk_1[[#This Row],[Text]]="true",Table_Risk_1[[#This Row],[Text]]="false",ISNUMBER(Table_Risk_1[[#This Row],[Text]])),Table_Risk_1[[#This Row],[Text]],""""&amp;Table_Risk_1[[#This Row],[Text]]&amp;""""))</f>
        <v>0</v>
      </c>
      <c r="I65"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"SDSA":0,</v>
      </c>
      <c r="J65" s="46">
        <f ca="1">(J58+J60)*J33*J52</f>
        <v>0</v>
      </c>
      <c r="K65" s="27"/>
      <c r="L65" s="27"/>
      <c r="M65" s="27"/>
      <c r="N65" s="27"/>
    </row>
    <row r="66" spans="2:14" s="22" customFormat="1" ht="21" customHeight="1">
      <c r="B66" s="27" t="s">
        <v>890</v>
      </c>
      <c r="C66" s="27"/>
      <c r="D6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6"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SDTAS</v>
      </c>
      <c r="F66" s="137" t="str">
        <f ca="1">IF(Table_Risk_1[[#This Row],[Header]]="Yes","",IF(Table_Risk_1[[#This Row],[Property]]&lt;&gt;"",Risk_1_Prefix&amp;SUBSTITUTE(Table_Risk_1[[#This Row],[Type]]," ","")&amp;SUBSTITUTE(Table_Risk_1[[#This Row],[Property]]," ",""),""))</f>
        <v>SPaymentSDTAS</v>
      </c>
      <c r="G66"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6" s="26">
        <f ca="1">IF(OR(Table_Risk_1[[#This Row],[Header]]="Yes",Table_Risk_1[[#This Row],[Property]]=""),"",IF(OR(Table_Risk_1[[#This Row],[Text]]="true",Table_Risk_1[[#This Row],[Text]]="false",ISNUMBER(Table_Risk_1[[#This Row],[Text]])),Table_Risk_1[[#This Row],[Text]],""""&amp;Table_Risk_1[[#This Row],[Text]]&amp;""""))</f>
        <v>0</v>
      </c>
      <c r="I66"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"SDTAS":0,</v>
      </c>
      <c r="J66" s="46">
        <f ca="1">(J58+J60)*J34*J53</f>
        <v>0</v>
      </c>
      <c r="K66" s="27"/>
      <c r="L66" s="27"/>
      <c r="M66" s="27"/>
      <c r="N66" s="27"/>
    </row>
    <row r="67" spans="2:14" s="22" customFormat="1" ht="21" customHeight="1">
      <c r="B67" s="27" t="s">
        <v>891</v>
      </c>
      <c r="C67" s="27"/>
      <c r="D6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7"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SDVIC</v>
      </c>
      <c r="F67" s="137" t="str">
        <f ca="1">IF(Table_Risk_1[[#This Row],[Header]]="Yes","",IF(Table_Risk_1[[#This Row],[Property]]&lt;&gt;"",Risk_1_Prefix&amp;SUBSTITUTE(Table_Risk_1[[#This Row],[Type]]," ","")&amp;SUBSTITUTE(Table_Risk_1[[#This Row],[Property]]," ",""),""))</f>
        <v>SPaymentSDVIC</v>
      </c>
      <c r="G67"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7" s="26">
        <f ca="1">IF(OR(Table_Risk_1[[#This Row],[Header]]="Yes",Table_Risk_1[[#This Row],[Property]]=""),"",IF(OR(Table_Risk_1[[#This Row],[Text]]="true",Table_Risk_1[[#This Row],[Text]]="false",ISNUMBER(Table_Risk_1[[#This Row],[Text]])),Table_Risk_1[[#This Row],[Text]],""""&amp;Table_Risk_1[[#This Row],[Text]]&amp;""""))</f>
        <v>0</v>
      </c>
      <c r="I67"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"SDVIC":0,</v>
      </c>
      <c r="J67" s="46">
        <f ca="1">(J58+J60)*J35*J54</f>
        <v>0</v>
      </c>
      <c r="K67" s="27"/>
      <c r="L67" s="27"/>
      <c r="M67" s="27"/>
      <c r="N67" s="27"/>
    </row>
    <row r="68" spans="2:14" s="22" customFormat="1" ht="21" customHeight="1">
      <c r="B68" s="27" t="s">
        <v>892</v>
      </c>
      <c r="C68" s="27"/>
      <c r="D68"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8"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SDWA</v>
      </c>
      <c r="F68" s="137" t="str">
        <f ca="1">IF(Table_Risk_1[[#This Row],[Header]]="Yes","",IF(Table_Risk_1[[#This Row],[Property]]&lt;&gt;"",Risk_1_Prefix&amp;SUBSTITUTE(Table_Risk_1[[#This Row],[Type]]," ","")&amp;SUBSTITUTE(Table_Risk_1[[#This Row],[Property]]," ",""),""))</f>
        <v>SPaymentSDWA</v>
      </c>
      <c r="G68" s="13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8" s="26">
        <f ca="1">IF(OR(Table_Risk_1[[#This Row],[Header]]="Yes",Table_Risk_1[[#This Row],[Property]]=""),"",IF(OR(Table_Risk_1[[#This Row],[Text]]="true",Table_Risk_1[[#This Row],[Text]]="false",ISNUMBER(Table_Risk_1[[#This Row],[Text]])),Table_Risk_1[[#This Row],[Text]],""""&amp;Table_Risk_1[[#This Row],[Text]]&amp;""""))</f>
        <v>0</v>
      </c>
      <c r="I68" s="13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"SDWA":0,</v>
      </c>
      <c r="J68" s="46">
        <f ca="1">(J58+J60)*J36*J55</f>
        <v>0</v>
      </c>
      <c r="K68" s="27"/>
      <c r="L68" s="27"/>
      <c r="M68" s="27"/>
      <c r="N68" s="27"/>
    </row>
    <row r="69" spans="2:14" s="22" customFormat="1" ht="21" customHeight="1">
      <c r="B69" s="10" t="s">
        <v>120</v>
      </c>
      <c r="C69" s="10"/>
      <c r="D6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6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v>
      </c>
      <c r="F69" s="10" t="str">
        <f ca="1">IF(Table_Risk_1[[#This Row],[Header]]="Yes","",IF(Table_Risk_1[[#This Row],[Property]]&lt;&gt;"",Risk_1_Prefix&amp;SUBSTITUTE(Table_Risk_1[[#This Row],[Type]]," ","")&amp;SUBSTITUTE(Table_Risk_1[[#This Row],[Property]]," ",""),""))</f>
        <v>SPaymentTotal</v>
      </c>
      <c r="G69"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69" s="10">
        <f ca="1">IF(OR(Table_Risk_1[[#This Row],[Header]]="Yes",Table_Risk_1[[#This Row],[Property]]=""),"",IF(OR(Table_Risk_1[[#This Row],[Text]]="true",Table_Risk_1[[#This Row],[Text]]="false",ISNUMBER(Table_Risk_1[[#This Row],[Text]])),Table_Risk_1[[#This Row],[Text]],""""&amp;Table_Risk_1[[#This Row],[Text]]&amp;""""))</f>
        <v>0</v>
      </c>
      <c r="I6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"total":0}</v>
      </c>
      <c r="J69" s="13">
        <f ca="1">SUM(J58:J68)</f>
        <v>0</v>
      </c>
      <c r="K69" s="13" t="e">
        <f ca="1">SUM(K58:K61)</f>
        <v>#REF!</v>
      </c>
      <c r="L69" s="13" t="e">
        <f ca="1">SUM(L58:L61)</f>
        <v>#REF!</v>
      </c>
      <c r="M69" s="13" t="e">
        <f ca="1">SUM(M58:M61)</f>
        <v>#REF!</v>
      </c>
      <c r="N69" s="13" t="e">
        <f ca="1">SUM(N58:N61)</f>
        <v>#REF!</v>
      </c>
    </row>
  </sheetData>
  <sheetProtection insertRows="0" deleteRows="0"/>
  <conditionalFormatting sqref="J20:N22">
    <cfRule type="cellIs" dxfId="379" priority="2" operator="equal">
      <formula>FALSE</formula>
    </cfRule>
  </conditionalFormatting>
  <dataValidations count="4">
    <dataValidation type="list" allowBlank="1" showInputMessage="1" showErrorMessage="1" sqref="J42:N42" xr:uid="{00000000-0002-0000-0400-000000000000}">
      <formula1>Select_Risk_Type</formula1>
    </dataValidation>
    <dataValidation type="list" allowBlank="1" showInputMessage="1" showErrorMessage="1" sqref="J41 J43:N43"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10:B18 B21:B22"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N61"/>
  <sheetViews>
    <sheetView topLeftCell="A34" workbookViewId="0">
      <selection activeCell="J22" sqref="J22"/>
    </sheetView>
  </sheetViews>
  <sheetFormatPr defaultColWidth="9.140625" defaultRowHeight="21" customHeight="1"/>
  <cols>
    <col min="1" max="1" width="9.140625" style="21" customWidth="1"/>
    <col min="2" max="2" width="57.140625" style="21" customWidth="1"/>
    <col min="3" max="3" width="12.42578125" style="21" hidden="1" customWidth="1"/>
    <col min="4" max="4" width="19.85546875" style="21" hidden="1" customWidth="1"/>
    <col min="5" max="7" width="36.5703125" style="21" hidden="1" customWidth="1"/>
    <col min="8" max="8" width="29.85546875" style="21" hidden="1" customWidth="1"/>
    <col min="9" max="9" width="51.140625" style="21" hidden="1" customWidth="1"/>
    <col min="10" max="10" width="29.85546875" style="21" customWidth="1"/>
    <col min="11" max="14" width="24.85546875" style="21" hidden="1" customWidth="1"/>
    <col min="15" max="18" width="15" style="21" customWidth="1"/>
    <col min="19" max="22" width="9.140625" style="21"/>
    <col min="23" max="23" width="41.7109375" style="21" customWidth="1"/>
    <col min="24" max="24" width="34.7109375" style="21" customWidth="1"/>
    <col min="25" max="16384" width="9.140625" style="21"/>
  </cols>
  <sheetData>
    <row r="2" spans="2:14" ht="47.25" thickBot="1">
      <c r="B2" s="19" t="str">
        <f>"Risk 1 - " &amp; Risk_1_Name</f>
        <v>Risk 1 - Something</v>
      </c>
      <c r="C2" s="19"/>
      <c r="D2" s="19"/>
      <c r="E2" s="19"/>
      <c r="F2" s="19"/>
      <c r="G2" s="19"/>
      <c r="H2" s="19"/>
      <c r="I2" s="19"/>
      <c r="J2" s="19"/>
      <c r="K2" s="19"/>
      <c r="L2" s="19"/>
      <c r="M2" s="19"/>
      <c r="N2" s="19"/>
    </row>
    <row r="4" spans="2:14" ht="15">
      <c r="B4" s="16" t="s">
        <v>1</v>
      </c>
      <c r="C4" s="16" t="s">
        <v>2</v>
      </c>
      <c r="D4" s="16" t="s">
        <v>3</v>
      </c>
      <c r="E4" s="16" t="s">
        <v>4</v>
      </c>
      <c r="F4" s="16" t="s">
        <v>5</v>
      </c>
      <c r="G4" s="16" t="s">
        <v>37</v>
      </c>
      <c r="H4" s="16" t="s">
        <v>38</v>
      </c>
      <c r="I4" s="17" t="s">
        <v>58</v>
      </c>
      <c r="J4" s="16" t="s">
        <v>6</v>
      </c>
      <c r="K4" s="16" t="s">
        <v>194</v>
      </c>
      <c r="L4" s="16" t="s">
        <v>195</v>
      </c>
      <c r="M4" s="16" t="s">
        <v>196</v>
      </c>
      <c r="N4" s="16" t="s">
        <v>197</v>
      </c>
    </row>
    <row r="5" spans="2:14" ht="29.25" thickBot="1">
      <c r="B5" s="15" t="s">
        <v>198</v>
      </c>
      <c r="C5" s="15" t="s">
        <v>60</v>
      </c>
      <c r="D5"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5"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settings</v>
      </c>
      <c r="F5" s="15" t="str">
        <f>IF(Table_Risk_2[[#This Row],[Header]]="Yes","",IF(Table_Risk_2[[#This Row],[Property]]&lt;&gt;"",Risk_1_Prefix&amp;SUBSTITUTE(Table_Risk_2[[#This Row],[Type]]," ","")&amp;SUBSTITUTE(Table_Risk_2[[#This Row],[Property]]," ",""),""))</f>
        <v/>
      </c>
      <c r="G5"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5" s="15" t="str">
        <f>IF(OR(Table_Risk_2[[#This Row],[Header]]="Yes",Table_Risk_2[[#This Row],[Property]]=""),"",IF(OR(Table_Risk_2[[#This Row],[Text]]="true",Table_Risk_2[[#This Row],[Text]]="false",ISNUMBER(Table_Risk_2[[#This Row],[Text]])),Table_Risk_2[[#This Row],[Text]],""""&amp;Table_Risk_2[[#This Row],[Text]]&amp;""""))</f>
        <v/>
      </c>
      <c r="I5"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"settings":{</v>
      </c>
      <c r="J5" s="15"/>
      <c r="K5" s="15"/>
      <c r="L5" s="15"/>
      <c r="M5" s="15"/>
      <c r="N5" s="15"/>
    </row>
    <row r="6" spans="2:14" s="22" customFormat="1" ht="21" hidden="1" customHeight="1">
      <c r="B6" s="27"/>
      <c r="C6" s="27"/>
      <c r="D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6" s="26" t="str">
        <f>IF(Table_Risk_2[[#This Row],[Header]]="Yes","",IF(Table_Risk_2[[#This Row],[Property]]&lt;&gt;"",Risk_1_Prefix&amp;SUBSTITUTE(Table_Risk_2[[#This Row],[Type]]," ","")&amp;SUBSTITUTE(Table_Risk_2[[#This Row],[Property]]," ",""),""))</f>
        <v/>
      </c>
      <c r="G6"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6" s="10" t="str">
        <f>IF(OR(Table_Risk_2[[#This Row],[Header]]="Yes",Table_Risk_2[[#This Row],[Property]]=""),"",IF(OR(Table_Risk_2[[#This Row],[Text]]="true",Table_Risk_2[[#This Row],[Text]]="false",ISNUMBER(Table_Risk_2[[#This Row],[Text]])),Table_Risk_2[[#This Row],[Text]],""""&amp;Table_Risk_2[[#This Row],[Text]]&amp;""""))</f>
        <v/>
      </c>
      <c r="I6"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6" s="27"/>
      <c r="K6" s="27"/>
      <c r="L6" s="27"/>
      <c r="M6" s="27"/>
      <c r="N6" s="27"/>
    </row>
    <row r="7" spans="2:14" s="22" customFormat="1" ht="21" customHeight="1">
      <c r="B7" s="10" t="s">
        <v>199</v>
      </c>
      <c r="C7" s="10"/>
      <c r="D7"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7"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riskName</v>
      </c>
      <c r="F7" s="10" t="str">
        <f ca="1">IF(Table_Risk_2[[#This Row],[Header]]="Yes","",IF(Table_Risk_2[[#This Row],[Property]]&lt;&gt;"",Risk_1_Prefix&amp;SUBSTITUTE(Table_Risk_2[[#This Row],[Type]]," ","")&amp;SUBSTITUTE(Table_Risk_2[[#This Row],[Property]]," ",""),""))</f>
        <v>SSettingRiskName</v>
      </c>
      <c r="G7"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Else</v>
      </c>
      <c r="H7" s="10" t="str">
        <f ca="1">IF(OR(Table_Risk_2[[#This Row],[Header]]="Yes",Table_Risk_2[[#This Row],[Property]]=""),"",IF(OR(Table_Risk_2[[#This Row],[Text]]="true",Table_Risk_2[[#This Row],[Text]]="false",ISNUMBER(Table_Risk_2[[#This Row],[Text]])),Table_Risk_2[[#This Row],[Text]],""""&amp;Table_Risk_2[[#This Row],[Text]]&amp;""""))</f>
        <v>"Else"</v>
      </c>
      <c r="I7"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"riskName":"Else",</v>
      </c>
      <c r="J7" s="234" t="s">
        <v>912</v>
      </c>
      <c r="K7" s="10"/>
      <c r="L7" s="10"/>
      <c r="M7" s="10"/>
      <c r="N7" s="10"/>
    </row>
    <row r="8" spans="2:14" s="22" customFormat="1" ht="21" customHeight="1">
      <c r="B8" s="10" t="s">
        <v>200</v>
      </c>
      <c r="C8" s="10"/>
      <c r="D8"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8"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fieldCodePrefix</v>
      </c>
      <c r="F8" s="10" t="str">
        <f ca="1">IF(Table_Risk_2[[#This Row],[Header]]="Yes","",IF(Table_Risk_2[[#This Row],[Property]]&lt;&gt;"",Risk_1_Prefix&amp;SUBSTITUTE(Table_Risk_2[[#This Row],[Type]]," ","")&amp;SUBSTITUTE(Table_Risk_2[[#This Row],[Property]]," ",""),""))</f>
        <v>SSettingFieldCodePrefix</v>
      </c>
      <c r="G8"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E</v>
      </c>
      <c r="H8" s="10" t="str">
        <f ca="1">IF(OR(Table_Risk_2[[#This Row],[Header]]="Yes",Table_Risk_2[[#This Row],[Property]]=""),"",IF(OR(Table_Risk_2[[#This Row],[Text]]="true",Table_Risk_2[[#This Row],[Text]]="false",ISNUMBER(Table_Risk_2[[#This Row],[Text]])),Table_Risk_2[[#This Row],[Text]],""""&amp;Table_Risk_2[[#This Row],[Text]]&amp;""""))</f>
        <v>"E"</v>
      </c>
      <c r="I8"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"fieldCodePrefix":"E"},</v>
      </c>
      <c r="J8" s="234" t="s">
        <v>913</v>
      </c>
      <c r="K8" s="10"/>
      <c r="L8" s="10"/>
      <c r="M8" s="10"/>
      <c r="N8" s="10"/>
    </row>
    <row r="9" spans="2:14" ht="29.25" thickBot="1">
      <c r="B9" s="15" t="s">
        <v>201</v>
      </c>
      <c r="C9" s="15" t="s">
        <v>60</v>
      </c>
      <c r="D9"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9"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ratingFactors</v>
      </c>
      <c r="F9" s="15" t="str">
        <f>IF(Table_Risk_2[[#This Row],[Header]]="Yes","",IF(Table_Risk_2[[#This Row],[Property]]&lt;&gt;"",Risk_1_Prefix&amp;SUBSTITUTE(Table_Risk_2[[#This Row],[Type]]," ","")&amp;SUBSTITUTE(Table_Risk_2[[#This Row],[Property]]," ",""),""))</f>
        <v/>
      </c>
      <c r="G9"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9" s="15" t="str">
        <f>IF(OR(Table_Risk_2[[#This Row],[Header]]="Yes",Table_Risk_2[[#This Row],[Property]]=""),"",IF(OR(Table_Risk_2[[#This Row],[Text]]="true",Table_Risk_2[[#This Row],[Text]]="false",ISNUMBER(Table_Risk_2[[#This Row],[Text]])),Table_Risk_2[[#This Row],[Text]],""""&amp;Table_Risk_2[[#This Row],[Text]]&amp;""""))</f>
        <v/>
      </c>
      <c r="I9"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"ratingFactors":{</v>
      </c>
      <c r="J9" s="15"/>
      <c r="K9" s="15"/>
      <c r="L9" s="15"/>
      <c r="M9" s="15"/>
      <c r="N9" s="15"/>
    </row>
    <row r="10" spans="2:14" s="22" customFormat="1" ht="21" hidden="1" customHeight="1">
      <c r="B10" s="27"/>
      <c r="C10" s="27"/>
      <c r="D1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Rating Factor</v>
      </c>
      <c r="E1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0" s="26" t="str">
        <f>IF(Table_Risk_2[[#This Row],[Header]]="Yes","",IF(Table_Risk_2[[#This Row],[Property]]&lt;&gt;"",Risk_1_Prefix&amp;SUBSTITUTE(Table_Risk_2[[#This Row],[Type]]," ","")&amp;SUBSTITUTE(Table_Risk_2[[#This Row],[Property]]," ",""),""))</f>
        <v/>
      </c>
      <c r="G10"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0" s="10" t="str">
        <f>IF(OR(Table_Risk_2[[#This Row],[Header]]="Yes",Table_Risk_2[[#This Row],[Property]]=""),"",IF(OR(Table_Risk_2[[#This Row],[Text]]="true",Table_Risk_2[[#This Row],[Text]]="false",ISNUMBER(Table_Risk_2[[#This Row],[Text]])),Table_Risk_2[[#This Row],[Text]],""""&amp;Table_Risk_2[[#This Row],[Text]]&amp;""""))</f>
        <v/>
      </c>
      <c r="I10"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0" s="27"/>
      <c r="K10" s="27"/>
      <c r="L10" s="27"/>
      <c r="M10" s="27"/>
      <c r="N10" s="27"/>
    </row>
    <row r="11" spans="2:14" s="22" customFormat="1" ht="21" customHeight="1">
      <c r="B11" s="27" t="s">
        <v>63</v>
      </c>
      <c r="C11" s="27"/>
      <c r="D1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Rating Factor</v>
      </c>
      <c r="E1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ratingState</v>
      </c>
      <c r="F11" s="137" t="str">
        <f ca="1">IF(Table_Risk_2[[#This Row],[Header]]="Yes","",IF(Table_Risk_2[[#This Row],[Property]]&lt;&gt;"",Risk_1_Prefix&amp;SUBSTITUTE(Table_Risk_2[[#This Row],[Type]]," ","")&amp;SUBSTITUTE(Table_Risk_2[[#This Row],[Property]]," ",""),""))</f>
        <v>SRatingFactorRatingState</v>
      </c>
      <c r="G11" s="137"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VIC</v>
      </c>
      <c r="H11" s="26" t="str">
        <f ca="1">IF(OR(Table_Risk_2[[#This Row],[Header]]="Yes",Table_Risk_2[[#This Row],[Property]]=""),"",IF(OR(Table_Risk_2[[#This Row],[Text]]="true",Table_Risk_2[[#This Row],[Text]]="false",ISNUMBER(Table_Risk_2[[#This Row],[Text]])),Table_Risk_2[[#This Row],[Text]],""""&amp;Table_Risk_2[[#This Row],[Text]]&amp;""""))</f>
        <v>"VIC"</v>
      </c>
      <c r="I11"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"ratingState":"VIC",</v>
      </c>
      <c r="J11" s="10" t="str">
        <f>INDEX(Table_Question_Sets[Used Value],MATCH(Table_Risk_2[[#This Row],[Property]],Table_Question_Sets[Property],0),0)</f>
        <v>VIC</v>
      </c>
      <c r="K11" s="12" t="s">
        <v>159</v>
      </c>
      <c r="L11" s="12" t="s">
        <v>158</v>
      </c>
      <c r="M11" s="12" t="s">
        <v>161</v>
      </c>
      <c r="N11" s="12" t="s">
        <v>64</v>
      </c>
    </row>
    <row r="12" spans="2:14" s="22" customFormat="1" ht="21" customHeight="1">
      <c r="B12" s="27" t="s">
        <v>72</v>
      </c>
      <c r="C12" s="27"/>
      <c r="D12"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Rating Factor</v>
      </c>
      <c r="E12"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policyStartDate</v>
      </c>
      <c r="F12" s="137" t="str">
        <f ca="1">IF(Table_Risk_2[[#This Row],[Header]]="Yes","",IF(Table_Risk_2[[#This Row],[Property]]&lt;&gt;"",Risk_1_Prefix&amp;SUBSTITUTE(Table_Risk_2[[#This Row],[Type]]," ","")&amp;SUBSTITUTE(Table_Risk_2[[#This Row],[Property]]," ",""),""))</f>
        <v>SRatingFactorPolicyStartDate</v>
      </c>
      <c r="G12" s="137"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26/04/2021</v>
      </c>
      <c r="H12" s="26" t="str">
        <f ca="1">IF(OR(Table_Risk_2[[#This Row],[Header]]="Yes",Table_Risk_2[[#This Row],[Property]]=""),"",IF(OR(Table_Risk_2[[#This Row],[Text]]="true",Table_Risk_2[[#This Row],[Text]]="false",ISNUMBER(Table_Risk_2[[#This Row],[Text]])),Table_Risk_2[[#This Row],[Text]],""""&amp;Table_Risk_2[[#This Row],[Text]]&amp;""""))</f>
        <v>"26/04/2021"</v>
      </c>
      <c r="I12"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"policyStartDate":"26/04/2021"},</v>
      </c>
      <c r="J12" s="45" t="str">
        <f>INDEX(Table_Question_Sets[Used Value],MATCH(Table_Risk_2[[#This Row],[Property]],Table_Question_Sets[Property],0),0)</f>
        <v>26/04/2021</v>
      </c>
      <c r="K12" s="14">
        <v>42948</v>
      </c>
      <c r="L12" s="14">
        <v>42948</v>
      </c>
      <c r="M12" s="14">
        <v>42948</v>
      </c>
      <c r="N12" s="14">
        <v>42948</v>
      </c>
    </row>
    <row r="13" spans="2:14" ht="29.25" thickBot="1">
      <c r="B13" s="15" t="s">
        <v>202</v>
      </c>
      <c r="C13" s="15" t="s">
        <v>60</v>
      </c>
      <c r="D13"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13"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checks</v>
      </c>
      <c r="F13" s="15" t="str">
        <f>IF(Table_Risk_2[[#This Row],[Header]]="Yes","",IF(Table_Risk_2[[#This Row],[Property]]&lt;&gt;"",Risk_1_Prefix&amp;SUBSTITUTE(Table_Risk_2[[#This Row],[Type]]," ","")&amp;SUBSTITUTE(Table_Risk_2[[#This Row],[Property]]," ",""),""))</f>
        <v/>
      </c>
      <c r="G13"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3" s="15" t="str">
        <f>IF(OR(Table_Risk_2[[#This Row],[Header]]="Yes",Table_Risk_2[[#This Row],[Property]]=""),"",IF(OR(Table_Risk_2[[#This Row],[Text]]="true",Table_Risk_2[[#This Row],[Text]]="false",ISNUMBER(Table_Risk_2[[#This Row],[Text]])),Table_Risk_2[[#This Row],[Text]],""""&amp;Table_Risk_2[[#This Row],[Text]]&amp;""""))</f>
        <v/>
      </c>
      <c r="I13"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"checks":{</v>
      </c>
      <c r="J13" s="15"/>
      <c r="K13" s="15"/>
      <c r="L13" s="15"/>
      <c r="M13" s="15"/>
      <c r="N13" s="15"/>
    </row>
    <row r="14" spans="2:14" s="22" customFormat="1" ht="21" hidden="1" customHeight="1">
      <c r="B14" s="27"/>
      <c r="C14" s="27"/>
      <c r="D1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Check</v>
      </c>
      <c r="E14"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4" s="26" t="str">
        <f>IF(Table_Risk_2[[#This Row],[Header]]="Yes","",IF(Table_Risk_2[[#This Row],[Property]]&lt;&gt;"",Risk_1_Prefix&amp;SUBSTITUTE(Table_Risk_2[[#This Row],[Type]]," ","")&amp;SUBSTITUTE(Table_Risk_2[[#This Row],[Property]]," ",""),""))</f>
        <v/>
      </c>
      <c r="G14"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4" s="10" t="str">
        <f>IF(OR(Table_Risk_2[[#This Row],[Header]]="Yes",Table_Risk_2[[#This Row],[Property]]=""),"",IF(OR(Table_Risk_2[[#This Row],[Text]]="true",Table_Risk_2[[#This Row],[Text]]="false",ISNUMBER(Table_Risk_2[[#This Row],[Text]])),Table_Risk_2[[#This Row],[Text]],""""&amp;Table_Risk_2[[#This Row],[Text]]&amp;""""))</f>
        <v/>
      </c>
      <c r="I14"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4" s="27"/>
      <c r="K14" s="27"/>
      <c r="L14" s="27"/>
      <c r="M14" s="27"/>
      <c r="N14" s="27"/>
    </row>
    <row r="15" spans="2:14" s="22" customFormat="1" ht="21" customHeight="1">
      <c r="B15" s="10" t="s">
        <v>203</v>
      </c>
      <c r="C15" s="10"/>
      <c r="D15"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Check</v>
      </c>
      <c r="E15"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includeRisk</v>
      </c>
      <c r="F15" s="10" t="str">
        <f ca="1">IF(Table_Risk_2[[#This Row],[Header]]="Yes","",IF(Table_Risk_2[[#This Row],[Property]]&lt;&gt;"",Risk_1_Prefix&amp;SUBSTITUTE(Table_Risk_2[[#This Row],[Type]]," ","")&amp;SUBSTITUTE(Table_Risk_2[[#This Row],[Property]]," ",""),""))</f>
        <v>SCheckIncludeRisk</v>
      </c>
      <c r="G15"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false</v>
      </c>
      <c r="H15" s="10" t="str">
        <f ca="1">IF(OR(Table_Risk_2[[#This Row],[Header]]="Yes",Table_Risk_2[[#This Row],[Property]]=""),"",IF(OR(Table_Risk_2[[#This Row],[Text]]="true",Table_Risk_2[[#This Row],[Text]]="false",ISNUMBER(Table_Risk_2[[#This Row],[Text]])),Table_Risk_2[[#This Row],[Text]],""""&amp;Table_Risk_2[[#This Row],[Text]]&amp;""""))</f>
        <v>false</v>
      </c>
      <c r="I15"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"includeRisk":false},</v>
      </c>
      <c r="J15" s="10" t="b">
        <f>IF('Question Sets'!AR169="cancellation",FALSE,TRUE)</f>
        <v>0</v>
      </c>
      <c r="K15" s="10" t="b">
        <v>1</v>
      </c>
      <c r="L15" s="10" t="b">
        <v>1</v>
      </c>
      <c r="M15" s="10" t="b">
        <v>1</v>
      </c>
      <c r="N15" s="10" t="b">
        <v>1</v>
      </c>
    </row>
    <row r="16" spans="2:14" ht="29.25" thickBot="1">
      <c r="B16" s="15" t="s">
        <v>204</v>
      </c>
      <c r="C16" s="15" t="s">
        <v>60</v>
      </c>
      <c r="D16"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16"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v>
      </c>
      <c r="F16" s="15" t="str">
        <f>IF(Table_Risk_2[[#This Row],[Header]]="Yes","",IF(Table_Risk_2[[#This Row],[Property]]&lt;&gt;"",Risk_1_Prefix&amp;SUBSTITUTE(Table_Risk_2[[#This Row],[Type]]," ","")&amp;SUBSTITUTE(Table_Risk_2[[#This Row],[Property]]," ",""),""))</f>
        <v/>
      </c>
      <c r="G16"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6" s="15" t="str">
        <f>IF(OR(Table_Risk_2[[#This Row],[Header]]="Yes",Table_Risk_2[[#This Row],[Property]]=""),"",IF(OR(Table_Risk_2[[#This Row],[Text]]="true",Table_Risk_2[[#This Row],[Text]]="false",ISNUMBER(Table_Risk_2[[#This Row],[Text]])),Table_Risk_2[[#This Row],[Text]],""""&amp;Table_Risk_2[[#This Row],[Text]]&amp;""""))</f>
        <v/>
      </c>
      <c r="I16"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v>
      </c>
      <c r="J16" s="15"/>
      <c r="K16" s="15"/>
      <c r="L16" s="15"/>
      <c r="M16" s="15"/>
      <c r="N16" s="15"/>
    </row>
    <row r="17" spans="2:14" s="22" customFormat="1" ht="21" hidden="1" customHeight="1">
      <c r="B17" s="27"/>
      <c r="C17" s="27"/>
      <c r="D1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7"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7" s="26" t="str">
        <f>IF(Table_Risk_2[[#This Row],[Header]]="Yes","",IF(Table_Risk_2[[#This Row],[Property]]&lt;&gt;"",Risk_1_Prefix&amp;SUBSTITUTE(Table_Risk_2[[#This Row],[Type]]," ","")&amp;SUBSTITUTE(Table_Risk_2[[#This Row],[Property]]," ",""),""))</f>
        <v/>
      </c>
      <c r="G17"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7" s="10" t="str">
        <f>IF(OR(Table_Risk_2[[#This Row],[Header]]="Yes",Table_Risk_2[[#This Row],[Property]]=""),"",IF(OR(Table_Risk_2[[#This Row],[Text]]="true",Table_Risk_2[[#This Row],[Text]]="false",ISNUMBER(Table_Risk_2[[#This Row],[Text]])),Table_Risk_2[[#This Row],[Text]],""""&amp;Table_Risk_2[[#This Row],[Text]]&amp;""""))</f>
        <v/>
      </c>
      <c r="I17"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7" s="27"/>
      <c r="K17" s="27"/>
      <c r="L17" s="27"/>
      <c r="M17" s="27"/>
      <c r="N17" s="27"/>
    </row>
    <row r="18" spans="2:14" s="22" customFormat="1" ht="21" customHeight="1">
      <c r="B18" s="10" t="s">
        <v>903</v>
      </c>
      <c r="C18" s="10"/>
      <c r="D18"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8"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propertyCover</v>
      </c>
      <c r="F18" s="10" t="str">
        <f ca="1">IF(Table_Risk_2[[#This Row],[Header]]="Yes","",IF(Table_Risk_2[[#This Row],[Property]]&lt;&gt;"",Risk_1_Prefix&amp;SUBSTITUTE(Table_Risk_2[[#This Row],[Type]]," ","")&amp;SUBSTITUTE(Table_Risk_2[[#This Row],[Property]]," ",""),""))</f>
        <v>SPremiumPropertyCover</v>
      </c>
      <c r="G18"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18" s="10">
        <f ca="1">IF(OR(Table_Risk_2[[#This Row],[Header]]="Yes",Table_Risk_2[[#This Row],[Property]]=""),"",IF(OR(Table_Risk_2[[#This Row],[Text]]="true",Table_Risk_2[[#This Row],[Text]]="false",ISNUMBER(Table_Risk_2[[#This Row],[Text]])),Table_Risk_2[[#This Row],[Text]],""""&amp;Table_Risk_2[[#This Row],[Text]]&amp;""""))</f>
        <v>0</v>
      </c>
      <c r="I18"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"propertyCover":0,</v>
      </c>
      <c r="J18" s="144">
        <v>0</v>
      </c>
      <c r="K18" s="144" t="e">
        <f>50+(#REF!*0.07)</f>
        <v>#REF!</v>
      </c>
      <c r="L18" s="144" t="e">
        <f>50+(#REF!*0.07)</f>
        <v>#REF!</v>
      </c>
      <c r="M18" s="144" t="e">
        <f>50+(#REF!*0.07)</f>
        <v>#REF!</v>
      </c>
      <c r="N18" s="144" t="e">
        <f>50+(#REF!*0.07)</f>
        <v>#REF!</v>
      </c>
    </row>
    <row r="19" spans="2:14" s="22" customFormat="1" ht="21" customHeight="1">
      <c r="B19" s="27" t="s">
        <v>750</v>
      </c>
      <c r="C19" s="27"/>
      <c r="D19"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9"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travelCover</v>
      </c>
      <c r="F19" s="137" t="str">
        <f ca="1">IF(Table_Risk_2[[#This Row],[Header]]="Yes","",IF(Table_Risk_2[[#This Row],[Property]]&lt;&gt;"",Risk_1_Prefix&amp;SUBSTITUTE(Table_Risk_2[[#This Row],[Type]]," ","")&amp;SUBSTITUTE(Table_Risk_2[[#This Row],[Property]]," ",""),""))</f>
        <v>SPremiumTravelCover</v>
      </c>
      <c r="G19"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19" s="26">
        <f ca="1">IF(OR(Table_Risk_2[[#This Row],[Header]]="Yes",Table_Risk_2[[#This Row],[Property]]=""),"",IF(OR(Table_Risk_2[[#This Row],[Text]]="true",Table_Risk_2[[#This Row],[Text]]="false",ISNUMBER(Table_Risk_2[[#This Row],[Text]])),Table_Risk_2[[#This Row],[Text]],""""&amp;Table_Risk_2[[#This Row],[Text]]&amp;""""))</f>
        <v>0</v>
      </c>
      <c r="I19"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"travelCover":0,</v>
      </c>
      <c r="J19" s="145">
        <v>0</v>
      </c>
      <c r="K19" s="145" t="e">
        <f>IF(#REF!="Yes",60,0)</f>
        <v>#REF!</v>
      </c>
      <c r="L19" s="145" t="e">
        <f>IF(#REF!="Yes",60,0)</f>
        <v>#REF!</v>
      </c>
      <c r="M19" s="145" t="e">
        <f>IF(#REF!="Yes",60,0)</f>
        <v>#REF!</v>
      </c>
      <c r="N19" s="145" t="e">
        <f>IF(#REF!="Yes",60,0)</f>
        <v>#REF!</v>
      </c>
    </row>
    <row r="20" spans="2:14" s="22" customFormat="1" ht="21" customHeight="1">
      <c r="B20" s="27" t="s">
        <v>713</v>
      </c>
      <c r="C20" s="27"/>
      <c r="D2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basePremium</v>
      </c>
      <c r="F20" s="137" t="str">
        <f ca="1">IF(Table_Risk_2[[#This Row],[Header]]="Yes","",IF(Table_Risk_2[[#This Row],[Property]]&lt;&gt;"",Risk_1_Prefix&amp;SUBSTITUTE(Table_Risk_2[[#This Row],[Type]]," ","")&amp;SUBSTITUTE(Table_Risk_2[[#This Row],[Property]]," ",""),""))</f>
        <v>SPremiumBasePremium</v>
      </c>
      <c r="G20"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0" s="26">
        <f ca="1">IF(OR(Table_Risk_2[[#This Row],[Header]]="Yes",Table_Risk_2[[#This Row],[Property]]=""),"",IF(OR(Table_Risk_2[[#This Row],[Text]]="true",Table_Risk_2[[#This Row],[Text]]="false",ISNUMBER(Table_Risk_2[[#This Row],[Text]])),Table_Risk_2[[#This Row],[Text]],""""&amp;Table_Risk_2[[#This Row],[Text]]&amp;""""))</f>
        <v>0</v>
      </c>
      <c r="I20"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"basePremium":0,</v>
      </c>
      <c r="J20" s="54">
        <f>SUM(J18:J19)</f>
        <v>0</v>
      </c>
      <c r="K20" s="54" t="e">
        <f ca="1">((#REF!/(1+K40))/(1+K39))</f>
        <v>#REF!</v>
      </c>
      <c r="L20" s="54" t="e">
        <f ca="1">((#REF!/(1+L40))/(1+L39))</f>
        <v>#REF!</v>
      </c>
      <c r="M20" s="54" t="e">
        <f ca="1">((#REF!/(1+M40))/(1+M39))</f>
        <v>#REF!</v>
      </c>
      <c r="N20" s="54" t="e">
        <f ca="1">((#REF!/(1+N40))/(1+N39))</f>
        <v>#REF!</v>
      </c>
    </row>
    <row r="21" spans="2:14" s="22" customFormat="1" ht="21" customHeight="1">
      <c r="B21" s="27" t="s">
        <v>904</v>
      </c>
      <c r="C21" s="27"/>
      <c r="D2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premiumPercentACT</v>
      </c>
      <c r="F21" s="137" t="str">
        <f ca="1">IF(Table_Risk_2[[#This Row],[Header]]="Yes","",IF(Table_Risk_2[[#This Row],[Property]]&lt;&gt;"",Risk_1_Prefix&amp;SUBSTITUTE(Table_Risk_2[[#This Row],[Type]]," ","")&amp;SUBSTITUTE(Table_Risk_2[[#This Row],[Property]]," ",""),""))</f>
        <v>SPremiumPremiumPercentACT</v>
      </c>
      <c r="G21"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1" s="26">
        <f ca="1">IF(OR(Table_Risk_2[[#This Row],[Header]]="Yes",Table_Risk_2[[#This Row],[Property]]=""),"",IF(OR(Table_Risk_2[[#This Row],[Text]]="true",Table_Risk_2[[#This Row],[Text]]="false",ISNUMBER(Table_Risk_2[[#This Row],[Text]])),Table_Risk_2[[#This Row],[Text]],""""&amp;Table_Risk_2[[#This Row],[Text]]&amp;""""))</f>
        <v>0</v>
      </c>
      <c r="I21"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"premiumPercentACT":0,</v>
      </c>
      <c r="J21" s="53">
        <f>IF(J11="ACT",1,0)</f>
        <v>0</v>
      </c>
      <c r="K21" s="27"/>
      <c r="L21" s="27"/>
      <c r="M21" s="27"/>
      <c r="N21" s="27"/>
    </row>
    <row r="22" spans="2:14" s="22" customFormat="1" ht="21" customHeight="1">
      <c r="B22" s="27" t="s">
        <v>905</v>
      </c>
      <c r="C22" s="27"/>
      <c r="D22"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2"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premiumPercentNSW</v>
      </c>
      <c r="F22" s="137" t="str">
        <f ca="1">IF(Table_Risk_2[[#This Row],[Header]]="Yes","",IF(Table_Risk_2[[#This Row],[Property]]&lt;&gt;"",Risk_1_Prefix&amp;SUBSTITUTE(Table_Risk_2[[#This Row],[Type]]," ","")&amp;SUBSTITUTE(Table_Risk_2[[#This Row],[Property]]," ",""),""))</f>
        <v>SPremiumPremiumPercentNSW</v>
      </c>
      <c r="G22"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2" s="26">
        <f ca="1">IF(OR(Table_Risk_2[[#This Row],[Header]]="Yes",Table_Risk_2[[#This Row],[Property]]=""),"",IF(OR(Table_Risk_2[[#This Row],[Text]]="true",Table_Risk_2[[#This Row],[Text]]="false",ISNUMBER(Table_Risk_2[[#This Row],[Text]])),Table_Risk_2[[#This Row],[Text]],""""&amp;Table_Risk_2[[#This Row],[Text]]&amp;""""))</f>
        <v>0</v>
      </c>
      <c r="I22"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"premiumPercentNSW":0,</v>
      </c>
      <c r="J22" s="53">
        <f>IF(J11="NSW",1,0)</f>
        <v>0</v>
      </c>
      <c r="K22" s="27"/>
      <c r="L22" s="27"/>
      <c r="M22" s="27"/>
      <c r="N22" s="27"/>
    </row>
    <row r="23" spans="2:14" s="22" customFormat="1" ht="21" customHeight="1">
      <c r="B23" s="27" t="s">
        <v>906</v>
      </c>
      <c r="C23" s="27"/>
      <c r="D23"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3"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premiumPercentNT</v>
      </c>
      <c r="F23" s="137" t="str">
        <f ca="1">IF(Table_Risk_2[[#This Row],[Header]]="Yes","",IF(Table_Risk_2[[#This Row],[Property]]&lt;&gt;"",Risk_1_Prefix&amp;SUBSTITUTE(Table_Risk_2[[#This Row],[Type]]," ","")&amp;SUBSTITUTE(Table_Risk_2[[#This Row],[Property]]," ",""),""))</f>
        <v>SPremiumPremiumPercentNT</v>
      </c>
      <c r="G23"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3" s="26">
        <f ca="1">IF(OR(Table_Risk_2[[#This Row],[Header]]="Yes",Table_Risk_2[[#This Row],[Property]]=""),"",IF(OR(Table_Risk_2[[#This Row],[Text]]="true",Table_Risk_2[[#This Row],[Text]]="false",ISNUMBER(Table_Risk_2[[#This Row],[Text]])),Table_Risk_2[[#This Row],[Text]],""""&amp;Table_Risk_2[[#This Row],[Text]]&amp;""""))</f>
        <v>0</v>
      </c>
      <c r="I23"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"premiumPercentNT":0,</v>
      </c>
      <c r="J23" s="53">
        <f>IF(J11="NT",1,0)</f>
        <v>0</v>
      </c>
      <c r="K23" s="27"/>
      <c r="L23" s="27"/>
      <c r="M23" s="27"/>
      <c r="N23" s="27"/>
    </row>
    <row r="24" spans="2:14" s="22" customFormat="1" ht="21" customHeight="1">
      <c r="B24" s="27" t="s">
        <v>907</v>
      </c>
      <c r="C24" s="27"/>
      <c r="D2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4"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premiumPercentQLD</v>
      </c>
      <c r="F24" s="137" t="str">
        <f ca="1">IF(Table_Risk_2[[#This Row],[Header]]="Yes","",IF(Table_Risk_2[[#This Row],[Property]]&lt;&gt;"",Risk_1_Prefix&amp;SUBSTITUTE(Table_Risk_2[[#This Row],[Type]]," ","")&amp;SUBSTITUTE(Table_Risk_2[[#This Row],[Property]]," ",""),""))</f>
        <v>SPremiumPremiumPercentQLD</v>
      </c>
      <c r="G24"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4" s="26">
        <f ca="1">IF(OR(Table_Risk_2[[#This Row],[Header]]="Yes",Table_Risk_2[[#This Row],[Property]]=""),"",IF(OR(Table_Risk_2[[#This Row],[Text]]="true",Table_Risk_2[[#This Row],[Text]]="false",ISNUMBER(Table_Risk_2[[#This Row],[Text]])),Table_Risk_2[[#This Row],[Text]],""""&amp;Table_Risk_2[[#This Row],[Text]]&amp;""""))</f>
        <v>0</v>
      </c>
      <c r="I24"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"premiumPercentQLD":0,</v>
      </c>
      <c r="J24" s="53">
        <f>IF(J11="QLD",1,0)</f>
        <v>0</v>
      </c>
      <c r="K24" s="27"/>
      <c r="L24" s="27"/>
      <c r="M24" s="27"/>
      <c r="N24" s="27"/>
    </row>
    <row r="25" spans="2:14" s="22" customFormat="1" ht="21" customHeight="1">
      <c r="B25" s="27" t="s">
        <v>908</v>
      </c>
      <c r="C25" s="27"/>
      <c r="D2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5"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premiumPercentSA</v>
      </c>
      <c r="F25" s="137" t="str">
        <f ca="1">IF(Table_Risk_2[[#This Row],[Header]]="Yes","",IF(Table_Risk_2[[#This Row],[Property]]&lt;&gt;"",Risk_1_Prefix&amp;SUBSTITUTE(Table_Risk_2[[#This Row],[Type]]," ","")&amp;SUBSTITUTE(Table_Risk_2[[#This Row],[Property]]," ",""),""))</f>
        <v>SPremiumPremiumPercentSA</v>
      </c>
      <c r="G25"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5" s="26">
        <f ca="1">IF(OR(Table_Risk_2[[#This Row],[Header]]="Yes",Table_Risk_2[[#This Row],[Property]]=""),"",IF(OR(Table_Risk_2[[#This Row],[Text]]="true",Table_Risk_2[[#This Row],[Text]]="false",ISNUMBER(Table_Risk_2[[#This Row],[Text]])),Table_Risk_2[[#This Row],[Text]],""""&amp;Table_Risk_2[[#This Row],[Text]]&amp;""""))</f>
        <v>0</v>
      </c>
      <c r="I25"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"premiumPercentSA":0,</v>
      </c>
      <c r="J25" s="53">
        <f>IF(J11="SA",1,0)</f>
        <v>0</v>
      </c>
      <c r="K25" s="27"/>
      <c r="L25" s="27"/>
      <c r="M25" s="27"/>
      <c r="N25" s="27"/>
    </row>
    <row r="26" spans="2:14" s="22" customFormat="1" ht="21" customHeight="1">
      <c r="B26" s="27" t="s">
        <v>909</v>
      </c>
      <c r="C26" s="27"/>
      <c r="D2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premiumPercentTAS</v>
      </c>
      <c r="F26" s="137" t="str">
        <f ca="1">IF(Table_Risk_2[[#This Row],[Header]]="Yes","",IF(Table_Risk_2[[#This Row],[Property]]&lt;&gt;"",Risk_1_Prefix&amp;SUBSTITUTE(Table_Risk_2[[#This Row],[Type]]," ","")&amp;SUBSTITUTE(Table_Risk_2[[#This Row],[Property]]," ",""),""))</f>
        <v>SPremiumPremiumPercentTAS</v>
      </c>
      <c r="G26"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6" s="26">
        <f ca="1">IF(OR(Table_Risk_2[[#This Row],[Header]]="Yes",Table_Risk_2[[#This Row],[Property]]=""),"",IF(OR(Table_Risk_2[[#This Row],[Text]]="true",Table_Risk_2[[#This Row],[Text]]="false",ISNUMBER(Table_Risk_2[[#This Row],[Text]])),Table_Risk_2[[#This Row],[Text]],""""&amp;Table_Risk_2[[#This Row],[Text]]&amp;""""))</f>
        <v>0</v>
      </c>
      <c r="I26"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"premiumPercentTAS":0,</v>
      </c>
      <c r="J26" s="53">
        <f>IF(J11="TAS",1,0)</f>
        <v>0</v>
      </c>
      <c r="K26" s="27"/>
      <c r="L26" s="27"/>
      <c r="M26" s="27"/>
      <c r="N26" s="27"/>
    </row>
    <row r="27" spans="2:14" s="22" customFormat="1" ht="21" customHeight="1">
      <c r="B27" s="27" t="s">
        <v>910</v>
      </c>
      <c r="C27" s="27"/>
      <c r="D2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7"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premiumPercentVIC</v>
      </c>
      <c r="F27" s="137" t="str">
        <f ca="1">IF(Table_Risk_2[[#This Row],[Header]]="Yes","",IF(Table_Risk_2[[#This Row],[Property]]&lt;&gt;"",Risk_1_Prefix&amp;SUBSTITUTE(Table_Risk_2[[#This Row],[Type]]," ","")&amp;SUBSTITUTE(Table_Risk_2[[#This Row],[Property]]," ",""),""))</f>
        <v>SPremiumPremiumPercentVIC</v>
      </c>
      <c r="G27"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1</v>
      </c>
      <c r="H27" s="26">
        <f ca="1">IF(OR(Table_Risk_2[[#This Row],[Header]]="Yes",Table_Risk_2[[#This Row],[Property]]=""),"",IF(OR(Table_Risk_2[[#This Row],[Text]]="true",Table_Risk_2[[#This Row],[Text]]="false",ISNUMBER(Table_Risk_2[[#This Row],[Text]])),Table_Risk_2[[#This Row],[Text]],""""&amp;Table_Risk_2[[#This Row],[Text]]&amp;""""))</f>
        <v>1</v>
      </c>
      <c r="I27"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"premiumPercentVIC":1,</v>
      </c>
      <c r="J27" s="53">
        <f>IF(J11="VIC", 1,0)</f>
        <v>1</v>
      </c>
      <c r="K27" s="27"/>
      <c r="L27" s="27"/>
      <c r="M27" s="27"/>
      <c r="N27" s="27"/>
    </row>
    <row r="28" spans="2:14" s="22" customFormat="1" ht="21" customHeight="1">
      <c r="B28" s="27" t="s">
        <v>911</v>
      </c>
      <c r="C28" s="27"/>
      <c r="D28"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28"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premiumPercentWA</v>
      </c>
      <c r="F28" s="137" t="str">
        <f ca="1">IF(Table_Risk_2[[#This Row],[Header]]="Yes","",IF(Table_Risk_2[[#This Row],[Property]]&lt;&gt;"",Risk_1_Prefix&amp;SUBSTITUTE(Table_Risk_2[[#This Row],[Type]]," ","")&amp;SUBSTITUTE(Table_Risk_2[[#This Row],[Property]]," ",""),""))</f>
        <v>SPremiumPremiumPercentWA</v>
      </c>
      <c r="G28"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8" s="26">
        <f ca="1">IF(OR(Table_Risk_2[[#This Row],[Header]]="Yes",Table_Risk_2[[#This Row],[Property]]=""),"",IF(OR(Table_Risk_2[[#This Row],[Text]]="true",Table_Risk_2[[#This Row],[Text]]="false",ISNUMBER(Table_Risk_2[[#This Row],[Text]])),Table_Risk_2[[#This Row],[Text]],""""&amp;Table_Risk_2[[#This Row],[Text]]&amp;""""))</f>
        <v>0</v>
      </c>
      <c r="I28"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"premiumPercentWA":0},</v>
      </c>
      <c r="J28" s="53">
        <f>IF(J11="WA",1,0)</f>
        <v>0</v>
      </c>
      <c r="K28" s="27"/>
      <c r="L28" s="27"/>
      <c r="M28" s="27"/>
      <c r="N28" s="27"/>
    </row>
    <row r="29" spans="2:14" ht="29.25" thickBot="1">
      <c r="B29" s="15" t="s">
        <v>205</v>
      </c>
      <c r="C29" s="15" t="s">
        <v>60</v>
      </c>
      <c r="D29"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29"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other</v>
      </c>
      <c r="F29" s="15" t="str">
        <f>IF(Table_Risk_2[[#This Row],[Header]]="Yes","",IF(Table_Risk_2[[#This Row],[Property]]&lt;&gt;"",Risk_1_Prefix&amp;SUBSTITUTE(Table_Risk_2[[#This Row],[Type]]," ","")&amp;SUBSTITUTE(Table_Risk_2[[#This Row],[Property]]," ",""),""))</f>
        <v/>
      </c>
      <c r="G29"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29" s="15" t="str">
        <f>IF(OR(Table_Risk_2[[#This Row],[Header]]="Yes",Table_Risk_2[[#This Row],[Property]]=""),"",IF(OR(Table_Risk_2[[#This Row],[Text]]="true",Table_Risk_2[[#This Row],[Text]]="false",ISNUMBER(Table_Risk_2[[#This Row],[Text]])),Table_Risk_2[[#This Row],[Text]],""""&amp;Table_Risk_2[[#This Row],[Text]]&amp;""""))</f>
        <v/>
      </c>
      <c r="I29"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"other":{</v>
      </c>
      <c r="J29" s="15"/>
      <c r="K29" s="15"/>
      <c r="L29" s="15"/>
      <c r="M29" s="15"/>
      <c r="N29" s="15"/>
    </row>
    <row r="30" spans="2:14" s="22" customFormat="1" ht="21" hidden="1" customHeight="1">
      <c r="B30" s="27"/>
      <c r="C30" s="27"/>
      <c r="D3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Other</v>
      </c>
      <c r="E3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30" s="26" t="str">
        <f>IF(Table_Risk_2[[#This Row],[Header]]="Yes","",IF(Table_Risk_2[[#This Row],[Property]]&lt;&gt;"",Risk_1_Prefix&amp;SUBSTITUTE(Table_Risk_2[[#This Row],[Type]]," ","")&amp;SUBSTITUTE(Table_Risk_2[[#This Row],[Property]]," ",""),""))</f>
        <v/>
      </c>
      <c r="G30"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30" s="10" t="str">
        <f>IF(OR(Table_Risk_2[[#This Row],[Header]]="Yes",Table_Risk_2[[#This Row],[Property]]=""),"",IF(OR(Table_Risk_2[[#This Row],[Text]]="true",Table_Risk_2[[#This Row],[Text]]="false",ISNUMBER(Table_Risk_2[[#This Row],[Text]])),Table_Risk_2[[#This Row],[Text]],""""&amp;Table_Risk_2[[#This Row],[Text]]&amp;""""))</f>
        <v/>
      </c>
      <c r="I30"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30" s="27"/>
      <c r="K30" s="27"/>
      <c r="L30" s="27"/>
      <c r="M30" s="27"/>
      <c r="N30" s="27"/>
    </row>
    <row r="31" spans="2:14" s="22" customFormat="1" ht="21" customHeight="1">
      <c r="B31" s="27" t="s">
        <v>800</v>
      </c>
      <c r="C31" s="27"/>
      <c r="D3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Other</v>
      </c>
      <c r="E3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something</v>
      </c>
      <c r="F31" s="26" t="str">
        <f ca="1">IF(Table_Risk_2[[#This Row],[Header]]="Yes","",IF(Table_Risk_2[[#This Row],[Property]]&lt;&gt;"",Risk_1_Prefix&amp;SUBSTITUTE(Table_Risk_2[[#This Row],[Type]]," ","")&amp;SUBSTITUTE(Table_Risk_2[[#This Row],[Property]]," ",""),""))</f>
        <v>SOtherSomething</v>
      </c>
      <c r="G31"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Val</v>
      </c>
      <c r="H31" s="26" t="str">
        <f ca="1">IF(OR(Table_Risk_2[[#This Row],[Header]]="Yes",Table_Risk_2[[#This Row],[Property]]=""),"",IF(OR(Table_Risk_2[[#This Row],[Text]]="true",Table_Risk_2[[#This Row],[Text]]="false",ISNUMBER(Table_Risk_2[[#This Row],[Text]])),Table_Risk_2[[#This Row],[Text]],""""&amp;Table_Risk_2[[#This Row],[Text]]&amp;""""))</f>
        <v>"Val"</v>
      </c>
      <c r="I31" s="26"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"something":"Val"},</v>
      </c>
      <c r="J31" s="27" t="s">
        <v>219</v>
      </c>
      <c r="K31" s="27"/>
      <c r="L31" s="27"/>
      <c r="M31" s="27"/>
      <c r="N31" s="27"/>
    </row>
    <row r="32" spans="2:14" ht="29.25" thickBot="1">
      <c r="B32" s="15" t="s">
        <v>206</v>
      </c>
      <c r="C32" s="15" t="s">
        <v>60</v>
      </c>
      <c r="D32"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32"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statutoryRates</v>
      </c>
      <c r="F32" s="15" t="str">
        <f>IF(Table_Risk_2[[#This Row],[Header]]="Yes","",IF(Table_Risk_2[[#This Row],[Property]]&lt;&gt;"",Risk_1_Prefix&amp;SUBSTITUTE(Table_Risk_2[[#This Row],[Type]]," ","")&amp;SUBSTITUTE(Table_Risk_2[[#This Row],[Property]]," ",""),""))</f>
        <v/>
      </c>
      <c r="G32"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32" s="15" t="str">
        <f>IF(OR(Table_Risk_2[[#This Row],[Header]]="Yes",Table_Risk_2[[#This Row],[Property]]=""),"",IF(OR(Table_Risk_2[[#This Row],[Text]]="true",Table_Risk_2[[#This Row],[Text]]="false",ISNUMBER(Table_Risk_2[[#This Row],[Text]])),Table_Risk_2[[#This Row],[Text]],""""&amp;Table_Risk_2[[#This Row],[Text]]&amp;""""))</f>
        <v/>
      </c>
      <c r="I32"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"statutoryRates":{</v>
      </c>
      <c r="J32" s="15"/>
      <c r="K32" s="15"/>
      <c r="L32" s="15"/>
      <c r="M32" s="15"/>
      <c r="N32" s="15"/>
    </row>
    <row r="33" spans="2:14" s="22" customFormat="1" ht="21" hidden="1" customHeight="1">
      <c r="B33" s="27"/>
      <c r="C33" s="27"/>
      <c r="D33"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3"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33" s="26" t="str">
        <f>IF(Table_Risk_2[[#This Row],[Header]]="Yes","",IF(Table_Risk_2[[#This Row],[Property]]&lt;&gt;"",Risk_1_Prefix&amp;SUBSTITUTE(Table_Risk_2[[#This Row],[Type]]," ","")&amp;SUBSTITUTE(Table_Risk_2[[#This Row],[Property]]," ",""),""))</f>
        <v/>
      </c>
      <c r="G33"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33" s="10" t="str">
        <f>IF(OR(Table_Risk_2[[#This Row],[Header]]="Yes",Table_Risk_2[[#This Row],[Property]]=""),"",IF(OR(Table_Risk_2[[#This Row],[Text]]="true",Table_Risk_2[[#This Row],[Text]]="false",ISNUMBER(Table_Risk_2[[#This Row],[Text]])),Table_Risk_2[[#This Row],[Text]],""""&amp;Table_Risk_2[[#This Row],[Text]]&amp;""""))</f>
        <v/>
      </c>
      <c r="I33"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33" s="27"/>
      <c r="K33" s="27"/>
      <c r="L33" s="27"/>
      <c r="M33" s="27"/>
      <c r="N33" s="27"/>
    </row>
    <row r="34" spans="2:14" s="22" customFormat="1" ht="21" customHeight="1">
      <c r="B34" s="10" t="s">
        <v>207</v>
      </c>
      <c r="C34" s="10"/>
      <c r="D34"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4"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riskType</v>
      </c>
      <c r="F34" s="10" t="str">
        <f ca="1">IF(Table_Risk_2[[#This Row],[Header]]="Yes","",IF(Table_Risk_2[[#This Row],[Property]]&lt;&gt;"",Risk_1_Prefix&amp;SUBSTITUTE(Table_Risk_2[[#This Row],[Type]]," ","")&amp;SUBSTITUTE(Table_Risk_2[[#This Row],[Property]]," ",""),""))</f>
        <v>SStatutoryRateRiskType</v>
      </c>
      <c r="G34" s="10"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Professional Indemnity</v>
      </c>
      <c r="H34" s="10" t="str">
        <f ca="1">IF(OR(Table_Risk_2[[#This Row],[Header]]="Yes",Table_Risk_2[[#This Row],[Property]]=""),"",IF(OR(Table_Risk_2[[#This Row],[Text]]="true",Table_Risk_2[[#This Row],[Text]]="false",ISNUMBER(Table_Risk_2[[#This Row],[Text]])),Table_Risk_2[[#This Row],[Text]],""""&amp;Table_Risk_2[[#This Row],[Text]]&amp;""""))</f>
        <v>"Professional Indemnity"</v>
      </c>
      <c r="I34"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"riskType":"Professional Indemnity",</v>
      </c>
      <c r="J34" s="10" t="s">
        <v>225</v>
      </c>
      <c r="K34" s="10" t="s">
        <v>208</v>
      </c>
      <c r="L34" s="10" t="s">
        <v>208</v>
      </c>
      <c r="M34" s="10" t="s">
        <v>208</v>
      </c>
      <c r="N34" s="10" t="s">
        <v>208</v>
      </c>
    </row>
    <row r="35" spans="2:14" s="22" customFormat="1" ht="21" customHeight="1">
      <c r="B35" s="28" t="s">
        <v>209</v>
      </c>
      <c r="C35" s="27"/>
      <c r="D3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5" s="2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ESLApplicability</v>
      </c>
      <c r="F35" s="27" t="str">
        <f ca="1">IF(Table_Risk_2[[#This Row],[Header]]="Yes","",IF(Table_Risk_2[[#This Row],[Property]]&lt;&gt;"",Risk_1_Prefix&amp;SUBSTITUTE(Table_Risk_2[[#This Row],[Type]]," ","")&amp;SUBSTITUTE(Table_Risk_2[[#This Row],[Property]]," ",""),""))</f>
        <v>SStatutoryRateESLApplicability</v>
      </c>
      <c r="G35" s="27"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Applicable</v>
      </c>
      <c r="H35" s="10" t="str">
        <f ca="1">IF(OR(Table_Risk_2[[#This Row],[Header]]="Yes",Table_Risk_2[[#This Row],[Property]]=""),"",IF(OR(Table_Risk_2[[#This Row],[Text]]="true",Table_Risk_2[[#This Row],[Text]]="false",ISNUMBER(Table_Risk_2[[#This Row],[Text]])),Table_Risk_2[[#This Row],[Text]],""""&amp;Table_Risk_2[[#This Row],[Text]]&amp;""""))</f>
        <v>"Applicable"</v>
      </c>
      <c r="I35"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"ESLApplicability":"Applicable",</v>
      </c>
      <c r="J35" s="27" t="s">
        <v>210</v>
      </c>
      <c r="K35" s="27" t="s">
        <v>229</v>
      </c>
      <c r="L35" s="27" t="s">
        <v>229</v>
      </c>
      <c r="M35" s="27" t="s">
        <v>229</v>
      </c>
      <c r="N35" s="27" t="s">
        <v>229</v>
      </c>
    </row>
    <row r="36" spans="2:14" s="22" customFormat="1" ht="21" customHeight="1">
      <c r="B36" s="27" t="s">
        <v>211</v>
      </c>
      <c r="C36" s="27"/>
      <c r="D3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jurisdiction</v>
      </c>
      <c r="F36" s="26" t="str">
        <f ca="1">IF(Table_Risk_2[[#This Row],[Header]]="Yes","",IF(Table_Risk_2[[#This Row],[Property]]&lt;&gt;"",Risk_1_Prefix&amp;SUBSTITUTE(Table_Risk_2[[#This Row],[Type]]," ","")&amp;SUBSTITUTE(Table_Risk_2[[#This Row],[Property]]," ",""),""))</f>
        <v>SStatutoryRateJurisdiction</v>
      </c>
      <c r="G36"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VIC</v>
      </c>
      <c r="H36" s="10" t="str">
        <f ca="1">IF(OR(Table_Risk_2[[#This Row],[Header]]="Yes",Table_Risk_2[[#This Row],[Property]]=""),"",IF(OR(Table_Risk_2[[#This Row],[Text]]="true",Table_Risk_2[[#This Row],[Text]]="false",ISNUMBER(Table_Risk_2[[#This Row],[Text]])),Table_Risk_2[[#This Row],[Text]],""""&amp;Table_Risk_2[[#This Row],[Text]]&amp;""""))</f>
        <v>"VIC"</v>
      </c>
      <c r="I36"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"jurisdiction":"VIC",</v>
      </c>
      <c r="J36" s="27" t="str">
        <f t="shared" ref="J36:N37" si="0">J11</f>
        <v>VIC</v>
      </c>
      <c r="K36" s="27" t="str">
        <f t="shared" si="0"/>
        <v>NSW</v>
      </c>
      <c r="L36" s="27" t="str">
        <f t="shared" si="0"/>
        <v>ACT</v>
      </c>
      <c r="M36" s="27" t="str">
        <f t="shared" si="0"/>
        <v>QLD</v>
      </c>
      <c r="N36" s="27" t="str">
        <f t="shared" si="0"/>
        <v>VIC</v>
      </c>
    </row>
    <row r="37" spans="2:14" s="22" customFormat="1" ht="21" customHeight="1">
      <c r="B37" s="28" t="s">
        <v>72</v>
      </c>
      <c r="C37" s="27"/>
      <c r="D3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7" s="2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policyStartDate</v>
      </c>
      <c r="F37" s="27" t="str">
        <f ca="1">IF(Table_Risk_2[[#This Row],[Header]]="Yes","",IF(Table_Risk_2[[#This Row],[Property]]&lt;&gt;"",Risk_1_Prefix&amp;SUBSTITUTE(Table_Risk_2[[#This Row],[Type]]," ","")&amp;SUBSTITUTE(Table_Risk_2[[#This Row],[Property]]," ",""),""))</f>
        <v>SStatutoryRatePolicyStartDate</v>
      </c>
      <c r="G37" s="27"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26/04/2021</v>
      </c>
      <c r="H37" s="10" t="str">
        <f ca="1">IF(OR(Table_Risk_2[[#This Row],[Header]]="Yes",Table_Risk_2[[#This Row],[Property]]=""),"",IF(OR(Table_Risk_2[[#This Row],[Text]]="true",Table_Risk_2[[#This Row],[Text]]="false",ISNUMBER(Table_Risk_2[[#This Row],[Text]])),Table_Risk_2[[#This Row],[Text]],""""&amp;Table_Risk_2[[#This Row],[Text]]&amp;""""))</f>
        <v>"26/04/2021"</v>
      </c>
      <c r="I37"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"policyStartDate":"26/04/2021",</v>
      </c>
      <c r="J37" s="40" t="str">
        <f t="shared" si="0"/>
        <v>26/04/2021</v>
      </c>
      <c r="K37" s="40">
        <f t="shared" si="0"/>
        <v>42948</v>
      </c>
      <c r="L37" s="40">
        <f t="shared" si="0"/>
        <v>42948</v>
      </c>
      <c r="M37" s="40">
        <f t="shared" si="0"/>
        <v>42948</v>
      </c>
      <c r="N37" s="40">
        <f t="shared" si="0"/>
        <v>42948</v>
      </c>
    </row>
    <row r="38" spans="2:14" s="22" customFormat="1" ht="21" customHeight="1">
      <c r="B38" s="27" t="s">
        <v>212</v>
      </c>
      <c r="C38" s="27"/>
      <c r="D38"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8"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ESLRate</v>
      </c>
      <c r="F38" s="26" t="str">
        <f ca="1">IF(Table_Risk_2[[#This Row],[Header]]="Yes","",IF(Table_Risk_2[[#This Row],[Property]]&lt;&gt;"",Risk_1_Prefix&amp;SUBSTITUTE(Table_Risk_2[[#This Row],[Type]]," ","")&amp;SUBSTITUTE(Table_Risk_2[[#This Row],[Property]]," ",""),""))</f>
        <v>SStatutoryRateESLRate</v>
      </c>
      <c r="G38" s="26">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0.3</v>
      </c>
      <c r="H38" s="10">
        <f ca="1">IF(OR(Table_Risk_2[[#This Row],[Header]]="Yes",Table_Risk_2[[#This Row],[Property]]=""),"",IF(OR(Table_Risk_2[[#This Row],[Text]]="true",Table_Risk_2[[#This Row],[Text]]="false",ISNUMBER(Table_Risk_2[[#This Row],[Text]])),Table_Risk_2[[#This Row],[Text]],""""&amp;Table_Risk_2[[#This Row],[Text]]&amp;""""))</f>
        <v>0.3</v>
      </c>
      <c r="I38"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"ESLRate":0.3,</v>
      </c>
      <c r="J38" s="53">
        <f t="array" aca="1" ref="J38" ca="1">IF(AND(Risk_2_ESL="Applicable",NOT(ISNA(MATCH("NSW",Table_Statutory_Rates[#Headers],0)))),
INDEX(
Table_Statutory_Rates[],
MATCH(1,(Table_Statutory_Rates[Type]="ESL")*(Table_Statutory_Rates[Next Value]&gt;J37),0),
MATCH("NSW",Table_Statutory_Rates[#Headers],0)
),0)</f>
        <v>0.3</v>
      </c>
      <c r="K38" s="53">
        <f t="array" aca="1" ref="K38" ca="1">IF(AND(Risk_2_ESL="Applicable",NOT(ISNA(MATCH(K36,Table_Statutory_Rates[#Headers],0)))),
INDEX(
Table_Statutory_Rates[],
MATCH(1,(Table_Statutory_Rates[Type]="ESL")*(Table_Statutory_Rates[Next Value]&gt;K37),0),
MATCH(K36,Table_Statutory_Rates[#Headers],0)
),0)</f>
        <v>0.3</v>
      </c>
      <c r="L38" s="53">
        <f t="array" aca="1" ref="L38" ca="1">IF(AND(Risk_2_ESL="Applicable",NOT(ISNA(MATCH(L36,Table_Statutory_Rates[#Headers],0)))),
INDEX(
Table_Statutory_Rates[],
MATCH(1,(Table_Statutory_Rates[Type]="ESL")*(Table_Statutory_Rates[Next Value]&gt;L37),0),
MATCH(L36,Table_Statutory_Rates[#Headers],0)
),0)</f>
        <v>0</v>
      </c>
      <c r="M38" s="53">
        <f t="array" aca="1" ref="M38" ca="1">IF(AND(Risk_2_ESL="Applicable",NOT(ISNA(MATCH(M36,Table_Statutory_Rates[#Headers],0)))),
INDEX(
Table_Statutory_Rates[],
MATCH(1,(Table_Statutory_Rates[Type]="ESL")*(Table_Statutory_Rates[Next Value]&gt;M37),0),
MATCH(M36,Table_Statutory_Rates[#Headers],0)
),0)</f>
        <v>0</v>
      </c>
      <c r="N38" s="53">
        <f t="array" aca="1" ref="N38" ca="1">IF(AND(Risk_2_ESL="Applicable",NOT(ISNA(MATCH(N36,Table_Statutory_Rates[#Headers],0)))),
INDEX(
Table_Statutory_Rates[],
MATCH(1,(Table_Statutory_Rates[Type]="ESL")*(Table_Statutory_Rates[Next Value]&gt;N37),0),
MATCH(N36,Table_Statutory_Rates[#Headers],0)
),0)</f>
        <v>0</v>
      </c>
    </row>
    <row r="39" spans="2:14" s="22" customFormat="1" ht="21" customHeight="1">
      <c r="B39" s="10" t="s">
        <v>213</v>
      </c>
      <c r="C39" s="10"/>
      <c r="D39"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39"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GSTRate</v>
      </c>
      <c r="F39" s="10" t="str">
        <f ca="1">IF(Table_Risk_2[[#This Row],[Header]]="Yes","",IF(Table_Risk_2[[#This Row],[Property]]&lt;&gt;"",Risk_1_Prefix&amp;SUBSTITUTE(Table_Risk_2[[#This Row],[Type]]," ","")&amp;SUBSTITUTE(Table_Risk_2[[#This Row],[Property]]," ",""),""))</f>
        <v>SStatutoryRateGSTRate</v>
      </c>
      <c r="G39"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39" s="10">
        <f ca="1">IF(OR(Table_Risk_2[[#This Row],[Header]]="Yes",Table_Risk_2[[#This Row],[Property]]=""),"",IF(OR(Table_Risk_2[[#This Row],[Text]]="true",Table_Risk_2[[#This Row],[Text]]="false",ISNUMBER(Table_Risk_2[[#This Row],[Text]])),Table_Risk_2[[#This Row],[Text]],""""&amp;Table_Risk_2[[#This Row],[Text]]&amp;""""))</f>
        <v>0.1</v>
      </c>
      <c r="I39"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"GSTRate":0.1,</v>
      </c>
      <c r="J39" s="30">
        <f t="array" aca="1" ref="J39" ca="1">IF(NOT(ISNA(MATCH(J36,Table_Statutory_Rates[#Headers],0))),
INDEX(
Table_Statutory_Rates[],
MATCH(1,(Table_Statutory_Rates[Type]="GST")*(Table_Statutory_Rates[Next Value]&gt;J37),0),
MATCH(J36,Table_Statutory_Rates[#Headers],0)
),0)</f>
        <v>0.1</v>
      </c>
      <c r="K39" s="30">
        <f t="array" aca="1" ref="K39" ca="1">IF(NOT(ISNA(MATCH(K36,Table_Statutory_Rates[#Headers],0))),
INDEX(
Table_Statutory_Rates[],
MATCH(1,(Table_Statutory_Rates[Type]="GST")*(Table_Statutory_Rates[Next Value]&gt;K37),0),
MATCH(K36,Table_Statutory_Rates[#Headers],0)
),0)</f>
        <v>0.1</v>
      </c>
      <c r="L39" s="30">
        <f t="array" aca="1" ref="L39" ca="1">IF(NOT(ISNA(MATCH(L36,Table_Statutory_Rates[#Headers],0))),
INDEX(
Table_Statutory_Rates[],
MATCH(1,(Table_Statutory_Rates[Type]="GST")*(Table_Statutory_Rates[Next Value]&gt;L37),0),
MATCH(L36,Table_Statutory_Rates[#Headers],0)
),0)</f>
        <v>0.1</v>
      </c>
      <c r="M39" s="30">
        <f t="array" aca="1" ref="M39" ca="1">IF(NOT(ISNA(MATCH(M36,Table_Statutory_Rates[#Headers],0))),
INDEX(
Table_Statutory_Rates[],
MATCH(1,(Table_Statutory_Rates[Type]="GST")*(Table_Statutory_Rates[Next Value]&gt;M37),0),
MATCH(M36,Table_Statutory_Rates[#Headers],0)
),0)</f>
        <v>0.1</v>
      </c>
      <c r="N39" s="30">
        <f t="array" aca="1" ref="N39" ca="1">IF(NOT(ISNA(MATCH(N36,Table_Statutory_Rates[#Headers],0))),
INDEX(
Table_Statutory_Rates[],
MATCH(1,(Table_Statutory_Rates[Type]="GST")*(Table_Statutory_Rates[Next Value]&gt;N37),0),
MATCH(N36,Table_Statutory_Rates[#Headers],0)
),0)</f>
        <v>0.1</v>
      </c>
    </row>
    <row r="40" spans="2:14" s="22" customFormat="1" ht="21" customHeight="1">
      <c r="B40" s="10" t="s">
        <v>895</v>
      </c>
      <c r="C40" s="10"/>
      <c r="D40"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0"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SDRateACT</v>
      </c>
      <c r="F40" s="10" t="str">
        <f ca="1">IF(Table_Risk_2[[#This Row],[Header]]="Yes","",IF(Table_Risk_2[[#This Row],[Property]]&lt;&gt;"",Risk_1_Prefix&amp;SUBSTITUTE(Table_Risk_2[[#This Row],[Type]]," ","")&amp;SUBSTITUTE(Table_Risk_2[[#This Row],[Property]]," ",""),""))</f>
        <v>SStatutoryRateSDRateACT</v>
      </c>
      <c r="G40"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40" s="10">
        <f ca="1">IF(OR(Table_Risk_2[[#This Row],[Header]]="Yes",Table_Risk_2[[#This Row],[Property]]=""),"",IF(OR(Table_Risk_2[[#This Row],[Text]]="true",Table_Risk_2[[#This Row],[Text]]="false",ISNUMBER(Table_Risk_2[[#This Row],[Text]])),Table_Risk_2[[#This Row],[Text]],""""&amp;Table_Risk_2[[#This Row],[Text]]&amp;""""))</f>
        <v>0</v>
      </c>
      <c r="I40"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"SDRateACT":0,</v>
      </c>
      <c r="J40" s="30">
        <f t="array" aca="1" ref="J40" ca="1">IF(NOT(ISNA(MATCH("ACT",Table_Statutory_Rates[#Headers],0))),
INDEX(
Table_Statutory_Rates[],
MATCH(1,(Table_Statutory_Rates[Type]=Risk_2_Type)*(Table_Statutory_Rates[Next Value]&gt;J37),0),
MATCH("ACT",Table_Statutory_Rates[#Headers],0)
),0)</f>
        <v>0</v>
      </c>
      <c r="K40" s="30">
        <f t="array" aca="1" ref="K40" ca="1">IF(NOT(ISNA(MATCH(K36,Table_Statutory_Rates[#Headers],0))),
INDEX(
Table_Statutory_Rates[],
MATCH(1,(Table_Statutory_Rates[Type]=Risk_2_Type)*(Table_Statutory_Rates[Next Value]&gt;K37),0),
MATCH(K36,Table_Statutory_Rates[#Headers],0)
),0)</f>
        <v>0.05</v>
      </c>
      <c r="L40" s="30">
        <f t="array" aca="1" ref="L40" ca="1">IF(NOT(ISNA(MATCH(L36,Table_Statutory_Rates[#Headers],0))),
INDEX(
Table_Statutory_Rates[],
MATCH(1,(Table_Statutory_Rates[Type]=Risk_2_Type)*(Table_Statutory_Rates[Next Value]&gt;L37),0),
MATCH(L36,Table_Statutory_Rates[#Headers],0)
),0)</f>
        <v>0</v>
      </c>
      <c r="M40" s="30">
        <f t="array" aca="1" ref="M40" ca="1">IF(NOT(ISNA(MATCH(M36,Table_Statutory_Rates[#Headers],0))),
INDEX(
Table_Statutory_Rates[],
MATCH(1,(Table_Statutory_Rates[Type]=Risk_2_Type)*(Table_Statutory_Rates[Next Value]&gt;M37),0),
MATCH(M36,Table_Statutory_Rates[#Headers],0)
),0)</f>
        <v>0.09</v>
      </c>
      <c r="N40" s="30">
        <f t="array" aca="1" ref="N40" ca="1">IF(NOT(ISNA(MATCH(N36,Table_Statutory_Rates[#Headers],0))),
INDEX(
Table_Statutory_Rates[],
MATCH(1,(Table_Statutory_Rates[Type]=Risk_2_Type)*(Table_Statutory_Rates[Next Value]&gt;N37),0),
MATCH(N36,Table_Statutory_Rates[#Headers],0)
),0)</f>
        <v>0.1</v>
      </c>
    </row>
    <row r="41" spans="2:14" s="22" customFormat="1" ht="21" customHeight="1">
      <c r="B41" s="10" t="s">
        <v>896</v>
      </c>
      <c r="C41" s="27"/>
      <c r="D4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SDRateNSW</v>
      </c>
      <c r="F41" s="137" t="str">
        <f ca="1">IF(Table_Risk_2[[#This Row],[Header]]="Yes","",IF(Table_Risk_2[[#This Row],[Property]]&lt;&gt;"",Risk_1_Prefix&amp;SUBSTITUTE(Table_Risk_2[[#This Row],[Type]]," ","")&amp;SUBSTITUTE(Table_Risk_2[[#This Row],[Property]]," ",""),""))</f>
        <v>SStatutoryRateSDRateNSW</v>
      </c>
      <c r="G41"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0.05</v>
      </c>
      <c r="H41" s="26">
        <f ca="1">IF(OR(Table_Risk_2[[#This Row],[Header]]="Yes",Table_Risk_2[[#This Row],[Property]]=""),"",IF(OR(Table_Risk_2[[#This Row],[Text]]="true",Table_Risk_2[[#This Row],[Text]]="false",ISNUMBER(Table_Risk_2[[#This Row],[Text]])),Table_Risk_2[[#This Row],[Text]],""""&amp;Table_Risk_2[[#This Row],[Text]]&amp;""""))</f>
        <v>0.05</v>
      </c>
      <c r="I41"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"SDRateNSW":0.05,</v>
      </c>
      <c r="J41" s="30">
        <f t="array" aca="1" ref="J41" ca="1">IF(NOT(ISNA(MATCH("NSW",Table_Statutory_Rates[#Headers],0))),
INDEX(
Table_Statutory_Rates[],
MATCH(1,(Table_Statutory_Rates[Type]=Risk_2_Type)*(Table_Statutory_Rates[Next Value]&gt;J37),0),
MATCH("NSW",Table_Statutory_Rates[#Headers],0)
),0)</f>
        <v>0.05</v>
      </c>
      <c r="K41" s="27"/>
      <c r="L41" s="27"/>
      <c r="M41" s="27"/>
      <c r="N41" s="27"/>
    </row>
    <row r="42" spans="2:14" s="22" customFormat="1" ht="21" customHeight="1">
      <c r="B42" s="10" t="s">
        <v>897</v>
      </c>
      <c r="C42" s="27"/>
      <c r="D42"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2"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SDRateNT</v>
      </c>
      <c r="F42" s="137" t="str">
        <f ca="1">IF(Table_Risk_2[[#This Row],[Header]]="Yes","",IF(Table_Risk_2[[#This Row],[Property]]&lt;&gt;"",Risk_1_Prefix&amp;SUBSTITUTE(Table_Risk_2[[#This Row],[Type]]," ","")&amp;SUBSTITUTE(Table_Risk_2[[#This Row],[Property]]," ",""),""))</f>
        <v>SStatutoryRateSDRateNT</v>
      </c>
      <c r="G42"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2" s="26">
        <f ca="1">IF(OR(Table_Risk_2[[#This Row],[Header]]="Yes",Table_Risk_2[[#This Row],[Property]]=""),"",IF(OR(Table_Risk_2[[#This Row],[Text]]="true",Table_Risk_2[[#This Row],[Text]]="false",ISNUMBER(Table_Risk_2[[#This Row],[Text]])),Table_Risk_2[[#This Row],[Text]],""""&amp;Table_Risk_2[[#This Row],[Text]]&amp;""""))</f>
        <v>0.1</v>
      </c>
      <c r="I42"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"SDRateNT":0.1,</v>
      </c>
      <c r="J42" s="30">
        <f t="array" aca="1" ref="J42" ca="1">IF(NOT(ISNA(MATCH("NT",Table_Statutory_Rates[#Headers],0))),
INDEX(
Table_Statutory_Rates[],
MATCH(1,(Table_Statutory_Rates[Type]=Risk_2_Type)*(Table_Statutory_Rates[Next Value]&gt;J37),0),
MATCH("NT",Table_Statutory_Rates[#Headers],0)
),0)</f>
        <v>0.1</v>
      </c>
      <c r="K42" s="27"/>
      <c r="L42" s="27"/>
      <c r="M42" s="27"/>
      <c r="N42" s="27"/>
    </row>
    <row r="43" spans="2:14" s="22" customFormat="1" ht="21" customHeight="1">
      <c r="B43" s="10" t="s">
        <v>898</v>
      </c>
      <c r="C43" s="27"/>
      <c r="D43"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3"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SDRateQLD</v>
      </c>
      <c r="F43" s="137" t="str">
        <f ca="1">IF(Table_Risk_2[[#This Row],[Header]]="Yes","",IF(Table_Risk_2[[#This Row],[Property]]&lt;&gt;"",Risk_1_Prefix&amp;SUBSTITUTE(Table_Risk_2[[#This Row],[Type]]," ","")&amp;SUBSTITUTE(Table_Risk_2[[#This Row],[Property]]," ",""),""))</f>
        <v>SStatutoryRateSDRateQLD</v>
      </c>
      <c r="G43"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0.09</v>
      </c>
      <c r="H43" s="26">
        <f ca="1">IF(OR(Table_Risk_2[[#This Row],[Header]]="Yes",Table_Risk_2[[#This Row],[Property]]=""),"",IF(OR(Table_Risk_2[[#This Row],[Text]]="true",Table_Risk_2[[#This Row],[Text]]="false",ISNUMBER(Table_Risk_2[[#This Row],[Text]])),Table_Risk_2[[#This Row],[Text]],""""&amp;Table_Risk_2[[#This Row],[Text]]&amp;""""))</f>
        <v>0.09</v>
      </c>
      <c r="I43"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"SDRateQLD":0.09,</v>
      </c>
      <c r="J43" s="30">
        <f t="array" aca="1" ref="J43" ca="1">IF(NOT(ISNA(MATCH("QLD",Table_Statutory_Rates[#Headers],0))),
INDEX(
Table_Statutory_Rates[],
MATCH(1,(Table_Statutory_Rates[Type]=Risk_2_Type)*(Table_Statutory_Rates[Next Value]&gt;J37),0),
MATCH("QLD",Table_Statutory_Rates[#Headers],0)
),0)</f>
        <v>0.09</v>
      </c>
      <c r="K43" s="27"/>
      <c r="L43" s="27"/>
      <c r="M43" s="27"/>
      <c r="N43" s="27"/>
    </row>
    <row r="44" spans="2:14" s="22" customFormat="1" ht="21" customHeight="1">
      <c r="B44" s="10" t="s">
        <v>899</v>
      </c>
      <c r="C44" s="27"/>
      <c r="D4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4"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SDRateSA</v>
      </c>
      <c r="F44" s="137" t="str">
        <f ca="1">IF(Table_Risk_2[[#This Row],[Header]]="Yes","",IF(Table_Risk_2[[#This Row],[Property]]&lt;&gt;"",Risk_1_Prefix&amp;SUBSTITUTE(Table_Risk_2[[#This Row],[Type]]," ","")&amp;SUBSTITUTE(Table_Risk_2[[#This Row],[Property]]," ",""),""))</f>
        <v>SStatutoryRateSDRateSA</v>
      </c>
      <c r="G44"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0.11</v>
      </c>
      <c r="H44" s="26">
        <f ca="1">IF(OR(Table_Risk_2[[#This Row],[Header]]="Yes",Table_Risk_2[[#This Row],[Property]]=""),"",IF(OR(Table_Risk_2[[#This Row],[Text]]="true",Table_Risk_2[[#This Row],[Text]]="false",ISNUMBER(Table_Risk_2[[#This Row],[Text]])),Table_Risk_2[[#This Row],[Text]],""""&amp;Table_Risk_2[[#This Row],[Text]]&amp;""""))</f>
        <v>0.11</v>
      </c>
      <c r="I44"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"SDRateSA":0.11,</v>
      </c>
      <c r="J44" s="30">
        <f t="array" aca="1" ref="J44" ca="1">IF(NOT(ISNA(MATCH("SA",Table_Statutory_Rates[#Headers],0))),
INDEX(
Table_Statutory_Rates[],
MATCH(1,(Table_Statutory_Rates[Type]=Risk_2_Type)*(Table_Statutory_Rates[Next Value]&gt;J37),0),
MATCH("SA",Table_Statutory_Rates[#Headers],0)
),0)</f>
        <v>0.11</v>
      </c>
      <c r="K44" s="27"/>
      <c r="L44" s="27"/>
      <c r="M44" s="27"/>
      <c r="N44" s="27"/>
    </row>
    <row r="45" spans="2:14" s="22" customFormat="1" ht="21" customHeight="1">
      <c r="B45" s="10" t="s">
        <v>902</v>
      </c>
      <c r="C45" s="27"/>
      <c r="D4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5"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SDRateTAS</v>
      </c>
      <c r="F45" s="137" t="str">
        <f ca="1">IF(Table_Risk_2[[#This Row],[Header]]="Yes","",IF(Table_Risk_2[[#This Row],[Property]]&lt;&gt;"",Risk_1_Prefix&amp;SUBSTITUTE(Table_Risk_2[[#This Row],[Type]]," ","")&amp;SUBSTITUTE(Table_Risk_2[[#This Row],[Property]]," ",""),""))</f>
        <v>SStatutoryRateSDRateTAS</v>
      </c>
      <c r="G45"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5" s="26">
        <f ca="1">IF(OR(Table_Risk_2[[#This Row],[Header]]="Yes",Table_Risk_2[[#This Row],[Property]]=""),"",IF(OR(Table_Risk_2[[#This Row],[Text]]="true",Table_Risk_2[[#This Row],[Text]]="false",ISNUMBER(Table_Risk_2[[#This Row],[Text]])),Table_Risk_2[[#This Row],[Text]],""""&amp;Table_Risk_2[[#This Row],[Text]]&amp;""""))</f>
        <v>0.1</v>
      </c>
      <c r="I45"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"SDRateTAS":0.1,</v>
      </c>
      <c r="J45" s="30">
        <f t="array" aca="1" ref="J45" ca="1">IF(NOT(ISNA(MATCH("TAS",Table_Statutory_Rates[#Headers],0))),
INDEX(
Table_Statutory_Rates[],
MATCH(1,(Table_Statutory_Rates[Type]=Risk_2_Type)*(Table_Statutory_Rates[Next Value]&gt;J37),0),
MATCH("TAS",Table_Statutory_Rates[#Headers],0)
),0)</f>
        <v>0.1</v>
      </c>
      <c r="K45" s="27"/>
      <c r="L45" s="27"/>
      <c r="M45" s="27"/>
      <c r="N45" s="27"/>
    </row>
    <row r="46" spans="2:14" s="22" customFormat="1" ht="21" customHeight="1">
      <c r="B46" s="10" t="s">
        <v>900</v>
      </c>
      <c r="C46" s="27"/>
      <c r="D4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SDRateVIC</v>
      </c>
      <c r="F46" s="137" t="str">
        <f ca="1">IF(Table_Risk_2[[#This Row],[Header]]="Yes","",IF(Table_Risk_2[[#This Row],[Property]]&lt;&gt;"",Risk_1_Prefix&amp;SUBSTITUTE(Table_Risk_2[[#This Row],[Type]]," ","")&amp;SUBSTITUTE(Table_Risk_2[[#This Row],[Property]]," ",""),""))</f>
        <v>SStatutoryRateSDRateVIC</v>
      </c>
      <c r="G46"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6" s="26">
        <f ca="1">IF(OR(Table_Risk_2[[#This Row],[Header]]="Yes",Table_Risk_2[[#This Row],[Property]]=""),"",IF(OR(Table_Risk_2[[#This Row],[Text]]="true",Table_Risk_2[[#This Row],[Text]]="false",ISNUMBER(Table_Risk_2[[#This Row],[Text]])),Table_Risk_2[[#This Row],[Text]],""""&amp;Table_Risk_2[[#This Row],[Text]]&amp;""""))</f>
        <v>0.1</v>
      </c>
      <c r="I46"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"SDRateVIC":0.1,</v>
      </c>
      <c r="J46" s="30">
        <f t="array" aca="1" ref="J46" ca="1">IF(NOT(ISNA(MATCH("VIC",Table_Statutory_Rates[#Headers],0))),
INDEX(
Table_Statutory_Rates[],
MATCH(1,(Table_Statutory_Rates[Type]=Risk_2_Type)*(Table_Statutory_Rates[Next Value]&gt;J37),0),
MATCH("VIC",Table_Statutory_Rates[#Headers],0)
),0)</f>
        <v>0.1</v>
      </c>
      <c r="K46" s="27"/>
      <c r="L46" s="27"/>
      <c r="M46" s="27"/>
      <c r="N46" s="27"/>
    </row>
    <row r="47" spans="2:14" s="22" customFormat="1" ht="21" customHeight="1">
      <c r="B47" s="10" t="s">
        <v>901</v>
      </c>
      <c r="C47" s="27"/>
      <c r="D4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47"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SDRateWA</v>
      </c>
      <c r="F47" s="137" t="str">
        <f ca="1">IF(Table_Risk_2[[#This Row],[Header]]="Yes","",IF(Table_Risk_2[[#This Row],[Property]]&lt;&gt;"",Risk_1_Prefix&amp;SUBSTITUTE(Table_Risk_2[[#This Row],[Type]]," ","")&amp;SUBSTITUTE(Table_Risk_2[[#This Row],[Property]]," ",""),""))</f>
        <v>SStatutoryRateSDRateWA</v>
      </c>
      <c r="G47"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0.1</v>
      </c>
      <c r="H47" s="26">
        <f ca="1">IF(OR(Table_Risk_2[[#This Row],[Header]]="Yes",Table_Risk_2[[#This Row],[Property]]=""),"",IF(OR(Table_Risk_2[[#This Row],[Text]]="true",Table_Risk_2[[#This Row],[Text]]="false",ISNUMBER(Table_Risk_2[[#This Row],[Text]])),Table_Risk_2[[#This Row],[Text]],""""&amp;Table_Risk_2[[#This Row],[Text]]&amp;""""))</f>
        <v>0.1</v>
      </c>
      <c r="I47"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"SDRateWA":0.1},</v>
      </c>
      <c r="J47" s="30">
        <f t="array" aca="1" ref="J47" ca="1">IF(NOT(ISNA(MATCH("WA",Table_Statutory_Rates[#Headers],0))),
INDEX(
Table_Statutory_Rates[],
MATCH(1,(Table_Statutory_Rates[Type]=Risk_2_Type)*(Table_Statutory_Rates[Next Value]&gt;J37),0),
MATCH("WA",Table_Statutory_Rates[#Headers],0)
),0)</f>
        <v>0.1</v>
      </c>
      <c r="K47" s="27"/>
      <c r="L47" s="27"/>
      <c r="M47" s="27"/>
      <c r="N47" s="27"/>
    </row>
    <row r="48" spans="2:14" ht="29.25" thickBot="1">
      <c r="B48" s="15" t="s">
        <v>214</v>
      </c>
      <c r="C48" s="15" t="s">
        <v>60</v>
      </c>
      <c r="D48" s="15"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48" s="15"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payment</v>
      </c>
      <c r="F48" s="15" t="str">
        <f>IF(Table_Risk_2[[#This Row],[Header]]="Yes","",IF(Table_Risk_2[[#This Row],[Property]]&lt;&gt;"",Risk_1_Prefix&amp;SUBSTITUTE(Table_Risk_2[[#This Row],[Type]]," ","")&amp;SUBSTITUTE(Table_Risk_2[[#This Row],[Property]]," ",""),""))</f>
        <v/>
      </c>
      <c r="G48" s="15"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48" s="15" t="str">
        <f>IF(OR(Table_Risk_2[[#This Row],[Header]]="Yes",Table_Risk_2[[#This Row],[Property]]=""),"",IF(OR(Table_Risk_2[[#This Row],[Text]]="true",Table_Risk_2[[#This Row],[Text]]="false",ISNUMBER(Table_Risk_2[[#This Row],[Text]])),Table_Risk_2[[#This Row],[Text]],""""&amp;Table_Risk_2[[#This Row],[Text]]&amp;""""))</f>
        <v/>
      </c>
      <c r="I48" s="15"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"payment":{</v>
      </c>
      <c r="J48" s="15"/>
      <c r="K48" s="15"/>
      <c r="L48" s="15"/>
      <c r="M48" s="15"/>
      <c r="N48" s="15"/>
    </row>
    <row r="49" spans="2:14" s="22" customFormat="1" ht="21" hidden="1" customHeight="1">
      <c r="B49" s="27"/>
      <c r="C49" s="27"/>
      <c r="D49"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49"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49" s="26" t="str">
        <f>IF(Table_Risk_2[[#This Row],[Header]]="Yes","",IF(Table_Risk_2[[#This Row],[Property]]&lt;&gt;"",Risk_1_Prefix&amp;SUBSTITUTE(Table_Risk_2[[#This Row],[Type]]," ","")&amp;SUBSTITUTE(Table_Risk_2[[#This Row],[Property]]," ",""),""))</f>
        <v/>
      </c>
      <c r="G49" s="26"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49" s="10" t="str">
        <f>IF(OR(Table_Risk_2[[#This Row],[Header]]="Yes",Table_Risk_2[[#This Row],[Property]]=""),"",IF(OR(Table_Risk_2[[#This Row],[Text]]="true",Table_Risk_2[[#This Row],[Text]]="false",ISNUMBER(Table_Risk_2[[#This Row],[Text]])),Table_Risk_2[[#This Row],[Text]],""""&amp;Table_Risk_2[[#This Row],[Text]]&amp;""""))</f>
        <v/>
      </c>
      <c r="I49"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49" s="27"/>
      <c r="K49" s="27"/>
      <c r="L49" s="27"/>
      <c r="M49" s="27"/>
      <c r="N49" s="27"/>
    </row>
    <row r="50" spans="2:14" s="22" customFormat="1" ht="21" customHeight="1">
      <c r="B50" s="27" t="s">
        <v>204</v>
      </c>
      <c r="C50" s="27"/>
      <c r="D5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v>
      </c>
      <c r="F50" s="26" t="str">
        <f ca="1">IF(Table_Risk_2[[#This Row],[Header]]="Yes","",IF(Table_Risk_2[[#This Row],[Property]]&lt;&gt;"",Risk_1_Prefix&amp;SUBSTITUTE(Table_Risk_2[[#This Row],[Type]]," ","")&amp;SUBSTITUTE(Table_Risk_2[[#This Row],[Property]]," ",""),""))</f>
        <v>SPaymentPremium</v>
      </c>
      <c r="G50" s="26">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0" s="10">
        <f ca="1">IF(OR(Table_Risk_2[[#This Row],[Header]]="Yes",Table_Risk_2[[#This Row],[Property]]=""),"",IF(OR(Table_Risk_2[[#This Row],[Text]]="true",Table_Risk_2[[#This Row],[Text]]="false",ISNUMBER(Table_Risk_2[[#This Row],[Text]])),Table_Risk_2[[#This Row],[Text]],""""&amp;Table_Risk_2[[#This Row],[Text]]&amp;""""))</f>
        <v>0</v>
      </c>
      <c r="I50"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"premium":0,</v>
      </c>
      <c r="J50" s="46">
        <f>J20</f>
        <v>0</v>
      </c>
      <c r="K50" s="46" t="e">
        <f ca="1">K20</f>
        <v>#REF!</v>
      </c>
      <c r="L50" s="46" t="e">
        <f ca="1">L20</f>
        <v>#REF!</v>
      </c>
      <c r="M50" s="46" t="e">
        <f ca="1">M20</f>
        <v>#REF!</v>
      </c>
      <c r="N50" s="46" t="e">
        <f ca="1">N20</f>
        <v>#REF!</v>
      </c>
    </row>
    <row r="51" spans="2:14" s="22" customFormat="1" ht="21" customHeight="1">
      <c r="B51" s="27" t="s">
        <v>215</v>
      </c>
      <c r="C51" s="27"/>
      <c r="D51"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1"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v>
      </c>
      <c r="F51" s="26" t="str">
        <f ca="1">IF(Table_Risk_2[[#This Row],[Header]]="Yes","",IF(Table_Risk_2[[#This Row],[Property]]&lt;&gt;"",Risk_1_Prefix&amp;SUBSTITUTE(Table_Risk_2[[#This Row],[Type]]," ","")&amp;SUBSTITUTE(Table_Risk_2[[#This Row],[Property]]," ",""),""))</f>
        <v>SPaymentESL</v>
      </c>
      <c r="G51" s="26">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1" s="10">
        <f ca="1">IF(OR(Table_Risk_2[[#This Row],[Header]]="Yes",Table_Risk_2[[#This Row],[Property]]=""),"",IF(OR(Table_Risk_2[[#This Row],[Text]]="true",Table_Risk_2[[#This Row],[Text]]="false",ISNUMBER(Table_Risk_2[[#This Row],[Text]])),Table_Risk_2[[#This Row],[Text]],""""&amp;Table_Risk_2[[#This Row],[Text]]&amp;""""))</f>
        <v>0</v>
      </c>
      <c r="I51" s="2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"ESL":0,</v>
      </c>
      <c r="J51" s="54">
        <f ca="1">J50*J22*J38</f>
        <v>0</v>
      </c>
      <c r="K51" s="54" t="e">
        <f ca="1">K50*K38</f>
        <v>#REF!</v>
      </c>
      <c r="L51" s="54" t="e">
        <f ca="1">L50*L38</f>
        <v>#REF!</v>
      </c>
      <c r="M51" s="54" t="e">
        <f ca="1">M50*M38</f>
        <v>#REF!</v>
      </c>
      <c r="N51" s="54" t="e">
        <f ca="1">N50*N38</f>
        <v>#REF!</v>
      </c>
    </row>
    <row r="52" spans="2:14" s="22" customFormat="1" ht="21" customHeight="1">
      <c r="B52" s="10" t="s">
        <v>216</v>
      </c>
      <c r="C52" s="10"/>
      <c r="D52"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2"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GST</v>
      </c>
      <c r="F52" s="10" t="str">
        <f ca="1">IF(Table_Risk_2[[#This Row],[Header]]="Yes","",IF(Table_Risk_2[[#This Row],[Property]]&lt;&gt;"",Risk_1_Prefix&amp;SUBSTITUTE(Table_Risk_2[[#This Row],[Type]]," ","")&amp;SUBSTITUTE(Table_Risk_2[[#This Row],[Property]]," ",""),""))</f>
        <v>SPaymentGST</v>
      </c>
      <c r="G52"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2" s="10">
        <f ca="1">IF(OR(Table_Risk_2[[#This Row],[Header]]="Yes",Table_Risk_2[[#This Row],[Property]]=""),"",IF(OR(Table_Risk_2[[#This Row],[Text]]="true",Table_Risk_2[[#This Row],[Text]]="false",ISNUMBER(Table_Risk_2[[#This Row],[Text]])),Table_Risk_2[[#This Row],[Text]],""""&amp;Table_Risk_2[[#This Row],[Text]]&amp;""""))</f>
        <v>0</v>
      </c>
      <c r="I52"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"GST":0,</v>
      </c>
      <c r="J52" s="55">
        <f ca="1">SUM(J50:J51)*J39</f>
        <v>0</v>
      </c>
      <c r="K52" s="55" t="e">
        <f ca="1">SUM(K50:K51)*K39</f>
        <v>#REF!</v>
      </c>
      <c r="L52" s="55" t="e">
        <f ca="1">SUM(L50:L51)*L39</f>
        <v>#REF!</v>
      </c>
      <c r="M52" s="55" t="e">
        <f ca="1">SUM(M50:M51)*M39</f>
        <v>#REF!</v>
      </c>
      <c r="N52" s="55" t="e">
        <f ca="1">SUM(N50:N51)*N39</f>
        <v>#REF!</v>
      </c>
    </row>
    <row r="53" spans="2:14" s="22" customFormat="1" ht="21" customHeight="1">
      <c r="B53" s="10" t="s">
        <v>885</v>
      </c>
      <c r="C53" s="10"/>
      <c r="D53"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3"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SDACT</v>
      </c>
      <c r="F53" s="10" t="str">
        <f ca="1">IF(Table_Risk_2[[#This Row],[Header]]="Yes","",IF(Table_Risk_2[[#This Row],[Property]]&lt;&gt;"",Risk_1_Prefix&amp;SUBSTITUTE(Table_Risk_2[[#This Row],[Type]]," ","")&amp;SUBSTITUTE(Table_Risk_2[[#This Row],[Property]]," ",""),""))</f>
        <v>SPaymentSDACT</v>
      </c>
      <c r="G53"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3" s="10">
        <f ca="1">IF(OR(Table_Risk_2[[#This Row],[Header]]="Yes",Table_Risk_2[[#This Row],[Property]]=""),"",IF(OR(Table_Risk_2[[#This Row],[Text]]="true",Table_Risk_2[[#This Row],[Text]]="false",ISNUMBER(Table_Risk_2[[#This Row],[Text]])),Table_Risk_2[[#This Row],[Text]],""""&amp;Table_Risk_2[[#This Row],[Text]]&amp;""""))</f>
        <v>0</v>
      </c>
      <c r="I53"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"SDACT":0,</v>
      </c>
      <c r="J53" s="46">
        <f ca="1">(J50+J52)*J21*J40</f>
        <v>0</v>
      </c>
      <c r="K53" s="55" t="e">
        <f ca="1">SUM(K50:K52)*K40</f>
        <v>#REF!</v>
      </c>
      <c r="L53" s="55" t="e">
        <f ca="1">SUM(L50:L52)*L40</f>
        <v>#REF!</v>
      </c>
      <c r="M53" s="55" t="e">
        <f ca="1">SUM(M50:M52)*M40</f>
        <v>#REF!</v>
      </c>
      <c r="N53" s="55" t="e">
        <f ca="1">SUM(N50:N52)*N40</f>
        <v>#REF!</v>
      </c>
    </row>
    <row r="54" spans="2:14" s="22" customFormat="1" ht="21" customHeight="1">
      <c r="B54" s="27" t="s">
        <v>886</v>
      </c>
      <c r="C54" s="27"/>
      <c r="D54"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4"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SDNSW</v>
      </c>
      <c r="F54" s="137" t="str">
        <f ca="1">IF(Table_Risk_2[[#This Row],[Header]]="Yes","",IF(Table_Risk_2[[#This Row],[Property]]&lt;&gt;"",Risk_1_Prefix&amp;SUBSTITUTE(Table_Risk_2[[#This Row],[Type]]," ","")&amp;SUBSTITUTE(Table_Risk_2[[#This Row],[Property]]," ",""),""))</f>
        <v>SPaymentSDNSW</v>
      </c>
      <c r="G54"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4" s="26">
        <f ca="1">IF(OR(Table_Risk_2[[#This Row],[Header]]="Yes",Table_Risk_2[[#This Row],[Property]]=""),"",IF(OR(Table_Risk_2[[#This Row],[Text]]="true",Table_Risk_2[[#This Row],[Text]]="false",ISNUMBER(Table_Risk_2[[#This Row],[Text]])),Table_Risk_2[[#This Row],[Text]],""""&amp;Table_Risk_2[[#This Row],[Text]]&amp;""""))</f>
        <v>0</v>
      </c>
      <c r="I54"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"SDNSW":0,</v>
      </c>
      <c r="J54" s="46">
        <f ca="1">SUM(J50:J52)*J22*J41</f>
        <v>0</v>
      </c>
      <c r="K54" s="27"/>
      <c r="L54" s="27"/>
      <c r="M54" s="27"/>
      <c r="N54" s="27"/>
    </row>
    <row r="55" spans="2:14" s="22" customFormat="1" ht="21" customHeight="1">
      <c r="B55" s="27" t="s">
        <v>887</v>
      </c>
      <c r="C55" s="27"/>
      <c r="D55"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5"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SDNT</v>
      </c>
      <c r="F55" s="137" t="str">
        <f ca="1">IF(Table_Risk_2[[#This Row],[Header]]="Yes","",IF(Table_Risk_2[[#This Row],[Property]]&lt;&gt;"",Risk_1_Prefix&amp;SUBSTITUTE(Table_Risk_2[[#This Row],[Type]]," ","")&amp;SUBSTITUTE(Table_Risk_2[[#This Row],[Property]]," ",""),""))</f>
        <v>SPaymentSDNT</v>
      </c>
      <c r="G55"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5" s="26">
        <f ca="1">IF(OR(Table_Risk_2[[#This Row],[Header]]="Yes",Table_Risk_2[[#This Row],[Property]]=""),"",IF(OR(Table_Risk_2[[#This Row],[Text]]="true",Table_Risk_2[[#This Row],[Text]]="false",ISNUMBER(Table_Risk_2[[#This Row],[Text]])),Table_Risk_2[[#This Row],[Text]],""""&amp;Table_Risk_2[[#This Row],[Text]]&amp;""""))</f>
        <v>0</v>
      </c>
      <c r="I55"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"SDNT":0,</v>
      </c>
      <c r="J55" s="46">
        <f ca="1">(J50+J52)*J23*J42</f>
        <v>0</v>
      </c>
      <c r="K55" s="27"/>
      <c r="L55" s="27"/>
      <c r="M55" s="27"/>
      <c r="N55" s="27"/>
    </row>
    <row r="56" spans="2:14" s="22" customFormat="1" ht="21" customHeight="1">
      <c r="B56" s="27" t="s">
        <v>888</v>
      </c>
      <c r="C56" s="27"/>
      <c r="D56"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6"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SDQLD</v>
      </c>
      <c r="F56" s="137" t="str">
        <f ca="1">IF(Table_Risk_2[[#This Row],[Header]]="Yes","",IF(Table_Risk_2[[#This Row],[Property]]&lt;&gt;"",Risk_1_Prefix&amp;SUBSTITUTE(Table_Risk_2[[#This Row],[Type]]," ","")&amp;SUBSTITUTE(Table_Risk_2[[#This Row],[Property]]," ",""),""))</f>
        <v>SPaymentSDQLD</v>
      </c>
      <c r="G56"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6" s="26">
        <f ca="1">IF(OR(Table_Risk_2[[#This Row],[Header]]="Yes",Table_Risk_2[[#This Row],[Property]]=""),"",IF(OR(Table_Risk_2[[#This Row],[Text]]="true",Table_Risk_2[[#This Row],[Text]]="false",ISNUMBER(Table_Risk_2[[#This Row],[Text]])),Table_Risk_2[[#This Row],[Text]],""""&amp;Table_Risk_2[[#This Row],[Text]]&amp;""""))</f>
        <v>0</v>
      </c>
      <c r="I56"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"SDQLD":0,</v>
      </c>
      <c r="J56" s="46">
        <f ca="1">(J50+J52)*J24*J43</f>
        <v>0</v>
      </c>
      <c r="K56" s="27"/>
      <c r="L56" s="27"/>
      <c r="M56" s="27"/>
      <c r="N56" s="27"/>
    </row>
    <row r="57" spans="2:14" s="22" customFormat="1" ht="21" customHeight="1">
      <c r="B57" s="27" t="s">
        <v>889</v>
      </c>
      <c r="C57" s="27"/>
      <c r="D57"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7"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SDSA</v>
      </c>
      <c r="F57" s="137" t="str">
        <f ca="1">IF(Table_Risk_2[[#This Row],[Header]]="Yes","",IF(Table_Risk_2[[#This Row],[Property]]&lt;&gt;"",Risk_1_Prefix&amp;SUBSTITUTE(Table_Risk_2[[#This Row],[Type]]," ","")&amp;SUBSTITUTE(Table_Risk_2[[#This Row],[Property]]," ",""),""))</f>
        <v>SPaymentSDSA</v>
      </c>
      <c r="G57"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7" s="26">
        <f ca="1">IF(OR(Table_Risk_2[[#This Row],[Header]]="Yes",Table_Risk_2[[#This Row],[Property]]=""),"",IF(OR(Table_Risk_2[[#This Row],[Text]]="true",Table_Risk_2[[#This Row],[Text]]="false",ISNUMBER(Table_Risk_2[[#This Row],[Text]])),Table_Risk_2[[#This Row],[Text]],""""&amp;Table_Risk_2[[#This Row],[Text]]&amp;""""))</f>
        <v>0</v>
      </c>
      <c r="I57"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"SDSA":0,</v>
      </c>
      <c r="J57" s="46">
        <f ca="1">(J50+J52)*J25*J44</f>
        <v>0</v>
      </c>
      <c r="K57" s="27"/>
      <c r="L57" s="27"/>
      <c r="M57" s="27"/>
      <c r="N57" s="27"/>
    </row>
    <row r="58" spans="2:14" s="22" customFormat="1" ht="21" customHeight="1">
      <c r="B58" s="27" t="s">
        <v>890</v>
      </c>
      <c r="C58" s="27"/>
      <c r="D58"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8"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SDTAS</v>
      </c>
      <c r="F58" s="137" t="str">
        <f ca="1">IF(Table_Risk_2[[#This Row],[Header]]="Yes","",IF(Table_Risk_2[[#This Row],[Property]]&lt;&gt;"",Risk_1_Prefix&amp;SUBSTITUTE(Table_Risk_2[[#This Row],[Type]]," ","")&amp;SUBSTITUTE(Table_Risk_2[[#This Row],[Property]]," ",""),""))</f>
        <v>SPaymentSDTAS</v>
      </c>
      <c r="G58"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8" s="26">
        <f ca="1">IF(OR(Table_Risk_2[[#This Row],[Header]]="Yes",Table_Risk_2[[#This Row],[Property]]=""),"",IF(OR(Table_Risk_2[[#This Row],[Text]]="true",Table_Risk_2[[#This Row],[Text]]="false",ISNUMBER(Table_Risk_2[[#This Row],[Text]])),Table_Risk_2[[#This Row],[Text]],""""&amp;Table_Risk_2[[#This Row],[Text]]&amp;""""))</f>
        <v>0</v>
      </c>
      <c r="I58"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"SDTAS":0,</v>
      </c>
      <c r="J58" s="46">
        <f ca="1">(J50+J52)*J26*J45</f>
        <v>0</v>
      </c>
      <c r="K58" s="27"/>
      <c r="L58" s="27"/>
      <c r="M58" s="27"/>
      <c r="N58" s="27"/>
    </row>
    <row r="59" spans="2:14" s="22" customFormat="1" ht="21" customHeight="1">
      <c r="B59" s="27" t="s">
        <v>891</v>
      </c>
      <c r="C59" s="27"/>
      <c r="D59"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59"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SDVIC</v>
      </c>
      <c r="F59" s="137" t="str">
        <f ca="1">IF(Table_Risk_2[[#This Row],[Header]]="Yes","",IF(Table_Risk_2[[#This Row],[Property]]&lt;&gt;"",Risk_1_Prefix&amp;SUBSTITUTE(Table_Risk_2[[#This Row],[Type]]," ","")&amp;SUBSTITUTE(Table_Risk_2[[#This Row],[Property]]," ",""),""))</f>
        <v>SPaymentSDVIC</v>
      </c>
      <c r="G59"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59" s="26">
        <f ca="1">IF(OR(Table_Risk_2[[#This Row],[Header]]="Yes",Table_Risk_2[[#This Row],[Property]]=""),"",IF(OR(Table_Risk_2[[#This Row],[Text]]="true",Table_Risk_2[[#This Row],[Text]]="false",ISNUMBER(Table_Risk_2[[#This Row],[Text]])),Table_Risk_2[[#This Row],[Text]],""""&amp;Table_Risk_2[[#This Row],[Text]]&amp;""""))</f>
        <v>0</v>
      </c>
      <c r="I59"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"SDVIC":0,</v>
      </c>
      <c r="J59" s="46">
        <f ca="1">(J50+J52)*J27*J46</f>
        <v>0</v>
      </c>
      <c r="K59" s="27"/>
      <c r="L59" s="27"/>
      <c r="M59" s="27"/>
      <c r="N59" s="27"/>
    </row>
    <row r="60" spans="2:14" s="22" customFormat="1" ht="21" customHeight="1">
      <c r="B60" s="27" t="s">
        <v>892</v>
      </c>
      <c r="C60" s="27"/>
      <c r="D60" s="2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60" s="26"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SDWA</v>
      </c>
      <c r="F60" s="137" t="str">
        <f ca="1">IF(Table_Risk_2[[#This Row],[Header]]="Yes","",IF(Table_Risk_2[[#This Row],[Property]]&lt;&gt;"",Risk_1_Prefix&amp;SUBSTITUTE(Table_Risk_2[[#This Row],[Type]]," ","")&amp;SUBSTITUTE(Table_Risk_2[[#This Row],[Property]]," ",""),""))</f>
        <v>SPaymentSDWA</v>
      </c>
      <c r="G60" s="137">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60" s="26">
        <f ca="1">IF(OR(Table_Risk_2[[#This Row],[Header]]="Yes",Table_Risk_2[[#This Row],[Property]]=""),"",IF(OR(Table_Risk_2[[#This Row],[Text]]="true",Table_Risk_2[[#This Row],[Text]]="false",ISNUMBER(Table_Risk_2[[#This Row],[Text]])),Table_Risk_2[[#This Row],[Text]],""""&amp;Table_Risk_2[[#This Row],[Text]]&amp;""""))</f>
        <v>0</v>
      </c>
      <c r="I60" s="13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"SDWA":0,</v>
      </c>
      <c r="J60" s="46">
        <f ca="1">(J50+J52)*J28*J47</f>
        <v>0</v>
      </c>
      <c r="K60" s="27"/>
      <c r="L60" s="27"/>
      <c r="M60" s="27"/>
      <c r="N60" s="27"/>
    </row>
    <row r="61" spans="2:14" s="22" customFormat="1" ht="21" customHeight="1">
      <c r="B61" s="10" t="s">
        <v>120</v>
      </c>
      <c r="C61" s="10"/>
      <c r="D61" s="10"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61" s="10"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total</v>
      </c>
      <c r="F61" s="10" t="str">
        <f ca="1">IF(Table_Risk_2[[#This Row],[Header]]="Yes","",IF(Table_Risk_2[[#This Row],[Property]]&lt;&gt;"",Risk_1_Prefix&amp;SUBSTITUTE(Table_Risk_2[[#This Row],[Type]]," ","")&amp;SUBSTITUTE(Table_Risk_2[[#This Row],[Property]]," ",""),""))</f>
        <v>SPaymentTotal</v>
      </c>
      <c r="G61" s="10">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61" s="10">
        <f ca="1">IF(OR(Table_Risk_2[[#This Row],[Header]]="Yes",Table_Risk_2[[#This Row],[Property]]=""),"",IF(OR(Table_Risk_2[[#This Row],[Text]]="true",Table_Risk_2[[#This Row],[Text]]="false",ISNUMBER(Table_Risk_2[[#This Row],[Text]])),Table_Risk_2[[#This Row],[Text]],""""&amp;Table_Risk_2[[#This Row],[Text]]&amp;""""))</f>
        <v>0</v>
      </c>
      <c r="I61" s="10"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"total":0}</v>
      </c>
      <c r="J61" s="13">
        <f ca="1">SUM(J50:J53)</f>
        <v>0</v>
      </c>
      <c r="K61" s="13" t="e">
        <f ca="1">SUM(K50:K53)</f>
        <v>#REF!</v>
      </c>
      <c r="L61" s="13" t="e">
        <f ca="1">SUM(L50:L53)</f>
        <v>#REF!</v>
      </c>
      <c r="M61" s="13" t="e">
        <f ca="1">SUM(M50:M53)</f>
        <v>#REF!</v>
      </c>
      <c r="N61" s="13" t="e">
        <f ca="1">SUM(N50:N53)</f>
        <v>#REF!</v>
      </c>
    </row>
  </sheetData>
  <sheetProtection insertRows="0" deleteRows="0"/>
  <conditionalFormatting sqref="J14:N15">
    <cfRule type="cellIs" dxfId="350" priority="1" operator="equal">
      <formula>FALSE</formula>
    </cfRule>
  </conditionalFormatting>
  <dataValidations count="4">
    <dataValidation type="list" allowBlank="1" showInputMessage="1" showErrorMessage="1" sqref="K10:N10" xr:uid="{00000000-0002-0000-0500-000001000000}">
      <formula1>#REF!</formula1>
    </dataValidation>
    <dataValidation type="list" allowBlank="1" showInputMessage="1" showErrorMessage="1" sqref="J33 J35:N35" xr:uid="{00000000-0002-0000-0500-000002000000}">
      <formula1>Select_ESL_Eligibility</formula1>
    </dataValidation>
    <dataValidation type="list" allowBlank="1" showInputMessage="1" showErrorMessage="1" sqref="J34:N34" xr:uid="{00000000-0002-0000-0500-000003000000}">
      <formula1>Select_Risk_Type</formula1>
    </dataValidation>
    <dataValidation type="list" allowBlank="1" showInputMessage="1" showErrorMessage="1" sqref="B10:B12" xr:uid="{00000000-0002-0000-0500-000000000000}">
      <formula1>Select_Rating_Factor</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2:P40"/>
  <sheetViews>
    <sheetView workbookViewId="0"/>
  </sheetViews>
  <sheetFormatPr defaultColWidth="9.140625" defaultRowHeight="21" customHeight="1"/>
  <cols>
    <col min="1" max="1" width="9.140625" style="21"/>
    <col min="2" max="2" width="42.85546875" style="34" customWidth="1"/>
    <col min="3" max="3" width="12.7109375" style="34" hidden="1" customWidth="1"/>
    <col min="4" max="4" width="27" style="34" hidden="1" customWidth="1"/>
    <col min="5" max="5" width="27" style="71" hidden="1" customWidth="1"/>
    <col min="6" max="13" width="19.7109375" style="21" customWidth="1"/>
    <col min="14" max="15" width="9.140625" style="21"/>
    <col min="16" max="16" width="20.85546875" style="21" customWidth="1"/>
    <col min="17" max="16384" width="9.140625" style="21"/>
  </cols>
  <sheetData>
    <row r="2" spans="2:16" ht="47.25" thickBot="1">
      <c r="B2" s="31" t="s">
        <v>206</v>
      </c>
      <c r="C2" s="31"/>
      <c r="D2" s="31"/>
      <c r="E2" s="72"/>
      <c r="F2" s="19"/>
      <c r="G2" s="19"/>
      <c r="H2" s="19"/>
      <c r="I2" s="19"/>
      <c r="J2" s="19"/>
      <c r="K2" s="19"/>
      <c r="L2" s="19"/>
      <c r="M2" s="19"/>
    </row>
    <row r="4" spans="2:16" ht="21" customHeight="1">
      <c r="B4" s="34" t="s">
        <v>220</v>
      </c>
    </row>
    <row r="6" spans="2:16" ht="15">
      <c r="B6" s="65" t="s">
        <v>221</v>
      </c>
      <c r="C6" s="65" t="s">
        <v>2</v>
      </c>
      <c r="D6" s="65" t="s">
        <v>3</v>
      </c>
      <c r="E6" s="73" t="s">
        <v>222</v>
      </c>
      <c r="F6" s="16" t="s">
        <v>158</v>
      </c>
      <c r="G6" s="17" t="s">
        <v>159</v>
      </c>
      <c r="H6" s="16" t="s">
        <v>160</v>
      </c>
      <c r="I6" s="17" t="s">
        <v>161</v>
      </c>
      <c r="J6" s="16" t="s">
        <v>162</v>
      </c>
      <c r="K6" s="66" t="s">
        <v>163</v>
      </c>
      <c r="L6" s="66" t="s">
        <v>64</v>
      </c>
      <c r="M6" s="66" t="s">
        <v>164</v>
      </c>
    </row>
    <row r="7" spans="2:16" ht="29.25" thickBot="1">
      <c r="B7" s="33" t="s">
        <v>216</v>
      </c>
      <c r="C7" s="33" t="s">
        <v>60</v>
      </c>
      <c r="D7" s="33"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74">
        <f ca="1">IF(INDIRECT(SUBSTITUTE(ADDRESS(1,COLUMN(Table_Statutory_Rates[[#This Row],[Effective Date]]),4),"1","")&amp;ROW()+1)&lt;&gt;"",INDIRECT(SUBSTITUTE(ADDRESS(1,COLUMN(Table_Statutory_Rates[[#This Row],[Effective Date]]),4),"1","")&amp;ROW()+1),"END")</f>
        <v>42736</v>
      </c>
      <c r="F7" s="18"/>
      <c r="G7" s="18"/>
      <c r="H7" s="18"/>
      <c r="I7" s="18"/>
      <c r="J7" s="18"/>
      <c r="K7" s="18"/>
      <c r="L7" s="18"/>
      <c r="M7" s="18"/>
    </row>
    <row r="8" spans="2:16" s="22" customFormat="1" ht="21" customHeight="1">
      <c r="B8" s="36">
        <v>42736</v>
      </c>
      <c r="C8" s="36"/>
      <c r="D8"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36" t="str">
        <f ca="1">IF(INDIRECT(SUBSTITUTE(ADDRESS(1,COLUMN(Table_Statutory_Rates[[#This Row],[Effective Date]]),4),"1","")&amp;ROW()+1)&lt;&gt;"",INDIRECT(SUBSTITUTE(ADDRESS(1,COLUMN(Table_Statutory_Rates[[#This Row],[Effective Date]]),4),"1","")&amp;ROW()+1),"END")</f>
        <v>Stamp Duty</v>
      </c>
      <c r="F8" s="41">
        <v>0.1</v>
      </c>
      <c r="G8" s="41">
        <f>Table_Statutory_Rates[[#This Row],[ACT]]</f>
        <v>0.1</v>
      </c>
      <c r="H8" s="41">
        <f>Table_Statutory_Rates[[#This Row],[NSW]]</f>
        <v>0.1</v>
      </c>
      <c r="I8" s="41">
        <f>Table_Statutory_Rates[[#This Row],[NT]]</f>
        <v>0.1</v>
      </c>
      <c r="J8" s="41">
        <f>Table_Statutory_Rates[[#This Row],[QLD]]</f>
        <v>0.1</v>
      </c>
      <c r="K8" s="42">
        <f>Table_Statutory_Rates[[#This Row],[SA]]</f>
        <v>0.1</v>
      </c>
      <c r="L8" s="42">
        <f>Table_Statutory_Rates[[#This Row],[TAS]]</f>
        <v>0.1</v>
      </c>
      <c r="M8" s="42">
        <f>Table_Statutory_Rates[[#This Row],[VIC]]</f>
        <v>0.1</v>
      </c>
    </row>
    <row r="9" spans="2:16" ht="29.25" thickBot="1">
      <c r="B9" s="33" t="s">
        <v>223</v>
      </c>
      <c r="C9" s="33" t="s">
        <v>60</v>
      </c>
      <c r="D9" s="33"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74" t="str">
        <f ca="1">IF(INDIRECT(SUBSTITUTE(ADDRESS(1,COLUMN(Table_Statutory_Rates[[#This Row],[Effective Date]]),4),"1","")&amp;ROW()+1)&lt;&gt;"",INDIRECT(SUBSTITUTE(ADDRESS(1,COLUMN(Table_Statutory_Rates[[#This Row],[Effective Date]]),4),"1","")&amp;ROW()+1),"END")</f>
        <v>General</v>
      </c>
      <c r="F9" s="75"/>
      <c r="G9" s="75"/>
      <c r="H9" s="75"/>
      <c r="I9" s="75"/>
      <c r="J9" s="75"/>
      <c r="K9" s="75"/>
      <c r="L9" s="75"/>
      <c r="M9" s="75"/>
    </row>
    <row r="10" spans="2:16" ht="21.75" thickBot="1">
      <c r="B10" s="130" t="str">
        <f>B30</f>
        <v>General</v>
      </c>
      <c r="C10" s="130" t="s">
        <v>60</v>
      </c>
      <c r="D10"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131">
        <f ca="1">IF(INDIRECT(SUBSTITUTE(ADDRESS(1,COLUMN(Table_Statutory_Rates[[#This Row],[Effective Date]]),4),"1","")&amp;ROW()+1)&lt;&gt;"",INDIRECT(SUBSTITUTE(ADDRESS(1,COLUMN(Table_Statutory_Rates[[#This Row],[Effective Date]]),4),"1","")&amp;ROW()+1),"END")</f>
        <v>42736</v>
      </c>
      <c r="F10" s="132"/>
      <c r="G10" s="132"/>
      <c r="H10" s="132"/>
      <c r="I10" s="132"/>
      <c r="J10" s="132"/>
      <c r="K10" s="132"/>
      <c r="L10" s="132"/>
      <c r="M10" s="132"/>
    </row>
    <row r="11" spans="2:16" s="22" customFormat="1" ht="21" customHeight="1">
      <c r="B11" s="36">
        <v>42736</v>
      </c>
      <c r="C11" s="36"/>
      <c r="D11"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36" t="str">
        <f ca="1">IF(INDIRECT(SUBSTITUTE(ADDRESS(1,COLUMN(Table_Statutory_Rates[[#This Row],[Effective Date]]),4),"1","")&amp;ROW()+1)&lt;&gt;"",INDIRECT(SUBSTITUTE(ADDRESS(1,COLUMN(Table_Statutory_Rates[[#This Row],[Effective Date]]),4),"1","")&amp;ROW()+1),"END")</f>
        <v>Public Liability</v>
      </c>
      <c r="F11" s="43">
        <v>0</v>
      </c>
      <c r="G11" s="43">
        <v>0.09</v>
      </c>
      <c r="H11" s="43">
        <v>0.1</v>
      </c>
      <c r="I11" s="43">
        <v>0.09</v>
      </c>
      <c r="J11" s="43">
        <v>0.11</v>
      </c>
      <c r="K11" s="43">
        <v>0.1</v>
      </c>
      <c r="L11" s="43">
        <v>0.1</v>
      </c>
      <c r="M11" s="42">
        <v>0.1</v>
      </c>
      <c r="P11" s="39"/>
    </row>
    <row r="12" spans="2:16" ht="21.75" thickBot="1">
      <c r="B12" s="130" t="str">
        <f>B31</f>
        <v>Public Liability</v>
      </c>
      <c r="C12" s="130" t="s">
        <v>60</v>
      </c>
      <c r="D12"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131">
        <f ca="1">IF(INDIRECT(SUBSTITUTE(ADDRESS(1,COLUMN(Table_Statutory_Rates[[#This Row],[Effective Date]]),4),"1","")&amp;ROW()+1)&lt;&gt;"",INDIRECT(SUBSTITUTE(ADDRESS(1,COLUMN(Table_Statutory_Rates[[#This Row],[Effective Date]]),4),"1","")&amp;ROW()+1),"END")</f>
        <v>42370</v>
      </c>
      <c r="F12" s="132"/>
      <c r="G12" s="132"/>
      <c r="H12" s="132"/>
      <c r="I12" s="132"/>
      <c r="J12" s="132"/>
      <c r="K12" s="132"/>
      <c r="L12" s="132"/>
      <c r="M12" s="132"/>
      <c r="P12" s="133"/>
    </row>
    <row r="13" spans="2:16" s="22" customFormat="1" ht="21" customHeight="1">
      <c r="B13" s="36">
        <v>42370</v>
      </c>
      <c r="C13" s="36"/>
      <c r="D13"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36" t="str">
        <f ca="1">IF(INDIRECT(SUBSTITUTE(ADDRESS(1,COLUMN(Table_Statutory_Rates[[#This Row],[Effective Date]]),4),"1","")&amp;ROW()+1)&lt;&gt;"",INDIRECT(SUBSTITUTE(ADDRESS(1,COLUMN(Table_Statutory_Rates[[#This Row],[Effective Date]]),4),"1","")&amp;ROW()+1),"END")</f>
        <v>Professional Indemnity</v>
      </c>
      <c r="F13" s="41">
        <v>0</v>
      </c>
      <c r="G13" s="41">
        <v>0.09</v>
      </c>
      <c r="H13" s="41">
        <v>0.1</v>
      </c>
      <c r="I13" s="41">
        <v>0.09</v>
      </c>
      <c r="J13" s="41">
        <v>0.11</v>
      </c>
      <c r="K13" s="42">
        <v>0.1</v>
      </c>
      <c r="L13" s="42">
        <v>0.1</v>
      </c>
      <c r="M13" s="42">
        <v>0.1</v>
      </c>
    </row>
    <row r="14" spans="2:16" ht="21" customHeight="1" thickBot="1">
      <c r="B14" s="130" t="str">
        <f>B32</f>
        <v>Professional Indemnity</v>
      </c>
      <c r="C14" s="130" t="s">
        <v>60</v>
      </c>
      <c r="D14"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131">
        <f ca="1">IF(INDIRECT(SUBSTITUTE(ADDRESS(1,COLUMN(Table_Statutory_Rates[[#This Row],[Effective Date]]),4),"1","")&amp;ROW()+1)&lt;&gt;"",INDIRECT(SUBSTITUTE(ADDRESS(1,COLUMN(Table_Statutory_Rates[[#This Row],[Effective Date]]),4),"1","")&amp;ROW()+1),"END")</f>
        <v>42736</v>
      </c>
      <c r="F14" s="132"/>
      <c r="G14" s="132"/>
      <c r="H14" s="132"/>
      <c r="I14" s="132"/>
      <c r="J14" s="132"/>
      <c r="K14" s="132"/>
      <c r="L14" s="132"/>
      <c r="M14" s="132"/>
    </row>
    <row r="15" spans="2:16" s="22" customFormat="1" ht="21" customHeight="1">
      <c r="B15" s="36">
        <v>42736</v>
      </c>
      <c r="C15" s="36"/>
      <c r="D15"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36" t="str">
        <f ca="1">IF(INDIRECT(SUBSTITUTE(ADDRESS(1,COLUMN(Table_Statutory_Rates[[#This Row],[Effective Date]]),4),"1","")&amp;ROW()+1)&lt;&gt;"",INDIRECT(SUBSTITUTE(ADDRESS(1,COLUMN(Table_Statutory_Rates[[#This Row],[Effective Date]]),4),"1","")&amp;ROW()+1),"END")</f>
        <v>Motor</v>
      </c>
      <c r="F15" s="41">
        <v>0</v>
      </c>
      <c r="G15" s="41">
        <v>0.05</v>
      </c>
      <c r="H15" s="41">
        <v>0.1</v>
      </c>
      <c r="I15" s="41">
        <v>0.09</v>
      </c>
      <c r="J15" s="41">
        <v>0.11</v>
      </c>
      <c r="K15" s="42">
        <v>0.1</v>
      </c>
      <c r="L15" s="42">
        <v>0.1</v>
      </c>
      <c r="M15" s="42">
        <v>0.1</v>
      </c>
    </row>
    <row r="16" spans="2:16" ht="21" customHeight="1" thickBot="1">
      <c r="B16" s="130" t="str">
        <f>B33</f>
        <v>Motor</v>
      </c>
      <c r="C16" s="130" t="s">
        <v>60</v>
      </c>
      <c r="D16"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131">
        <f ca="1">IF(INDIRECT(SUBSTITUTE(ADDRESS(1,COLUMN(Table_Statutory_Rates[[#This Row],[Effective Date]]),4),"1","")&amp;ROW()+1)&lt;&gt;"",INDIRECT(SUBSTITUTE(ADDRESS(1,COLUMN(Table_Statutory_Rates[[#This Row],[Effective Date]]),4),"1","")&amp;ROW()+1),"END")</f>
        <v>42736</v>
      </c>
      <c r="F16" s="132"/>
      <c r="G16" s="132"/>
      <c r="H16" s="132"/>
      <c r="I16" s="132"/>
      <c r="J16" s="132"/>
      <c r="K16" s="132"/>
      <c r="L16" s="132"/>
      <c r="M16" s="132"/>
    </row>
    <row r="17" spans="2:13" s="22" customFormat="1" ht="21" customHeight="1">
      <c r="B17" s="36">
        <v>42736</v>
      </c>
      <c r="C17" s="36"/>
      <c r="D17"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36" t="str">
        <f ca="1">IF(INDIRECT(SUBSTITUTE(ADDRESS(1,COLUMN(Table_Statutory_Rates[[#This Row],[Effective Date]]),4),"1","")&amp;ROW()+1)&lt;&gt;"",INDIRECT(SUBSTITUTE(ADDRESS(1,COLUMN(Table_Statutory_Rates[[#This Row],[Effective Date]]),4),"1","")&amp;ROW()+1),"END")</f>
        <v>Farm</v>
      </c>
      <c r="F17" s="41">
        <v>0</v>
      </c>
      <c r="G17" s="41">
        <v>0.05</v>
      </c>
      <c r="H17" s="41">
        <v>0.1</v>
      </c>
      <c r="I17" s="41">
        <v>0.09</v>
      </c>
      <c r="J17" s="41">
        <v>0.11</v>
      </c>
      <c r="K17" s="42">
        <v>0.1</v>
      </c>
      <c r="L17" s="42">
        <v>0.1</v>
      </c>
      <c r="M17" s="42">
        <v>0.1</v>
      </c>
    </row>
    <row r="18" spans="2:13" ht="21" customHeight="1" thickBot="1">
      <c r="B18" s="130" t="str">
        <f>B34</f>
        <v>Farm</v>
      </c>
      <c r="C18" s="130" t="s">
        <v>60</v>
      </c>
      <c r="D18" s="130"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131">
        <f ca="1">IF(INDIRECT(SUBSTITUTE(ADDRESS(1,COLUMN(Table_Statutory_Rates[[#This Row],[Effective Date]]),4),"1","")&amp;ROW()+1)&lt;&gt;"",INDIRECT(SUBSTITUTE(ADDRESS(1,COLUMN(Table_Statutory_Rates[[#This Row],[Effective Date]]),4),"1","")&amp;ROW()+1),"END")</f>
        <v>42736</v>
      </c>
      <c r="F18" s="132"/>
      <c r="G18" s="132"/>
      <c r="H18" s="132"/>
      <c r="I18" s="132"/>
      <c r="J18" s="132"/>
      <c r="K18" s="132"/>
      <c r="L18" s="132"/>
      <c r="M18" s="132"/>
    </row>
    <row r="19" spans="2:13" s="22" customFormat="1" ht="21" customHeight="1">
      <c r="B19" s="36">
        <v>42736</v>
      </c>
      <c r="C19" s="36"/>
      <c r="D19"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36">
        <f ca="1">IF(INDIRECT(SUBSTITUTE(ADDRESS(1,COLUMN(Table_Statutory_Rates[[#This Row],[Effective Date]]),4),"1","")&amp;ROW()+1)&lt;&gt;"",INDIRECT(SUBSTITUTE(ADDRESS(1,COLUMN(Table_Statutory_Rates[[#This Row],[Effective Date]]),4),"1","")&amp;ROW()+1),"END")</f>
        <v>42917</v>
      </c>
      <c r="F19" s="41">
        <v>0</v>
      </c>
      <c r="G19" s="44">
        <v>2.5000000000000001E-2</v>
      </c>
      <c r="H19" s="41">
        <v>0.1</v>
      </c>
      <c r="I19" s="41">
        <v>0.09</v>
      </c>
      <c r="J19" s="41">
        <v>0.11</v>
      </c>
      <c r="K19" s="42">
        <v>0.1</v>
      </c>
      <c r="L19" s="42">
        <v>0.1</v>
      </c>
      <c r="M19" s="42">
        <v>0.1</v>
      </c>
    </row>
    <row r="20" spans="2:13" s="22" customFormat="1" ht="21" customHeight="1">
      <c r="B20" s="70">
        <v>42917</v>
      </c>
      <c r="C20" s="36"/>
      <c r="D20"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36" t="str">
        <f ca="1">IF(INDIRECT(SUBSTITUTE(ADDRESS(1,COLUMN(Table_Statutory_Rates[[#This Row],[Effective Date]]),4),"1","")&amp;ROW()+1)&lt;&gt;"",INDIRECT(SUBSTITUTE(ADDRESS(1,COLUMN(Table_Statutory_Rates[[#This Row],[Effective Date]]),4),"1","")&amp;ROW()+1),"END")</f>
        <v>ESL</v>
      </c>
      <c r="F20" s="30">
        <f>F19</f>
        <v>0</v>
      </c>
      <c r="G20" s="44">
        <v>2.5000000000000001E-2</v>
      </c>
      <c r="H20" s="30">
        <f t="shared" ref="H20:M20" si="0">H19</f>
        <v>0.1</v>
      </c>
      <c r="I20" s="30">
        <f t="shared" si="0"/>
        <v>0.09</v>
      </c>
      <c r="J20" s="30">
        <f t="shared" si="0"/>
        <v>0.11</v>
      </c>
      <c r="K20" s="30">
        <f t="shared" si="0"/>
        <v>0.1</v>
      </c>
      <c r="L20" s="30">
        <v>0</v>
      </c>
      <c r="M20" s="30">
        <f t="shared" si="0"/>
        <v>0.1</v>
      </c>
    </row>
    <row r="21" spans="2:13" ht="29.25" thickBot="1">
      <c r="B21" s="33" t="s">
        <v>215</v>
      </c>
      <c r="C21" s="33" t="s">
        <v>60</v>
      </c>
      <c r="D21" s="33"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74">
        <f ca="1">IF(INDIRECT(SUBSTITUTE(ADDRESS(1,COLUMN(Table_Statutory_Rates[[#This Row],[Effective Date]]),4),"1","")&amp;ROW()+1)&lt;&gt;"",INDIRECT(SUBSTITUTE(ADDRESS(1,COLUMN(Table_Statutory_Rates[[#This Row],[Effective Date]]),4),"1","")&amp;ROW()+1),"END")</f>
        <v>42736</v>
      </c>
      <c r="F21" s="75"/>
      <c r="G21" s="75"/>
      <c r="H21" s="75"/>
      <c r="I21" s="75"/>
      <c r="J21" s="75"/>
      <c r="K21" s="75"/>
      <c r="L21" s="75"/>
      <c r="M21" s="75"/>
    </row>
    <row r="22" spans="2:13" s="22" customFormat="1" ht="21" customHeight="1">
      <c r="B22" s="36">
        <v>42736</v>
      </c>
      <c r="C22" s="36"/>
      <c r="D22" s="29"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36" t="str">
        <f ca="1">IF(INDIRECT(SUBSTITUTE(ADDRESS(1,COLUMN(Table_Statutory_Rates[[#This Row],[Effective Date]]),4),"1","")&amp;ROW()+1)&lt;&gt;"",INDIRECT(SUBSTITUTE(ADDRESS(1,COLUMN(Table_Statutory_Rates[[#This Row],[Effective Date]]),4),"1","")&amp;ROW()+1),"END")</f>
        <v>END</v>
      </c>
      <c r="F22" s="41">
        <v>0</v>
      </c>
      <c r="G22" s="41">
        <v>0.3</v>
      </c>
      <c r="H22" s="41">
        <v>0</v>
      </c>
      <c r="I22" s="41">
        <v>0</v>
      </c>
      <c r="J22" s="41">
        <v>0</v>
      </c>
      <c r="K22" s="42">
        <v>0.28000000000000003</v>
      </c>
      <c r="L22" s="42">
        <v>0</v>
      </c>
      <c r="M22" s="42">
        <v>0</v>
      </c>
    </row>
    <row r="27" spans="2:13" ht="29.25" thickBot="1">
      <c r="B27" s="33" t="s">
        <v>224</v>
      </c>
    </row>
    <row r="29" spans="2:13" ht="15">
      <c r="B29" s="16" t="s">
        <v>6</v>
      </c>
    </row>
    <row r="30" spans="2:13" ht="21" customHeight="1">
      <c r="B30" s="16" t="s">
        <v>208</v>
      </c>
    </row>
    <row r="31" spans="2:13" ht="21" customHeight="1">
      <c r="B31" s="16" t="s">
        <v>217</v>
      </c>
    </row>
    <row r="32" spans="2:13" ht="21" customHeight="1">
      <c r="B32" s="16" t="s">
        <v>225</v>
      </c>
    </row>
    <row r="33" spans="2:2" ht="21" customHeight="1">
      <c r="B33" s="16" t="s">
        <v>226</v>
      </c>
    </row>
    <row r="34" spans="2:2" ht="21" customHeight="1">
      <c r="B34" s="16" t="s">
        <v>227</v>
      </c>
    </row>
    <row r="36" spans="2:2" ht="29.25" thickBot="1">
      <c r="B36" s="33" t="s">
        <v>228</v>
      </c>
    </row>
    <row r="38" spans="2:2" ht="15">
      <c r="B38" s="16" t="s">
        <v>6</v>
      </c>
    </row>
    <row r="39" spans="2:2" ht="21" customHeight="1">
      <c r="B39" s="16" t="s">
        <v>210</v>
      </c>
    </row>
    <row r="40" spans="2:2" ht="21" customHeight="1">
      <c r="B40" s="16" t="s">
        <v>229</v>
      </c>
    </row>
  </sheetData>
  <sheetProtection sheet="1" insertRows="0" deleteRows="0"/>
  <pageMargins left="0.7" right="0.7" top="0.75" bottom="0.75" header="0.3" footer="0.3"/>
  <pageSetup paperSize="9" orientation="portrait"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K31"/>
  <sheetViews>
    <sheetView workbookViewId="0">
      <selection activeCell="D8" sqref="D8"/>
    </sheetView>
  </sheetViews>
  <sheetFormatPr defaultColWidth="9.140625" defaultRowHeight="21" customHeight="1"/>
  <cols>
    <col min="1" max="1" width="9.140625" style="21"/>
    <col min="2" max="2" width="31" style="21" customWidth="1"/>
    <col min="3" max="11" width="16.42578125" style="21" customWidth="1"/>
    <col min="12" max="16384" width="9.140625" style="21"/>
  </cols>
  <sheetData>
    <row r="1" spans="2:6" s="22" customFormat="1" ht="21" customHeight="1"/>
    <row r="2" spans="2:6" ht="47.25" thickBot="1">
      <c r="B2" s="19" t="s">
        <v>230</v>
      </c>
      <c r="C2" s="19"/>
      <c r="D2" s="19"/>
      <c r="E2" s="19"/>
      <c r="F2" s="19"/>
    </row>
    <row r="4" spans="2:6" ht="29.25" thickBot="1">
      <c r="B4" s="15" t="s">
        <v>103</v>
      </c>
      <c r="C4" s="15"/>
      <c r="D4" s="15"/>
      <c r="E4" s="15"/>
      <c r="F4" s="15"/>
    </row>
    <row r="6" spans="2:6" ht="15">
      <c r="B6" s="16" t="s">
        <v>231</v>
      </c>
      <c r="C6" s="16" t="s">
        <v>180</v>
      </c>
      <c r="D6" s="16" t="s">
        <v>181</v>
      </c>
      <c r="E6" s="16" t="s">
        <v>182</v>
      </c>
      <c r="F6" s="16" t="s">
        <v>183</v>
      </c>
    </row>
    <row r="7" spans="2:6" s="22" customFormat="1" ht="21" customHeight="1">
      <c r="B7" s="10" t="s">
        <v>3</v>
      </c>
      <c r="C7" s="10" t="s">
        <v>232</v>
      </c>
      <c r="D7" s="10" t="s">
        <v>232</v>
      </c>
      <c r="E7" s="10"/>
      <c r="F7" s="10"/>
    </row>
    <row r="8" spans="2:6" s="22" customFormat="1" ht="21" customHeight="1">
      <c r="B8" s="28" t="s">
        <v>233</v>
      </c>
      <c r="C8" s="27"/>
      <c r="D8" s="27" t="b">
        <v>1</v>
      </c>
      <c r="E8" s="27"/>
      <c r="F8" s="27"/>
    </row>
    <row r="9" spans="2:6" s="22" customFormat="1" ht="21" customHeight="1">
      <c r="B9" s="27" t="s">
        <v>234</v>
      </c>
      <c r="C9" s="27">
        <v>1</v>
      </c>
      <c r="D9" s="27">
        <v>12</v>
      </c>
      <c r="E9" s="27">
        <v>26</v>
      </c>
      <c r="F9" s="27">
        <v>52</v>
      </c>
    </row>
    <row r="10" spans="2:6" ht="29.25" thickBot="1">
      <c r="B10" s="15" t="s">
        <v>232</v>
      </c>
      <c r="C10" s="15"/>
      <c r="D10" s="15"/>
      <c r="E10" s="15"/>
      <c r="F10" s="15"/>
    </row>
    <row r="11" spans="2:6" s="22" customFormat="1" ht="21" customHeight="1">
      <c r="B11" s="10" t="s">
        <v>235</v>
      </c>
      <c r="C11" s="13">
        <v>0</v>
      </c>
      <c r="D11" s="13">
        <v>0</v>
      </c>
      <c r="E11" s="13">
        <f>Table_Payment_Options[[#This Row],[Monthly]]</f>
        <v>0</v>
      </c>
      <c r="F11" s="13">
        <f>Table_Payment_Options[[#This Row],[Fortnightly]]</f>
        <v>0</v>
      </c>
    </row>
    <row r="12" spans="2:6" s="22" customFormat="1" ht="21" customHeight="1">
      <c r="B12" s="10" t="s">
        <v>236</v>
      </c>
      <c r="C12" s="13">
        <v>0</v>
      </c>
      <c r="D12" s="13">
        <v>0</v>
      </c>
      <c r="E12" s="13">
        <f>Table_Payment_Options[[#This Row],[Monthly]]</f>
        <v>0</v>
      </c>
      <c r="F12" s="13">
        <f>Table_Payment_Options[[#This Row],[Fortnightly]]</f>
        <v>0</v>
      </c>
    </row>
    <row r="13" spans="2:6" s="22" customFormat="1" ht="21" customHeight="1">
      <c r="B13" s="10" t="s">
        <v>237</v>
      </c>
      <c r="C13" s="30">
        <v>0</v>
      </c>
      <c r="D13" s="30">
        <v>0</v>
      </c>
      <c r="E13" s="30">
        <f>Table_Payment_Options[[#This Row],[Monthly]]</f>
        <v>0</v>
      </c>
      <c r="F13" s="30">
        <f>Table_Payment_Options[[#This Row],[Fortnightly]]</f>
        <v>0</v>
      </c>
    </row>
    <row r="14" spans="2:6" ht="29.25" thickBot="1">
      <c r="B14" s="15" t="s">
        <v>238</v>
      </c>
      <c r="C14" s="15"/>
      <c r="D14" s="15"/>
      <c r="E14" s="15"/>
      <c r="F14" s="15"/>
    </row>
    <row r="15" spans="2:6" s="22" customFormat="1" ht="21" customHeight="1">
      <c r="B15" s="10" t="s">
        <v>235</v>
      </c>
      <c r="C15" s="13">
        <v>0</v>
      </c>
      <c r="D15" s="13">
        <v>0</v>
      </c>
      <c r="E15" s="13">
        <f>Table_Payment_Options[[#This Row],[Monthly]]</f>
        <v>0</v>
      </c>
      <c r="F15" s="13">
        <f>Table_Payment_Options[[#This Row],[Fortnightly]]</f>
        <v>0</v>
      </c>
    </row>
    <row r="16" spans="2:6" s="22" customFormat="1" ht="21" customHeight="1">
      <c r="B16" s="10" t="s">
        <v>236</v>
      </c>
      <c r="C16" s="13">
        <v>0</v>
      </c>
      <c r="D16" s="13">
        <v>0</v>
      </c>
      <c r="E16" s="13">
        <f>Table_Payment_Options[[#This Row],[Monthly]]</f>
        <v>0</v>
      </c>
      <c r="F16" s="13">
        <f>Table_Payment_Options[[#This Row],[Fortnightly]]</f>
        <v>0</v>
      </c>
    </row>
    <row r="17" spans="2:11" s="22" customFormat="1" ht="21" customHeight="1">
      <c r="B17" s="10" t="s">
        <v>237</v>
      </c>
      <c r="C17" s="30">
        <v>0</v>
      </c>
      <c r="D17" s="30">
        <v>0</v>
      </c>
      <c r="E17" s="30">
        <f>Table_Payment_Options[[#This Row],[Monthly]]</f>
        <v>0</v>
      </c>
      <c r="F17" s="30">
        <f>Table_Payment_Options[[#This Row],[Fortnightly]]</f>
        <v>0</v>
      </c>
    </row>
    <row r="19" spans="2:11" ht="29.25" thickBot="1">
      <c r="B19" s="15" t="s">
        <v>105</v>
      </c>
      <c r="C19" s="15"/>
      <c r="D19" s="15"/>
      <c r="E19" s="15"/>
      <c r="F19" s="15"/>
      <c r="G19" s="15"/>
      <c r="H19" s="15"/>
      <c r="I19" s="15"/>
      <c r="J19" s="15"/>
      <c r="K19" s="15"/>
    </row>
    <row r="21" spans="2:11" ht="15">
      <c r="B21" s="16" t="s">
        <v>231</v>
      </c>
      <c r="C21" s="16" t="s">
        <v>1398</v>
      </c>
      <c r="D21" s="16" t="s">
        <v>186</v>
      </c>
      <c r="E21" s="16" t="s">
        <v>1399</v>
      </c>
      <c r="F21" s="16" t="s">
        <v>894</v>
      </c>
      <c r="G21" s="27" t="s">
        <v>184</v>
      </c>
      <c r="H21" s="27" t="s">
        <v>1105</v>
      </c>
      <c r="I21" s="27" t="s">
        <v>1108</v>
      </c>
      <c r="J21" s="27" t="s">
        <v>1107</v>
      </c>
      <c r="K21" s="27" t="s">
        <v>1106</v>
      </c>
    </row>
    <row r="22" spans="2:11" ht="29.25" thickBot="1">
      <c r="B22" s="15" t="s">
        <v>232</v>
      </c>
      <c r="C22" s="15"/>
      <c r="D22" s="15"/>
      <c r="E22" s="15"/>
      <c r="F22" s="15"/>
      <c r="G22" s="49"/>
      <c r="H22" s="49"/>
      <c r="I22" s="49"/>
      <c r="J22" s="49"/>
      <c r="K22" s="49"/>
    </row>
    <row r="23" spans="2:11" s="22" customFormat="1" ht="21" customHeight="1">
      <c r="B23" s="10" t="s">
        <v>239</v>
      </c>
      <c r="C23" s="10" t="b">
        <v>1</v>
      </c>
      <c r="D23" s="10" t="b">
        <v>1</v>
      </c>
      <c r="E23" s="10" t="b">
        <v>1</v>
      </c>
      <c r="F23" s="10" t="b">
        <v>1</v>
      </c>
      <c r="G23" s="27"/>
      <c r="H23" s="27"/>
      <c r="I23" s="27"/>
      <c r="J23" s="27"/>
      <c r="K23" s="27"/>
    </row>
    <row r="24" spans="2:11" s="22" customFormat="1" ht="21" customHeight="1">
      <c r="B24" s="10" t="s">
        <v>233</v>
      </c>
      <c r="C24" s="10" t="b">
        <v>1</v>
      </c>
      <c r="D24" s="10"/>
      <c r="E24" s="10"/>
      <c r="F24" s="10"/>
      <c r="G24" s="27"/>
      <c r="H24" s="27"/>
      <c r="I24" s="27"/>
      <c r="J24" s="27"/>
      <c r="K24" s="27"/>
    </row>
    <row r="25" spans="2:11" s="22" customFormat="1" ht="21" customHeight="1">
      <c r="B25" s="10" t="s">
        <v>240</v>
      </c>
      <c r="C25" s="10">
        <v>0.15</v>
      </c>
      <c r="D25" s="10">
        <v>0.15</v>
      </c>
      <c r="E25" s="10">
        <v>0.15</v>
      </c>
      <c r="F25" s="10">
        <v>0.15</v>
      </c>
      <c r="G25" s="27">
        <v>0</v>
      </c>
      <c r="H25" s="27">
        <v>0</v>
      </c>
      <c r="I25" s="27">
        <v>0</v>
      </c>
      <c r="J25" s="27">
        <v>0</v>
      </c>
      <c r="K25" s="27">
        <v>0</v>
      </c>
    </row>
    <row r="26" spans="2:11" s="22" customFormat="1" ht="21" customHeight="1">
      <c r="B26" s="10" t="s">
        <v>241</v>
      </c>
      <c r="C26" s="134">
        <v>1.5121300000000001E-2</v>
      </c>
      <c r="D26" s="134">
        <v>1.4999999999999999E-2</v>
      </c>
      <c r="E26" s="134">
        <v>3.3000000000000002E-2</v>
      </c>
      <c r="F26" s="134">
        <v>3.773E-2</v>
      </c>
      <c r="G26" s="134">
        <v>0</v>
      </c>
      <c r="H26" s="134">
        <v>0</v>
      </c>
      <c r="I26" s="134">
        <v>0</v>
      </c>
      <c r="J26" s="134">
        <v>0</v>
      </c>
      <c r="K26" s="134">
        <v>0</v>
      </c>
    </row>
    <row r="27" spans="2:11" ht="29.25" thickBot="1">
      <c r="B27" s="15" t="s">
        <v>238</v>
      </c>
      <c r="C27" s="15"/>
      <c r="D27" s="15"/>
      <c r="E27" s="15"/>
      <c r="F27" s="15"/>
      <c r="G27" s="49"/>
      <c r="H27" s="49"/>
      <c r="I27" s="49"/>
      <c r="J27" s="49"/>
      <c r="K27" s="49"/>
    </row>
    <row r="28" spans="2:11" s="22" customFormat="1" ht="21" customHeight="1">
      <c r="B28" s="10" t="s">
        <v>239</v>
      </c>
      <c r="C28" s="10"/>
      <c r="D28" s="10"/>
      <c r="E28" s="10"/>
      <c r="F28" s="10"/>
      <c r="G28" s="27"/>
      <c r="H28" s="27"/>
      <c r="I28" s="27"/>
      <c r="J28" s="27"/>
      <c r="K28" s="27"/>
    </row>
    <row r="29" spans="2:11" s="22" customFormat="1" ht="21" customHeight="1">
      <c r="B29" s="10" t="s">
        <v>233</v>
      </c>
      <c r="C29" s="10"/>
      <c r="D29" s="10"/>
      <c r="E29" s="10"/>
      <c r="F29" s="10"/>
      <c r="G29" s="27"/>
      <c r="H29" s="27"/>
      <c r="I29" s="27"/>
      <c r="J29" s="27"/>
      <c r="K29" s="27"/>
    </row>
    <row r="30" spans="2:11" s="22" customFormat="1" ht="21" customHeight="1">
      <c r="B30" s="10" t="s">
        <v>240</v>
      </c>
      <c r="C30" s="10">
        <v>0</v>
      </c>
      <c r="D30" s="10">
        <v>0</v>
      </c>
      <c r="E30" s="10">
        <v>0</v>
      </c>
      <c r="F30" s="10">
        <v>0</v>
      </c>
      <c r="G30" s="27">
        <v>0</v>
      </c>
      <c r="H30" s="27">
        <v>0</v>
      </c>
      <c r="I30" s="27">
        <v>0</v>
      </c>
      <c r="J30" s="27">
        <v>0</v>
      </c>
      <c r="K30" s="27">
        <v>0</v>
      </c>
    </row>
    <row r="31" spans="2:11" s="22" customFormat="1" ht="21" customHeight="1">
      <c r="B31" s="10" t="s">
        <v>241</v>
      </c>
      <c r="C31" s="134">
        <v>0</v>
      </c>
      <c r="D31" s="134">
        <v>0</v>
      </c>
      <c r="E31" s="134">
        <v>0</v>
      </c>
      <c r="F31" s="134">
        <v>0</v>
      </c>
      <c r="G31" s="134">
        <v>0</v>
      </c>
      <c r="H31" s="134">
        <v>0</v>
      </c>
      <c r="I31" s="134">
        <v>0</v>
      </c>
      <c r="J31" s="134">
        <v>0</v>
      </c>
      <c r="K31" s="134">
        <v>0</v>
      </c>
    </row>
  </sheetData>
  <pageMargins left="0.7" right="0.7" top="0.75" bottom="0.75" header="0.3" footer="0.3"/>
  <pageSetup paperSize="9"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5F34"/>
  </sheetPr>
  <dimension ref="B1:V41"/>
  <sheetViews>
    <sheetView topLeftCell="A11" workbookViewId="0">
      <selection activeCell="E27" sqref="E27"/>
    </sheetView>
  </sheetViews>
  <sheetFormatPr defaultColWidth="9.140625" defaultRowHeight="21" customHeight="1"/>
  <cols>
    <col min="1" max="1" width="9.140625" style="3"/>
    <col min="2" max="2" width="42.85546875" style="3" customWidth="1"/>
    <col min="3" max="3" width="18.42578125" style="3" customWidth="1"/>
    <col min="4" max="4" width="11.85546875" style="3" customWidth="1"/>
    <col min="5" max="5" width="11.5703125" style="3" customWidth="1"/>
    <col min="6" max="13" width="10.140625" style="3" customWidth="1"/>
    <col min="14" max="14" width="12.140625" style="3" customWidth="1"/>
    <col min="15" max="15" width="13.7109375" style="3" customWidth="1"/>
    <col min="16" max="16" width="14" style="3" customWidth="1"/>
    <col min="17" max="17" width="12.28515625" style="3" customWidth="1"/>
    <col min="18" max="18" width="14.28515625" style="3" customWidth="1"/>
    <col min="19" max="19" width="14" style="3" customWidth="1"/>
    <col min="20" max="21" width="16.28515625" style="3" customWidth="1"/>
    <col min="22" max="22" width="22.42578125" style="3" customWidth="1"/>
    <col min="23" max="33" width="18.7109375" style="3" customWidth="1"/>
    <col min="34" max="16384" width="9.140625" style="3"/>
  </cols>
  <sheetData>
    <row r="1" spans="2:21" ht="21" customHeight="1">
      <c r="C1" s="111"/>
      <c r="D1" s="111"/>
      <c r="E1" s="111"/>
      <c r="F1" s="111"/>
      <c r="G1" s="111"/>
      <c r="H1" s="111"/>
      <c r="I1" s="111"/>
      <c r="J1" s="111"/>
      <c r="K1" s="111"/>
      <c r="L1" s="111"/>
      <c r="M1" s="111"/>
      <c r="N1" s="111"/>
      <c r="O1" s="111"/>
      <c r="P1" s="111"/>
      <c r="Q1" s="111"/>
      <c r="R1" s="111"/>
      <c r="S1" s="111"/>
      <c r="T1" s="111"/>
      <c r="U1" s="111"/>
    </row>
    <row r="2" spans="2:21" ht="47.25" thickBot="1">
      <c r="B2" s="79" t="s">
        <v>242</v>
      </c>
      <c r="C2" s="112"/>
      <c r="D2" s="112"/>
      <c r="E2" s="112"/>
      <c r="F2" s="112"/>
      <c r="G2" s="112"/>
      <c r="H2" s="112"/>
      <c r="I2" s="112"/>
      <c r="J2" s="112"/>
      <c r="K2" s="112"/>
      <c r="L2" s="112"/>
      <c r="M2" s="112"/>
      <c r="N2" s="112"/>
      <c r="O2" s="112"/>
      <c r="P2" s="112"/>
      <c r="Q2" s="112"/>
      <c r="R2" s="112"/>
      <c r="S2" s="112"/>
      <c r="T2" s="112"/>
      <c r="U2" s="112"/>
    </row>
    <row r="3" spans="2:21" ht="21" customHeight="1">
      <c r="C3" s="111"/>
      <c r="D3" s="111"/>
      <c r="E3" s="111"/>
      <c r="F3" s="111"/>
      <c r="G3" s="111"/>
      <c r="H3" s="111"/>
      <c r="I3" s="111"/>
      <c r="J3" s="111"/>
      <c r="K3" s="111"/>
      <c r="L3" s="111"/>
      <c r="M3" s="111"/>
      <c r="N3" s="111"/>
      <c r="O3" s="111"/>
      <c r="P3" s="111"/>
      <c r="Q3" s="111"/>
      <c r="R3" s="111"/>
      <c r="S3" s="111"/>
      <c r="T3" s="111"/>
      <c r="U3" s="111"/>
    </row>
    <row r="4" spans="2:21" ht="24.75" customHeight="1" thickBot="1">
      <c r="B4" s="4" t="s">
        <v>243</v>
      </c>
      <c r="C4" s="113"/>
      <c r="D4" s="113"/>
      <c r="E4" s="113"/>
      <c r="F4" s="113"/>
      <c r="G4" s="113"/>
      <c r="H4" s="113"/>
      <c r="I4" s="113"/>
      <c r="J4" s="113"/>
      <c r="K4" s="113"/>
      <c r="L4" s="113"/>
      <c r="M4" s="113"/>
      <c r="N4" s="113"/>
      <c r="O4" s="113"/>
      <c r="P4" s="113"/>
      <c r="Q4" s="112"/>
      <c r="R4" s="112"/>
      <c r="S4" s="112"/>
      <c r="T4" s="112"/>
      <c r="U4" s="112"/>
    </row>
    <row r="5" spans="2:21" ht="21" customHeight="1">
      <c r="C5" s="111"/>
      <c r="D5" s="111"/>
      <c r="E5" s="111"/>
      <c r="F5" s="111"/>
      <c r="G5" s="111"/>
      <c r="H5" s="111"/>
      <c r="I5" s="111"/>
      <c r="J5" s="111"/>
      <c r="K5" s="111"/>
      <c r="L5" s="111"/>
      <c r="M5" s="111"/>
      <c r="N5" s="111"/>
      <c r="O5" s="111"/>
      <c r="P5" s="111"/>
      <c r="Q5" s="111"/>
      <c r="R5" s="111"/>
      <c r="S5" s="111"/>
      <c r="T5" s="111"/>
      <c r="U5" s="111"/>
    </row>
    <row r="6" spans="2:21" ht="15">
      <c r="B6" t="s">
        <v>231</v>
      </c>
      <c r="C6" s="9" t="s">
        <v>713</v>
      </c>
      <c r="D6" s="114" t="s">
        <v>215</v>
      </c>
      <c r="E6" s="9" t="s">
        <v>216</v>
      </c>
      <c r="F6" s="9" t="s">
        <v>885</v>
      </c>
      <c r="G6" s="9" t="s">
        <v>886</v>
      </c>
      <c r="H6" s="9" t="s">
        <v>887</v>
      </c>
      <c r="I6" s="9" t="s">
        <v>888</v>
      </c>
      <c r="J6" s="9" t="s">
        <v>889</v>
      </c>
      <c r="K6" s="9" t="s">
        <v>890</v>
      </c>
      <c r="L6" s="9" t="s">
        <v>891</v>
      </c>
      <c r="M6" s="9" t="s">
        <v>892</v>
      </c>
      <c r="N6" s="114" t="s">
        <v>893</v>
      </c>
      <c r="O6" s="114" t="s">
        <v>244</v>
      </c>
      <c r="P6" s="114" t="s">
        <v>245</v>
      </c>
      <c r="Q6" s="114" t="s">
        <v>246</v>
      </c>
      <c r="R6" s="114" t="s">
        <v>247</v>
      </c>
      <c r="S6" s="114" t="s">
        <v>248</v>
      </c>
      <c r="T6" s="114" t="s">
        <v>249</v>
      </c>
      <c r="U6" s="114" t="s">
        <v>120</v>
      </c>
    </row>
    <row r="7" spans="2:21" ht="29.25" thickBot="1">
      <c r="B7" s="4" t="s">
        <v>250</v>
      </c>
      <c r="C7" s="113"/>
      <c r="D7" s="113"/>
      <c r="E7" s="113"/>
      <c r="F7" s="113"/>
      <c r="G7" s="113"/>
      <c r="H7" s="113"/>
      <c r="I7" s="113"/>
      <c r="J7" s="113"/>
      <c r="K7" s="113"/>
      <c r="L7" s="113"/>
      <c r="M7" s="113"/>
      <c r="N7" s="113"/>
      <c r="O7" s="113"/>
      <c r="P7" s="113"/>
      <c r="Q7" s="113"/>
      <c r="R7" s="113"/>
      <c r="S7" s="113"/>
      <c r="T7" s="113"/>
      <c r="U7" s="120"/>
    </row>
    <row r="8" spans="2:21" ht="21" customHeight="1">
      <c r="B8" s="2" t="str">
        <f>Risk_1_Name</f>
        <v>Something</v>
      </c>
      <c r="C8" s="115">
        <f>ROUND('Risk 1'!J58,2)</f>
        <v>0</v>
      </c>
      <c r="D8" s="115">
        <f>ROUND('Risk 1'!J59,2)</f>
        <v>0</v>
      </c>
      <c r="E8" s="115">
        <f ca="1">ROUND('Risk 1'!J60,2)</f>
        <v>0</v>
      </c>
      <c r="F8" s="115">
        <f ca="1">ROUND('Risk 1'!J61,2)</f>
        <v>0</v>
      </c>
      <c r="G8" s="115">
        <f ca="1">ROUND('Risk 1'!J62,2)</f>
        <v>0</v>
      </c>
      <c r="H8" s="115">
        <f ca="1">ROUND('Risk 1'!J63,2)</f>
        <v>0</v>
      </c>
      <c r="I8" s="115">
        <f ca="1">ROUND('Risk 1'!J64,2)</f>
        <v>0</v>
      </c>
      <c r="J8" s="115">
        <f ca="1">ROUND('Risk 1'!J65,2)</f>
        <v>0</v>
      </c>
      <c r="K8" s="115">
        <f ca="1">ROUND('Risk 1'!J66,2)</f>
        <v>0</v>
      </c>
      <c r="L8" s="115">
        <f ca="1">ROUND('Risk 1'!J67,2)</f>
        <v>0</v>
      </c>
      <c r="M8" s="115">
        <f ca="1">ROUND('Risk 1'!J68,2)</f>
        <v>0</v>
      </c>
      <c r="N8" s="115">
        <f ca="1">SUM(Table_Premium_Breakdown[[#This Row],[SD ACT]:[SD WA]])</f>
        <v>0</v>
      </c>
      <c r="O8" s="115"/>
      <c r="P8" s="118">
        <f ca="1">Table_Premium_Breakdown[[#This Row],[Base Premium]]+Table_Premium_Breakdown[[#This Row],[ESL]]+Table_Premium_Breakdown[[#This Row],[GST]]+Table_Premium_Breakdown[[#This Row],[SD Total]]+Table_Premium_Breakdown[[#This Row],[Service Fees]]</f>
        <v>0</v>
      </c>
      <c r="Q8" s="115"/>
      <c r="R8" s="115">
        <f ca="1">SUM(Table_Premium_Breakdown[[#This Row],[Sub Total 1]:[Interest]])</f>
        <v>0</v>
      </c>
      <c r="S8" s="115"/>
      <c r="T8" s="115"/>
      <c r="U8" s="115">
        <f ca="1">SUM(Table_Premium_Breakdown[[#This Row],[Sub Total 2]:[Transaction Costs]])</f>
        <v>0</v>
      </c>
    </row>
    <row r="9" spans="2:21" ht="21" customHeight="1">
      <c r="B9" s="6" t="str">
        <f>Risk_2_Name</f>
        <v>Else</v>
      </c>
      <c r="C9" s="116">
        <f>ROUND('Risk 2'!J50,2)</f>
        <v>0</v>
      </c>
      <c r="D9" s="116">
        <f ca="1">ROUND('Risk 2'!J51,2)</f>
        <v>0</v>
      </c>
      <c r="E9" s="116">
        <f ca="1">ROUND('Risk 2'!J52,2)</f>
        <v>0</v>
      </c>
      <c r="F9" s="116">
        <f ca="1">ROUND('Risk 2'!J53,2)</f>
        <v>0</v>
      </c>
      <c r="G9" s="116">
        <f ca="1">ROUND('Risk 2'!J54,2)</f>
        <v>0</v>
      </c>
      <c r="H9" s="116">
        <f ca="1">ROUND('Risk 2'!J55,2)</f>
        <v>0</v>
      </c>
      <c r="I9" s="116">
        <f ca="1">ROUND('Risk 2'!J56,2)</f>
        <v>0</v>
      </c>
      <c r="J9" s="116">
        <f ca="1">ROUND('Risk 2'!J57,2)</f>
        <v>0</v>
      </c>
      <c r="K9" s="116">
        <f ca="1">ROUND('Risk 2'!J58,2)</f>
        <v>0</v>
      </c>
      <c r="L9" s="116">
        <f ca="1">ROUND('Risk 2'!J59,2)</f>
        <v>0</v>
      </c>
      <c r="M9" s="116">
        <f ca="1">ROUND('Risk 2'!J60,2)</f>
        <v>0</v>
      </c>
      <c r="N9" s="115">
        <f ca="1">SUM(Table_Premium_Breakdown[[#This Row],[SD ACT]:[SD WA]])</f>
        <v>0</v>
      </c>
      <c r="O9" s="116"/>
      <c r="P9" s="118">
        <f ca="1">Table_Premium_Breakdown[[#This Row],[Base Premium]]+Table_Premium_Breakdown[[#This Row],[ESL]]+Table_Premium_Breakdown[[#This Row],[GST]]+Table_Premium_Breakdown[[#This Row],[SD Total]]+Table_Premium_Breakdown[[#This Row],[Service Fees]]</f>
        <v>0</v>
      </c>
      <c r="Q9" s="116"/>
      <c r="R9" s="115">
        <f ca="1">SUM(Table_Premium_Breakdown[[#This Row],[Sub Total 1]:[Interest]])</f>
        <v>0</v>
      </c>
      <c r="S9" s="116"/>
      <c r="T9" s="116"/>
      <c r="U9" s="116">
        <f ca="1">SUM(Table_Premium_Breakdown[[#This Row],[Sub Total 2]:[Transaction Costs]])</f>
        <v>0</v>
      </c>
    </row>
    <row r="10" spans="2:21" ht="21" customHeight="1">
      <c r="B10" s="1"/>
      <c r="C10" s="117"/>
      <c r="D10" s="115"/>
      <c r="E10" s="117"/>
      <c r="F10" s="117"/>
      <c r="G10" s="117"/>
      <c r="H10" s="117"/>
      <c r="I10" s="117"/>
      <c r="J10" s="117"/>
      <c r="K10" s="117"/>
      <c r="L10" s="117"/>
      <c r="M10" s="117"/>
      <c r="N10" s="117"/>
      <c r="O10" s="117"/>
      <c r="P10" s="118"/>
      <c r="Q10" s="117"/>
      <c r="R10" s="115"/>
      <c r="S10" s="117"/>
      <c r="T10" s="117"/>
      <c r="U10" s="115"/>
    </row>
    <row r="11" spans="2:21" ht="21" customHeight="1">
      <c r="B11" s="1"/>
      <c r="C11" s="118"/>
      <c r="D11" s="119"/>
      <c r="E11" s="118"/>
      <c r="F11" s="118"/>
      <c r="G11" s="118"/>
      <c r="H11" s="118"/>
      <c r="I11" s="118"/>
      <c r="J11" s="118"/>
      <c r="K11" s="118"/>
      <c r="L11" s="118"/>
      <c r="M11" s="118"/>
      <c r="N11" s="118"/>
      <c r="O11" s="118"/>
      <c r="P11" s="118"/>
      <c r="Q11" s="118"/>
      <c r="R11" s="115"/>
      <c r="S11" s="118"/>
      <c r="T11" s="118"/>
      <c r="U11" s="119"/>
    </row>
    <row r="12" spans="2:21" ht="29.25" thickBot="1">
      <c r="B12" s="4" t="s">
        <v>251</v>
      </c>
      <c r="C12" s="113"/>
      <c r="D12" s="113"/>
      <c r="E12" s="113"/>
      <c r="F12" s="113"/>
      <c r="G12" s="113"/>
      <c r="H12" s="113"/>
      <c r="I12" s="113"/>
      <c r="J12" s="113"/>
      <c r="K12" s="113"/>
      <c r="L12" s="113"/>
      <c r="M12" s="113"/>
      <c r="N12" s="113"/>
      <c r="O12" s="113"/>
      <c r="P12" s="121"/>
      <c r="Q12" s="113"/>
      <c r="R12" s="113"/>
      <c r="S12" s="113"/>
      <c r="T12" s="113"/>
      <c r="U12" s="120"/>
    </row>
    <row r="13" spans="2:21" ht="21" customHeight="1">
      <c r="B13" s="1" t="s">
        <v>884</v>
      </c>
      <c r="C13" s="118"/>
      <c r="D13" s="118"/>
      <c r="E13" s="118">
        <f>ROUND(Table_Premium_Breakdown[[#This Row],[Service Fees]]*0.1,2)</f>
        <v>0</v>
      </c>
      <c r="F13" s="118"/>
      <c r="G13" s="118"/>
      <c r="H13" s="118"/>
      <c r="I13" s="118"/>
      <c r="J13" s="118"/>
      <c r="K13" s="118"/>
      <c r="L13" s="118"/>
      <c r="M13" s="118"/>
      <c r="N13" s="118"/>
      <c r="O13" s="118">
        <f>ROUND(Settings_Financial_Broker_Fee_Once_Off+(Table_Premium_Breakdown[[#Totals],[Base Premium]]*Settings_Financial_Broker_Fee_Premium_Percent),2)</f>
        <v>0</v>
      </c>
      <c r="P13" s="118">
        <f>Table_Premium_Breakdown[[#This Row],[Base Premium]]+Table_Premium_Breakdown[[#This Row],[ESL]]+Table_Premium_Breakdown[[#This Row],[GST]]+Table_Premium_Breakdown[[#This Row],[SD Total]]+Table_Premium_Breakdown[[#This Row],[Service Fees]]</f>
        <v>0</v>
      </c>
      <c r="Q13" s="118"/>
      <c r="R13" s="115">
        <f>SUM(Table_Premium_Breakdown[[#This Row],[Sub Total 1]:[Interest]])</f>
        <v>0</v>
      </c>
      <c r="S13" s="118"/>
      <c r="T13" s="118"/>
      <c r="U13" s="118">
        <f>SUM(Table_Premium_Breakdown[[#This Row],[Sub Total 2]:[Transaction Costs]])</f>
        <v>0</v>
      </c>
    </row>
    <row r="14" spans="2:21" ht="21" customHeight="1">
      <c r="B14" s="1" t="s">
        <v>883</v>
      </c>
      <c r="C14" s="118"/>
      <c r="D14" s="118"/>
      <c r="E14" s="118">
        <f>ROUND(Table_Premium_Breakdown[[#This Row],[Service Fees]]*0.1,2)</f>
        <v>0</v>
      </c>
      <c r="F14" s="118"/>
      <c r="G14" s="118"/>
      <c r="H14" s="118"/>
      <c r="I14" s="118"/>
      <c r="J14" s="118"/>
      <c r="K14" s="118"/>
      <c r="L14" s="118"/>
      <c r="M14" s="118"/>
      <c r="N14" s="118"/>
      <c r="O14" s="118">
        <f>ROUND(Settings_Financial_Underwriter_Fee_Once_Off+(Table_Premium_Breakdown[[#Totals],[Base Premium]]*Settings_Financial_Underwriter_Fee_Premium_Percent),2)</f>
        <v>0</v>
      </c>
      <c r="P14" s="118">
        <f>Table_Premium_Breakdown[[#This Row],[Base Premium]]+Table_Premium_Breakdown[[#This Row],[ESL]]+Table_Premium_Breakdown[[#This Row],[GST]]+Table_Premium_Breakdown[[#This Row],[SD Total]]+Table_Premium_Breakdown[[#This Row],[Service Fees]]</f>
        <v>0</v>
      </c>
      <c r="Q14" s="118"/>
      <c r="R14" s="115">
        <f>SUM(Table_Premium_Breakdown[[#This Row],[Sub Total 1]:[Interest]])</f>
        <v>0</v>
      </c>
      <c r="S14" s="118"/>
      <c r="T14" s="118"/>
      <c r="U14" s="119">
        <f>SUM(Table_Premium_Breakdown[[#This Row],[Sub Total 2]:[Transaction Costs]])</f>
        <v>0</v>
      </c>
    </row>
    <row r="15" spans="2:21" ht="21" customHeight="1">
      <c r="B15" t="s">
        <v>881</v>
      </c>
      <c r="C15" s="8"/>
      <c r="D15" s="8"/>
      <c r="E15" s="118">
        <f ca="1">ROUND(Table_Premium_Breakdown[[#This Row],[Service Fees]]*0.1,2)</f>
        <v>0</v>
      </c>
      <c r="F15" s="118"/>
      <c r="G15" s="118"/>
      <c r="H15" s="118"/>
      <c r="I15" s="118"/>
      <c r="J15" s="118"/>
      <c r="K15" s="118"/>
      <c r="L15" s="118"/>
      <c r="M15" s="118"/>
      <c r="N15" s="8"/>
      <c r="O15" s="8">
        <f ca="1">ROUND(IF(OFFSET(Table_Payment_Options[],0,MATCH(Input_Payment_Option,Table_Payment_Options[#Headers],0)-1,1,1)="Direct",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0),2)</f>
        <v>0</v>
      </c>
      <c r="P15" s="118">
        <f ca="1">Table_Premium_Breakdown[[#This Row],[Base Premium]]+Table_Premium_Breakdown[[#This Row],[ESL]]+Table_Premium_Breakdown[[#This Row],[GST]]+Table_Premium_Breakdown[[#This Row],[SD Total]]+Table_Premium_Breakdown[[#This Row],[Service Fees]]</f>
        <v>0</v>
      </c>
      <c r="Q15" s="8">
        <f ca="1">ROUND(IF(OFFSET(Table_Payment_Options[],0,MATCH(Input_Payment_Option,Table_Payment_Options[#Headers],0)-1,1,1)="Direct",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0),2)</f>
        <v>0</v>
      </c>
      <c r="R15" s="115">
        <f ca="1">SUM(Table_Premium_Breakdown[[#This Row],[Sub Total 1]:[Interest]])</f>
        <v>0</v>
      </c>
      <c r="S15" s="122">
        <f ca="1" xml:space="preserve">
IF(Settings_Merchant_Fee_Rounding_Method="Normal",
ROUND(IF(OFFSET(Table_Payment_Options[],0,MATCH(Input_Payment_Option,Table_Payment_Options[#Headers],0)-1,1,1)="Direct",
OFFSET(Payment_Methods_Direct_Merchant_Fee,0,MATCH(Input_Payment_Method,Table_Payment_Methods[#Headers],0)-1,1,1)*Table_Premium_Breakdown[[#Totals],[Sub Total 2]],
0),2),
IF(Settings_Merchant_Fee_Rounding_Method="Up",
ROUNDUP(IF(OFFSET(Table_Payment_Options[],0,MATCH(Input_Payment_Option,Table_Payment_Options[#Headers],0)-1,1,1)="Direct",
OFFSET(Payment_Methods_Direct_Merchant_Fee,0,MATCH(Input_Payment_Method,Table_Payment_Methods[#Headers],0)-1,1,1)*Table_Premium_Breakdown[[#Totals],[Sub Total 2]],
0),2),
ROUNDDOWN(IF(OFFSET(Table_Payment_Options[],0,MATCH(Input_Payment_Option,Table_Payment_Options[#Headers],0)-1,1,1)="Direct",
OFFSET(Payment_Methods_Direct_Merchant_Fee,0,MATCH(Input_Payment_Method,Table_Payment_Methods[#Headers],0)-1,1,1)*Table_Premium_Breakdown[[#Totals],[Sub Total 2]],
0),2)
)
)</f>
        <v>0</v>
      </c>
      <c r="T15" s="118">
        <f ca="1">ROUND(IF(OFFSET(Table_Payment_Options[],0,MATCH(Input_Payment_Option,Table_Payment_Options[#Headers],0)-1,1,1)="Direct",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0),2)</f>
        <v>0</v>
      </c>
      <c r="U15" s="8">
        <f ca="1">SUM(Table_Premium_Breakdown[[#This Row],[Sub Total 2]:[Transaction Costs]])</f>
        <v>0</v>
      </c>
    </row>
    <row r="16" spans="2:21" ht="21" customHeight="1">
      <c r="B16" t="s">
        <v>882</v>
      </c>
      <c r="C16" s="118"/>
      <c r="D16" s="8"/>
      <c r="E16" s="118">
        <f ca="1">ROUND(Table_Premium_Breakdown[[#This Row],[Service Fees]]*0.1,2)</f>
        <v>0</v>
      </c>
      <c r="F16" s="118"/>
      <c r="G16" s="118"/>
      <c r="H16" s="118"/>
      <c r="I16" s="118"/>
      <c r="J16" s="118"/>
      <c r="K16" s="118"/>
      <c r="L16" s="118"/>
      <c r="M16" s="118"/>
      <c r="N16" s="8"/>
      <c r="O16" s="118">
        <f ca="1">ROUND(IF(OFFSET(Table_Payment_Options[],0,MATCH(Input_Payment_Option,Table_Payment_Options[#Headers],0)-1,1,1)="Funded",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0),2)</f>
        <v>0</v>
      </c>
      <c r="P16" s="118">
        <f ca="1">Table_Premium_Breakdown[[#This Row],[Base Premium]]+Table_Premium_Breakdown[[#This Row],[ESL]]+Table_Premium_Breakdown[[#This Row],[GST]]+Table_Premium_Breakdown[[#This Row],[SD Total]]+Table_Premium_Breakdown[[#This Row],[Service Fees]]</f>
        <v>0</v>
      </c>
      <c r="Q16" s="118">
        <f ca="1">ROUND(IF(OFFSET(Table_Payment_Options[],0,MATCH(Input_Payment_Option,Table_Payment_Options[#Headers],0)-1,1,1)="Funded",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0),2)</f>
        <v>0</v>
      </c>
      <c r="R16" s="115">
        <f ca="1">SUM(Table_Premium_Breakdown[[#This Row],[Sub Total 1]:[Interest]])</f>
        <v>0</v>
      </c>
      <c r="S16" s="118">
        <f ca="1">ROUND(IF(OFFSET(Table_Payment_Options[],0,MATCH(Input_Payment_Option,Table_Payment_Options[#Headers],0)-1,1,1)="Funded",
OFFSET(Payment_Methods_Funded_Merchant_Fee,0,MATCH(Input_Payment_Method,Table_Payment_Methods[#Headers],0)-1,1,1)*Table_Premium_Breakdown[[#Totals],[Sub Total 2]],
0),2)</f>
        <v>0</v>
      </c>
      <c r="T16" s="118">
        <f ca="1">ROUND(IF(OFFSET(Table_Payment_Options[],0,MATCH(Input_Payment_Option,Table_Payment_Options[#Headers],0)-1,1,1)="Funded",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0),2)</f>
        <v>0</v>
      </c>
      <c r="U16" s="118">
        <f ca="1">SUM(Table_Premium_Breakdown[[#This Row],[Sub Total 2]:[Transaction Costs]])</f>
        <v>0</v>
      </c>
    </row>
    <row r="17" spans="2:22" ht="15">
      <c r="B17" s="359" t="s">
        <v>120</v>
      </c>
      <c r="C17" s="360">
        <f>SUM(Table_Premium_Breakdown[Base Premium])</f>
        <v>0</v>
      </c>
      <c r="D17" s="360">
        <f ca="1">SUM(Table_Premium_Breakdown[ESL])</f>
        <v>0</v>
      </c>
      <c r="E17" s="360">
        <f ca="1">SUM(Table_Premium_Breakdown[GST])</f>
        <v>0</v>
      </c>
      <c r="F17" s="360">
        <f ca="1">SUM(Table_Premium_Breakdown[SD ACT])</f>
        <v>0</v>
      </c>
      <c r="G17" s="360">
        <f ca="1">SUM(Table_Premium_Breakdown[SD NSW])</f>
        <v>0</v>
      </c>
      <c r="H17" s="360">
        <f ca="1">SUM(Table_Premium_Breakdown[SD NT])</f>
        <v>0</v>
      </c>
      <c r="I17" s="360">
        <f ca="1">SUM(Table_Premium_Breakdown[SD QLD])</f>
        <v>0</v>
      </c>
      <c r="J17" s="360">
        <f ca="1">SUM(Table_Premium_Breakdown[SD SA])</f>
        <v>0</v>
      </c>
      <c r="K17" s="360">
        <f ca="1">SUM(Table_Premium_Breakdown[SD TAS])</f>
        <v>0</v>
      </c>
      <c r="L17" s="360">
        <f ca="1">SUM(Table_Premium_Breakdown[SD VIC])</f>
        <v>0</v>
      </c>
      <c r="M17" s="360">
        <f ca="1">SUM(Table_Premium_Breakdown[SD WA])</f>
        <v>0</v>
      </c>
      <c r="N17" s="360">
        <f ca="1">SUM(Table_Premium_Breakdown[SD Total])</f>
        <v>0</v>
      </c>
      <c r="O17" s="360">
        <f ca="1">SUM(Table_Premium_Breakdown[Service Fees])</f>
        <v>0</v>
      </c>
      <c r="P17" s="360">
        <f ca="1">SUM(Table_Premium_Breakdown[Sub Total 1])</f>
        <v>0</v>
      </c>
      <c r="Q17" s="360">
        <f ca="1">SUM(Table_Premium_Breakdown[Interest])</f>
        <v>0</v>
      </c>
      <c r="R17" s="360">
        <f ca="1">SUM(Table_Premium_Breakdown[Sub Total 2])</f>
        <v>0</v>
      </c>
      <c r="S17" s="360">
        <f ca="1">SUM(Table_Premium_Breakdown[Merchant Fees])</f>
        <v>0</v>
      </c>
      <c r="T17" s="360">
        <f ca="1">SUM(Table_Premium_Breakdown[Transaction Costs])</f>
        <v>0</v>
      </c>
      <c r="U17" s="360">
        <f ca="1">SUM(Table_Premium_Breakdown[Total])</f>
        <v>0</v>
      </c>
    </row>
    <row r="18" spans="2:22" ht="21" customHeight="1">
      <c r="C18" s="111"/>
      <c r="D18" s="111"/>
      <c r="E18" s="111"/>
      <c r="F18" s="111"/>
      <c r="G18" s="111"/>
      <c r="H18" s="111"/>
      <c r="I18" s="111"/>
      <c r="J18" s="111"/>
      <c r="K18" s="111"/>
      <c r="L18" s="111"/>
      <c r="M18" s="111"/>
      <c r="N18" s="111"/>
      <c r="O18" s="111"/>
      <c r="P18" s="111"/>
      <c r="Q18" s="111"/>
      <c r="R18" s="111"/>
      <c r="S18" s="111"/>
      <c r="T18" s="111"/>
      <c r="U18" s="111"/>
      <c r="V18" s="111"/>
    </row>
    <row r="19" spans="2:22" ht="29.25" thickBot="1">
      <c r="B19" s="4" t="s">
        <v>1109</v>
      </c>
      <c r="C19" s="113"/>
      <c r="D19" s="111"/>
      <c r="E19" s="111"/>
      <c r="F19" s="111"/>
      <c r="G19" s="111"/>
      <c r="H19" s="111"/>
      <c r="I19" s="111"/>
      <c r="J19" s="111"/>
      <c r="K19" s="111"/>
      <c r="L19" s="111"/>
      <c r="M19" s="111"/>
      <c r="N19" s="111"/>
      <c r="O19" s="111"/>
      <c r="P19" s="111"/>
      <c r="Q19" s="111"/>
      <c r="R19" s="111"/>
      <c r="S19" s="111"/>
      <c r="T19" s="111"/>
      <c r="U19" s="111"/>
      <c r="V19" s="111"/>
    </row>
    <row r="20" spans="2:22" ht="21" customHeight="1">
      <c r="C20" s="111"/>
      <c r="D20" s="111"/>
      <c r="E20" s="111"/>
      <c r="F20" s="111"/>
      <c r="G20" s="111"/>
      <c r="H20" s="111"/>
      <c r="I20" s="111"/>
      <c r="J20" s="111"/>
      <c r="K20" s="111"/>
      <c r="L20" s="111"/>
      <c r="M20" s="111"/>
      <c r="N20" s="111"/>
      <c r="O20" s="111"/>
      <c r="P20" s="111"/>
      <c r="Q20" s="111"/>
      <c r="R20" s="111"/>
      <c r="S20" s="111"/>
      <c r="T20" s="111"/>
      <c r="U20" s="111"/>
      <c r="V20" s="111"/>
    </row>
    <row r="21" spans="2:22" ht="15">
      <c r="B21" t="s">
        <v>1</v>
      </c>
      <c r="C21" t="s">
        <v>6</v>
      </c>
      <c r="D21" s="111"/>
      <c r="E21" s="111"/>
      <c r="F21" s="111"/>
      <c r="G21" s="111"/>
      <c r="H21" s="111"/>
      <c r="I21" s="111"/>
      <c r="J21" s="111"/>
      <c r="K21" s="111"/>
      <c r="L21" s="111"/>
      <c r="M21" s="111"/>
      <c r="N21" s="111"/>
      <c r="O21" s="111"/>
      <c r="P21" s="111"/>
      <c r="Q21" s="111"/>
      <c r="R21" s="111"/>
      <c r="S21" s="111"/>
      <c r="T21" s="111"/>
      <c r="U21" s="111"/>
      <c r="V21" s="111"/>
    </row>
    <row r="22" spans="2:22" ht="21" customHeight="1">
      <c r="B22" t="s">
        <v>1957</v>
      </c>
      <c r="C22" s="367">
        <f ca="1">Table_Premium_Breakdown[[#Totals],[Sub Total 1]]</f>
        <v>0</v>
      </c>
      <c r="D22" s="111"/>
      <c r="E22" s="111"/>
      <c r="F22" s="111"/>
      <c r="G22" s="111"/>
      <c r="H22" s="111"/>
      <c r="I22" s="111"/>
      <c r="J22" s="111"/>
      <c r="K22" s="111"/>
      <c r="L22" s="111"/>
      <c r="M22" s="111"/>
      <c r="N22" s="111"/>
      <c r="O22" s="111"/>
      <c r="P22" s="111"/>
      <c r="Q22" s="111"/>
      <c r="R22" s="111"/>
      <c r="S22" s="111"/>
      <c r="T22" s="111"/>
      <c r="U22" s="111"/>
      <c r="V22" s="111"/>
    </row>
    <row r="23" spans="2:22" ht="21" customHeight="1">
      <c r="B23" s="6" t="s">
        <v>237</v>
      </c>
      <c r="C23" s="328">
        <f ca="1">IFERROR(INDEX(Table_IQumulate_Rates[Rate],MATCH(Table_Premium_Breakdown[[#Totals],[Total]],Table_IQumulate_Rates[Price From])),0)</f>
        <v>8.8999999999999996E-2</v>
      </c>
      <c r="D23" s="111"/>
      <c r="E23" s="111"/>
      <c r="F23" s="111"/>
      <c r="G23" s="111"/>
      <c r="H23" s="111"/>
      <c r="I23" s="111"/>
      <c r="J23" s="111"/>
      <c r="K23" s="111"/>
      <c r="L23" s="111"/>
      <c r="M23" s="111"/>
      <c r="N23" s="111"/>
      <c r="O23" s="111"/>
      <c r="P23" s="111"/>
      <c r="Q23" s="111"/>
      <c r="R23" s="111"/>
      <c r="S23" s="111"/>
      <c r="T23" s="111"/>
      <c r="U23" s="111"/>
      <c r="V23" s="111"/>
    </row>
    <row r="24" spans="2:22" ht="21" customHeight="1">
      <c r="B24" s="6" t="s">
        <v>1590</v>
      </c>
      <c r="C24" s="326" t="s">
        <v>181</v>
      </c>
      <c r="D24" s="111"/>
      <c r="E24" s="111"/>
      <c r="F24" s="111"/>
      <c r="G24" s="111"/>
      <c r="H24" s="111"/>
      <c r="I24" s="111"/>
      <c r="J24" s="111"/>
      <c r="K24" s="111"/>
      <c r="L24" s="111"/>
      <c r="M24" s="111"/>
      <c r="N24" s="111"/>
      <c r="O24" s="111"/>
      <c r="P24" s="111"/>
      <c r="Q24" s="111"/>
      <c r="R24" s="111"/>
      <c r="S24" s="111"/>
      <c r="T24" s="111"/>
      <c r="U24" s="111"/>
      <c r="V24" s="111"/>
    </row>
    <row r="25" spans="2:22" ht="21" customHeight="1">
      <c r="B25" s="6" t="s">
        <v>234</v>
      </c>
      <c r="C25">
        <v>10</v>
      </c>
      <c r="D25" s="111"/>
      <c r="E25" s="111"/>
      <c r="F25" s="111"/>
      <c r="G25" s="111"/>
      <c r="H25" s="111"/>
      <c r="I25" s="111"/>
      <c r="J25" s="111"/>
      <c r="K25" s="111"/>
      <c r="L25" s="111"/>
      <c r="M25" s="111"/>
      <c r="N25" s="111"/>
      <c r="O25" s="111"/>
      <c r="P25" s="111"/>
      <c r="Q25" s="111"/>
      <c r="R25" s="111"/>
      <c r="S25" s="111"/>
      <c r="T25" s="111"/>
      <c r="U25" s="111"/>
      <c r="V25" s="111"/>
    </row>
    <row r="26" spans="2:22" ht="21" customHeight="1">
      <c r="B26" t="s">
        <v>1589</v>
      </c>
      <c r="C26">
        <f ca="1">IFERROR(INDEX(Table_IQumulate_Rates[Application Fee],MATCH(Table_Premium_Breakdown[[#Totals],[Total]],Table_IQumulate_Rates[Price From])),0)</f>
        <v>60</v>
      </c>
      <c r="D26" s="111"/>
      <c r="E26" s="111"/>
      <c r="F26" s="111"/>
      <c r="G26" s="111"/>
      <c r="H26" s="111"/>
      <c r="I26" s="111"/>
      <c r="J26" s="111"/>
      <c r="K26" s="111"/>
      <c r="L26" s="111"/>
      <c r="M26" s="111"/>
      <c r="N26" s="111"/>
      <c r="O26" s="111"/>
      <c r="P26" s="111"/>
      <c r="Q26" s="111"/>
      <c r="R26" s="111"/>
      <c r="S26" s="111"/>
      <c r="T26" s="111"/>
      <c r="U26" s="111"/>
      <c r="V26" s="111"/>
    </row>
    <row r="27" spans="2:22" ht="21" customHeight="1">
      <c r="B27" s="6" t="s">
        <v>1591</v>
      </c>
      <c r="C27" s="329">
        <f ca="1">IFERROR(C28+INDEX(Table_IQumulate_Rates[Application Fee],MATCH(Table_Premium_Breakdown[[#Totals],[Total]],Table_IQumulate_Rates[Price From])),0)</f>
        <v>60</v>
      </c>
      <c r="D27" s="111"/>
      <c r="E27" s="111"/>
      <c r="F27" s="111"/>
      <c r="G27" s="111"/>
      <c r="H27" s="111"/>
      <c r="I27" s="111"/>
      <c r="J27" s="111"/>
      <c r="K27" s="111"/>
      <c r="L27" s="111"/>
      <c r="M27" s="111"/>
      <c r="N27" s="111"/>
      <c r="O27" s="111"/>
      <c r="P27" s="111"/>
      <c r="Q27" s="111"/>
      <c r="R27" s="111"/>
      <c r="S27" s="111"/>
      <c r="T27" s="111"/>
      <c r="U27" s="111"/>
      <c r="V27" s="111"/>
    </row>
    <row r="28" spans="2:22" ht="21" customHeight="1">
      <c r="B28" s="6" t="s">
        <v>1958</v>
      </c>
      <c r="C28" s="5">
        <f ca="1">IFERROR(PMT(Premium_Finance_Interest_Rate/Premium_Finance_Number_Of_Instalments,Premium_Finance_Number_Of_Instalments,-Premium_Finance_Amount_Funded),0)</f>
        <v>0</v>
      </c>
      <c r="D28" s="111"/>
      <c r="E28" s="111"/>
      <c r="F28" s="111"/>
      <c r="G28" s="111"/>
      <c r="H28" s="111"/>
      <c r="I28" s="111"/>
      <c r="J28" s="111"/>
      <c r="K28" s="111"/>
      <c r="L28" s="111"/>
      <c r="M28" s="111"/>
      <c r="N28" s="111"/>
      <c r="O28" s="111"/>
      <c r="P28" s="111"/>
      <c r="Q28" s="111"/>
      <c r="R28" s="111"/>
      <c r="S28" s="111"/>
      <c r="T28" s="111"/>
      <c r="U28" s="111"/>
      <c r="V28" s="111"/>
    </row>
    <row r="29" spans="2:22" ht="21" customHeight="1">
      <c r="C29" s="111"/>
      <c r="D29" s="111"/>
      <c r="E29" s="111"/>
      <c r="F29" s="111"/>
      <c r="G29" s="111"/>
      <c r="H29" s="111"/>
      <c r="I29" s="111"/>
      <c r="J29" s="111"/>
      <c r="K29" s="111"/>
      <c r="L29" s="111"/>
      <c r="M29" s="111"/>
      <c r="N29" s="111"/>
      <c r="O29" s="111"/>
      <c r="P29" s="111"/>
      <c r="Q29" s="111"/>
      <c r="R29" s="111"/>
      <c r="S29" s="111"/>
      <c r="T29" s="111"/>
      <c r="U29" s="111"/>
      <c r="V29" s="111"/>
    </row>
    <row r="30" spans="2:22" ht="29.25" thickBot="1">
      <c r="B30" s="4" t="s">
        <v>252</v>
      </c>
      <c r="C30" s="113"/>
      <c r="D30" s="111"/>
      <c r="E30" s="111"/>
      <c r="F30" s="111"/>
      <c r="G30" s="111"/>
      <c r="H30" s="111"/>
      <c r="I30" s="111"/>
      <c r="J30" s="111"/>
      <c r="K30" s="111"/>
      <c r="L30" s="111"/>
      <c r="M30" s="111"/>
      <c r="N30" s="111"/>
      <c r="O30" s="111"/>
      <c r="P30" s="111"/>
      <c r="Q30" s="111"/>
      <c r="R30" s="111"/>
      <c r="S30" s="111"/>
      <c r="T30" s="111"/>
      <c r="U30" s="111"/>
      <c r="V30" s="111"/>
    </row>
    <row r="31" spans="2:22" ht="21" customHeight="1">
      <c r="C31" s="111"/>
      <c r="D31" s="111"/>
      <c r="E31" s="111"/>
      <c r="F31" s="111"/>
      <c r="G31" s="111"/>
      <c r="H31" s="111"/>
      <c r="I31" s="111"/>
      <c r="J31" s="111"/>
      <c r="K31" s="111"/>
      <c r="L31" s="111"/>
      <c r="M31" s="111"/>
      <c r="N31" s="111"/>
      <c r="O31" s="111"/>
      <c r="P31" s="111"/>
      <c r="Q31" s="111"/>
      <c r="R31" s="111"/>
      <c r="S31" s="111"/>
      <c r="T31" s="111"/>
      <c r="U31" s="111"/>
      <c r="V31" s="111"/>
    </row>
    <row r="32" spans="2:22" ht="15">
      <c r="B32" t="s">
        <v>1</v>
      </c>
      <c r="C32" t="s">
        <v>6</v>
      </c>
      <c r="D32" s="111"/>
      <c r="E32" s="111"/>
      <c r="F32" s="111"/>
      <c r="G32" s="111"/>
      <c r="H32" s="111"/>
      <c r="I32" s="111"/>
      <c r="J32" s="111"/>
      <c r="K32" s="111"/>
      <c r="L32" s="111"/>
      <c r="M32" s="111"/>
      <c r="N32" s="111"/>
      <c r="O32" s="111"/>
      <c r="P32" s="111"/>
      <c r="Q32" s="111"/>
      <c r="R32" s="111"/>
      <c r="S32" s="111"/>
      <c r="T32" s="111"/>
      <c r="U32" s="111"/>
      <c r="V32" s="111"/>
    </row>
    <row r="33" spans="2:22" ht="21" customHeight="1">
      <c r="B33" t="s">
        <v>253</v>
      </c>
      <c r="C33">
        <f xml:space="preserve">
IF(Input_Payment_Option="Yearly",1,
IF(Input_Payment_Option="Monthly",12,
IF(Input_Payment_Option="Fortnightly",26,
IF(Input_Payment_Option="Weekly",52,
1))))</f>
        <v>1</v>
      </c>
      <c r="D33" s="111"/>
      <c r="E33" s="111"/>
      <c r="F33" s="111"/>
      <c r="G33" s="111"/>
      <c r="H33" s="111"/>
      <c r="I33" s="111"/>
      <c r="J33" s="111"/>
      <c r="K33" s="111"/>
      <c r="L33" s="111"/>
      <c r="M33" s="111"/>
      <c r="N33" s="111"/>
      <c r="O33" s="111"/>
      <c r="P33" s="111"/>
      <c r="Q33" s="111"/>
      <c r="R33" s="111"/>
      <c r="S33" s="111"/>
      <c r="T33" s="111"/>
      <c r="U33" s="111"/>
      <c r="V33" s="111"/>
    </row>
    <row r="34" spans="2:22" ht="21" customHeight="1">
      <c r="B34" t="s">
        <v>254</v>
      </c>
      <c r="C34" s="5">
        <f ca="1">Table_Premium_Breakdown[[#Totals],[Total]]/C33</f>
        <v>0</v>
      </c>
      <c r="D34" s="111"/>
      <c r="E34" s="111"/>
      <c r="F34" s="111"/>
      <c r="G34" s="111"/>
      <c r="H34" s="111"/>
      <c r="I34" s="111"/>
      <c r="J34" s="111"/>
      <c r="K34" s="111"/>
      <c r="L34" s="111"/>
      <c r="M34" s="111"/>
      <c r="N34" s="111"/>
      <c r="O34" s="111"/>
      <c r="P34" s="111"/>
      <c r="Q34" s="111"/>
      <c r="R34" s="111"/>
      <c r="S34" s="111"/>
      <c r="T34" s="111"/>
      <c r="U34" s="111"/>
      <c r="V34" s="111"/>
    </row>
    <row r="35" spans="2:22" ht="21" customHeight="1">
      <c r="C35" s="111"/>
      <c r="D35" s="111"/>
      <c r="E35" s="111"/>
      <c r="F35" s="111"/>
      <c r="G35" s="111"/>
      <c r="H35" s="111"/>
      <c r="I35" s="111"/>
      <c r="J35" s="111"/>
      <c r="K35" s="111"/>
      <c r="L35" s="111"/>
      <c r="M35" s="111"/>
      <c r="N35" s="111"/>
      <c r="O35" s="111"/>
      <c r="P35" s="111"/>
      <c r="Q35" s="111"/>
      <c r="R35" s="111"/>
      <c r="S35" s="111"/>
      <c r="T35" s="111"/>
      <c r="U35" s="111"/>
      <c r="V35" s="111"/>
    </row>
    <row r="36" spans="2:22" ht="29.25" thickBot="1">
      <c r="B36" s="4" t="s">
        <v>255</v>
      </c>
      <c r="C36" s="113"/>
      <c r="D36" s="111"/>
      <c r="E36" s="111"/>
      <c r="F36" s="111"/>
      <c r="G36" s="111"/>
      <c r="H36" s="111"/>
      <c r="I36" s="111"/>
      <c r="J36" s="111"/>
      <c r="K36" s="111"/>
      <c r="L36" s="111"/>
      <c r="M36" s="111"/>
      <c r="N36" s="111"/>
      <c r="O36" s="111"/>
      <c r="P36" s="111"/>
      <c r="Q36" s="111"/>
      <c r="R36" s="111"/>
      <c r="S36" s="111"/>
      <c r="T36" s="111"/>
      <c r="U36" s="111"/>
      <c r="V36" s="111"/>
    </row>
    <row r="37" spans="2:22" ht="21" customHeight="1">
      <c r="C37" s="111"/>
      <c r="D37" s="111"/>
      <c r="E37" s="111"/>
      <c r="F37" s="111"/>
      <c r="G37" s="111"/>
      <c r="H37" s="111"/>
      <c r="I37" s="111"/>
      <c r="J37" s="111"/>
      <c r="K37" s="111"/>
      <c r="L37" s="111"/>
      <c r="M37" s="111"/>
      <c r="N37" s="111"/>
      <c r="O37" s="111"/>
      <c r="P37" s="111"/>
      <c r="Q37" s="111"/>
      <c r="R37" s="111"/>
      <c r="S37" s="111"/>
      <c r="T37" s="111"/>
      <c r="U37" s="111"/>
      <c r="V37" s="111"/>
    </row>
    <row r="38" spans="2:22" ht="15">
      <c r="B38" t="s">
        <v>231</v>
      </c>
      <c r="C38" s="9" t="s">
        <v>256</v>
      </c>
      <c r="D38" s="111"/>
      <c r="E38" s="111"/>
      <c r="F38" s="111"/>
      <c r="G38" s="111"/>
      <c r="H38" s="111"/>
      <c r="I38" s="111"/>
      <c r="J38" s="111"/>
      <c r="K38" s="111"/>
      <c r="L38" s="111"/>
      <c r="M38" s="111"/>
      <c r="N38" s="111"/>
      <c r="O38" s="111"/>
      <c r="P38" s="111"/>
      <c r="Q38" s="111"/>
      <c r="R38" s="111"/>
      <c r="S38" s="111"/>
      <c r="T38" s="111"/>
      <c r="U38" s="111"/>
      <c r="V38" s="111"/>
    </row>
    <row r="39" spans="2:22" ht="21" customHeight="1">
      <c r="B39" s="1" t="s">
        <v>257</v>
      </c>
      <c r="C39" s="122">
        <f>Table_Premium_Breakdown[[#Totals],[Base Premium]]*Settings_Financial_Commission_Rate</f>
        <v>0</v>
      </c>
      <c r="D39" s="111"/>
      <c r="E39" s="111"/>
      <c r="F39" s="111"/>
      <c r="G39" s="111"/>
      <c r="H39" s="111"/>
      <c r="I39" s="111"/>
      <c r="J39" s="111"/>
      <c r="K39" s="111"/>
      <c r="L39" s="111"/>
      <c r="M39" s="111"/>
      <c r="N39" s="111"/>
      <c r="O39" s="111"/>
      <c r="P39" s="111"/>
      <c r="Q39" s="111"/>
      <c r="R39" s="111"/>
      <c r="S39" s="111"/>
      <c r="T39" s="111"/>
      <c r="U39" s="111"/>
      <c r="V39" s="111"/>
    </row>
    <row r="40" spans="2:22" ht="21" customHeight="1">
      <c r="B40" t="s">
        <v>258</v>
      </c>
      <c r="C40" s="8">
        <f>Settings_Financial_Broker_Fee_Once_Off+(Table_Premium_Breakdown[[#Totals],[Base Premium]]*Settings_Financial_Broker_Fee_Premium_Percent)</f>
        <v>0</v>
      </c>
      <c r="D40" s="111"/>
      <c r="E40" s="111"/>
      <c r="F40" s="111"/>
      <c r="G40" s="111"/>
      <c r="H40" s="111"/>
      <c r="I40" s="111"/>
      <c r="J40" s="111"/>
      <c r="K40" s="111"/>
      <c r="L40" s="111"/>
      <c r="M40" s="111"/>
      <c r="N40" s="111"/>
      <c r="O40" s="111"/>
      <c r="P40" s="111"/>
      <c r="Q40" s="111"/>
      <c r="R40" s="111"/>
      <c r="S40" s="111"/>
      <c r="T40" s="111"/>
      <c r="U40" s="111"/>
      <c r="V40" s="111"/>
    </row>
    <row r="41" spans="2:22" ht="15">
      <c r="B41" s="47" t="s">
        <v>120</v>
      </c>
      <c r="C41" s="116">
        <f>SUM(Table_Broker_Fee[Amount])</f>
        <v>0</v>
      </c>
      <c r="D41" s="111"/>
      <c r="E41" s="111"/>
      <c r="F41" s="111"/>
      <c r="G41" s="111"/>
      <c r="H41" s="111"/>
      <c r="I41" s="111"/>
      <c r="J41" s="111"/>
      <c r="K41" s="111"/>
      <c r="L41" s="111"/>
      <c r="M41" s="111"/>
      <c r="N41" s="111"/>
      <c r="O41" s="111"/>
    </row>
  </sheetData>
  <pageMargins left="0.7" right="0.7" top="0.75" bottom="0.75" header="0.3" footer="0.3"/>
  <pageSetup paperSize="9" orientation="portrait" r:id="rId1"/>
  <tableParts count="4">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K55"/>
  <sheetViews>
    <sheetView topLeftCell="A22" workbookViewId="0">
      <selection activeCell="B20" sqref="B20"/>
    </sheetView>
  </sheetViews>
  <sheetFormatPr defaultColWidth="9.140625" defaultRowHeight="21" customHeight="1"/>
  <cols>
    <col min="1" max="1" width="9.140625" style="3"/>
    <col min="2" max="2" width="47" style="3" customWidth="1"/>
    <col min="3" max="10" width="43.140625" style="3" hidden="1" customWidth="1"/>
    <col min="11" max="11" width="70.28515625" style="23" customWidth="1"/>
    <col min="12" max="16384" width="9.140625" style="3"/>
  </cols>
  <sheetData>
    <row r="2" spans="2:11" ht="47.25" thickBot="1">
      <c r="B2" s="79" t="s">
        <v>198</v>
      </c>
      <c r="C2" s="79"/>
      <c r="D2" s="79"/>
      <c r="E2" s="79"/>
      <c r="F2" s="79"/>
      <c r="G2" s="79"/>
      <c r="H2" s="79"/>
      <c r="I2" s="79"/>
      <c r="J2" s="79"/>
      <c r="K2" s="24"/>
    </row>
    <row r="4" spans="2:11" ht="15">
      <c r="B4" t="s">
        <v>1</v>
      </c>
      <c r="C4" s="16" t="s">
        <v>2</v>
      </c>
      <c r="D4" s="16" t="s">
        <v>3</v>
      </c>
      <c r="E4" s="16" t="s">
        <v>4</v>
      </c>
      <c r="F4" s="16" t="s">
        <v>5</v>
      </c>
      <c r="G4" s="16" t="s">
        <v>37</v>
      </c>
      <c r="H4" s="16" t="s">
        <v>38</v>
      </c>
      <c r="I4" s="16" t="s">
        <v>189</v>
      </c>
      <c r="J4" s="16" t="s">
        <v>259</v>
      </c>
      <c r="K4" s="101" t="s">
        <v>6</v>
      </c>
    </row>
    <row r="5" spans="2:11" ht="29.25" thickBot="1">
      <c r="B5" s="4" t="s">
        <v>260</v>
      </c>
      <c r="C5" s="15" t="s">
        <v>60</v>
      </c>
      <c r="D5" s="1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1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15" t="str">
        <f>IF(Table_Settings[[#This Row],[Header]]="Yes","",IF(Table_Settings[[#This Row],[Property]]&lt;&gt;"",SUBSTITUTE(Table_Settings[[#This Row],[Type]]," ","")&amp;SUBSTITUTE(Table_Settings[[#This Row],[Property]]," ",""),""))</f>
        <v/>
      </c>
      <c r="G5" s="15"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15" t="str">
        <f>IF(OR(Table_Settings[[#This Row],[Header]]="Yes",Table_Settings[[#This Row],[Text]]=""),"",IF(OR(Table_Settings[[#This Row],[Text]]="true",Table_Settings[[#This Row],[Text]]="false",ISNUMBER(Table_Settings[[#This Row],[Text]])),Table_Settings[[#This Row],[Text]],""""&amp;Table_Settings[[#This Row],[Text]]&amp;""""))</f>
        <v/>
      </c>
      <c r="I5" s="1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15" t="str">
        <f ca="1">SUBSTITUTE(SUBSTITUTE(SUBSTITUTE(SUBSTITUTE(SUBSTITUTE(SUBSTITUTE(SUBSTITUTE(SUBSTITUTE(
TRIM(CLEAN(Table_Settings[[#This Row],[Config]])),
" {","{"),
"{ ","{"),
" }","}"),
"} ","}"),
" [","["),
"[ ","["),
" ]","]"),
"] ","]")</f>
        <v>"permissions":{</v>
      </c>
      <c r="K5" s="102"/>
    </row>
    <row r="6" spans="2:11" ht="21" customHeight="1">
      <c r="B6" s="2" t="s">
        <v>261</v>
      </c>
      <c r="C6" s="16"/>
      <c r="D6" s="1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s="1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s="136" t="str">
        <f ca="1">IF(Table_Settings[[#This Row],[Header]]="Yes","",IF(Table_Settings[[#This Row],[Property]]&lt;&gt;"",SUBSTITUTE(Table_Settings[[#This Row],[Type]]," ","")&amp;SUBSTITUTE(Table_Settings[[#This Row],[Property]]," ",""),""))</f>
        <v>PermissionProductionDomains</v>
      </c>
      <c r="G6" s="1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s="136" t="str">
        <f ca="1">IF(OR(Table_Settings[[#This Row],[Header]]="Yes",Table_Settings[[#This Row],[Text]]=""),"",IF(OR(Table_Settings[[#This Row],[Text]]="true",Table_Settings[[#This Row],[Text]]="false",ISNUMBER(Table_Settings[[#This Row],[Text]])),Table_Settings[[#This Row],[Text]],""""&amp;Table_Settings[[#This Row],[Text]]&amp;""""))</f>
        <v>"www.website.com"</v>
      </c>
      <c r="I6" s="1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s="136" t="str">
        <f ca="1">SUBSTITUTE(SUBSTITUTE(SUBSTITUTE(SUBSTITUTE(SUBSTITUTE(SUBSTITUTE(SUBSTITUTE(SUBSTITUTE(
TRIM(CLEAN(Table_Settings[[#This Row],[Config]])),
" {","{"),
"{ ","{"),
" }","}"),
"} ","}"),
" [","["),
"[ ","["),
" ]","]"),
"] ","]")</f>
        <v>"productionDomains": "www.website.com",</v>
      </c>
      <c r="K6" s="104" t="s">
        <v>262</v>
      </c>
    </row>
    <row r="7" spans="2:11" ht="21" customHeight="1">
      <c r="B7" s="2" t="s">
        <v>263</v>
      </c>
      <c r="C7" s="16"/>
      <c r="D7" s="1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s="1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s="136" t="str">
        <f ca="1">IF(Table_Settings[[#This Row],[Header]]="Yes","",IF(Table_Settings[[#This Row],[Property]]&lt;&gt;"",SUBSTITUTE(Table_Settings[[#This Row],[Type]]," ","")&amp;SUBSTITUTE(Table_Settings[[#This Row],[Property]]," ",""),""))</f>
        <v>PermissionStagingDomains</v>
      </c>
      <c r="G7" s="1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s="136" t="str">
        <f ca="1">IF(OR(Table_Settings[[#This Row],[Header]]="Yes",Table_Settings[[#This Row],[Text]]=""),"",IF(OR(Table_Settings[[#This Row],[Text]]="true",Table_Settings[[#This Row],[Text]]="false",ISNUMBER(Table_Settings[[#This Row],[Text]])),Table_Settings[[#This Row],[Text]],""""&amp;Table_Settings[[#This Row],[Text]]&amp;""""))</f>
        <v>"staging.website.com"</v>
      </c>
      <c r="I7" s="1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s="136" t="str">
        <f ca="1">SUBSTITUTE(SUBSTITUTE(SUBSTITUTE(SUBSTITUTE(SUBSTITUTE(SUBSTITUTE(SUBSTITUTE(SUBSTITUTE(
TRIM(CLEAN(Table_Settings[[#This Row],[Config]])),
" {","{"),
"{ ","{"),
" }","}"),
"} ","}"),
" [","["),
"[ ","["),
" ]","]"),
"] ","]")</f>
        <v>"stagingDomains": "staging.website.com",</v>
      </c>
      <c r="K7" s="104" t="s">
        <v>264</v>
      </c>
    </row>
    <row r="8" spans="2:11" ht="21" customHeight="1">
      <c r="B8" s="2" t="s">
        <v>265</v>
      </c>
      <c r="C8" s="16"/>
      <c r="D8" s="1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s="1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s="136" t="str">
        <f ca="1">IF(Table_Settings[[#This Row],[Header]]="Yes","",IF(Table_Settings[[#This Row],[Property]]&lt;&gt;"",SUBSTITUTE(Table_Settings[[#This Row],[Type]]," ","")&amp;SUBSTITUTE(Table_Settings[[#This Row],[Property]]," ",""),""))</f>
        <v>PermissionDevelopmentDomains</v>
      </c>
      <c r="G8" s="1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s="136" t="str">
        <f ca="1">IF(OR(Table_Settings[[#This Row],[Header]]="Yes",Table_Settings[[#This Row],[Text]]=""),"",IF(OR(Table_Settings[[#This Row],[Text]]="true",Table_Settings[[#This Row],[Text]]="false",ISNUMBER(Table_Settings[[#This Row],[Text]])),Table_Settings[[#This Row],[Text]],""""&amp;Table_Settings[[#This Row],[Text]]&amp;""""))</f>
        <v>"dev.website.com"</v>
      </c>
      <c r="I8" s="1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s="136" t="str">
        <f ca="1">SUBSTITUTE(SUBSTITUTE(SUBSTITUTE(SUBSTITUTE(SUBSTITUTE(SUBSTITUTE(SUBSTITUTE(SUBSTITUTE(
TRIM(CLEAN(Table_Settings[[#This Row],[Config]])),
" {","{"),
"{ ","{"),
" }","}"),
"} ","}"),
" [","["),
"[ ","["),
" ]","]"),
"] ","]")</f>
        <v>"developmentDomains": "dev.website.com"},</v>
      </c>
      <c r="K8" s="104" t="s">
        <v>266</v>
      </c>
    </row>
    <row r="9" spans="2:11" ht="29.25" thickBot="1">
      <c r="B9" s="4" t="s">
        <v>267</v>
      </c>
      <c r="C9" s="15" t="s">
        <v>60</v>
      </c>
      <c r="D9" s="1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1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15" t="str">
        <f>IF(Table_Settings[[#This Row],[Header]]="Yes","",IF(Table_Settings[[#This Row],[Property]]&lt;&gt;"",SUBSTITUTE(Table_Settings[[#This Row],[Type]]," ","")&amp;SUBSTITUTE(Table_Settings[[#This Row],[Property]]," ",""),""))</f>
        <v/>
      </c>
      <c r="G9" s="15"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15" t="str">
        <f>IF(OR(Table_Settings[[#This Row],[Header]]="Yes",Table_Settings[[#This Row],[Text]]=""),"",IF(OR(Table_Settings[[#This Row],[Text]]="true",Table_Settings[[#This Row],[Text]]="false",ISNUMBER(Table_Settings[[#This Row],[Text]])),Table_Settings[[#This Row],[Text]],""""&amp;Table_Settings[[#This Row],[Text]]&amp;""""))</f>
        <v/>
      </c>
      <c r="I9" s="1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15" t="str">
        <f ca="1">SUBSTITUTE(SUBSTITUTE(SUBSTITUTE(SUBSTITUTE(SUBSTITUTE(SUBSTITUTE(SUBSTITUTE(SUBSTITUTE(
TRIM(CLEAN(Table_Settings[[#This Row],[Config]])),
" {","{"),
"{ ","{"),
" }","}"),
"} ","}"),
" [","["),
"[ ","["),
" ]","]"),
"] ","]")</f>
        <v>"financial":{</v>
      </c>
      <c r="K9" s="102"/>
    </row>
    <row r="10" spans="2:11" ht="21" customHeight="1">
      <c r="B10" t="s">
        <v>268</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0.2</v>
      </c>
      <c r="H10">
        <f ca="1">IF(OR(Table_Settings[[#This Row],[Header]]="Yes",Table_Settings[[#This Row],[Text]]=""),"",IF(OR(Table_Settings[[#This Row],[Text]]="true",Table_Settings[[#This Row],[Text]]="false",ISNUMBER(Table_Settings[[#This Row],[Text]])),Table_Settings[[#This Row],[Text]],""""&amp;Table_Settings[[#This Row],[Text]]&amp;""""))</f>
        <v>0.2</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0.2,</v>
      </c>
      <c r="J10" t="str">
        <f ca="1">SUBSTITUTE(SUBSTITUTE(SUBSTITUTE(SUBSTITUTE(SUBSTITUTE(SUBSTITUTE(SUBSTITUTE(SUBSTITUTE(
TRIM(CLEAN(Table_Settings[[#This Row],[Config]])),
" {","{"),
"{ ","{"),
" }","}"),
"} ","}"),
" [","["),
"[ ","["),
" ]","]"),
"] ","]")</f>
        <v>"commissionRate": 0.2,</v>
      </c>
      <c r="K10" s="43">
        <v>0.2</v>
      </c>
    </row>
    <row r="11" spans="2:11" ht="21" customHeight="1">
      <c r="B11" t="s">
        <v>877</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brokerFeeOnceOff</v>
      </c>
      <c r="F11" t="str">
        <f ca="1">IF(Table_Settings[[#This Row],[Header]]="Yes","",IF(Table_Settings[[#This Row],[Property]]&lt;&gt;"",SUBSTITUTE(Table_Settings[[#This Row],[Type]]," ","")&amp;SUBSTITUTE(Table_Settings[[#This Row],[Property]]," ",""),""))</f>
        <v>FinancialBrokerFeeOnceOff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"brokerFeeOnceOff": 0,</v>
      </c>
      <c r="J11" t="str">
        <f ca="1">SUBSTITUTE(SUBSTITUTE(SUBSTITUTE(SUBSTITUTE(SUBSTITUTE(SUBSTITUTE(SUBSTITUTE(SUBSTITUTE(
TRIM(CLEAN(Table_Settings[[#This Row],[Config]])),
" {","{"),
"{ ","{"),
" }","}"),
"} ","}"),
" [","["),
"[ ","["),
" ]","]"),
"] ","]")</f>
        <v>"brokerFeeOnceOff": 0,</v>
      </c>
      <c r="K11" s="13">
        <f>IF('Question Sets'!G53&lt;&gt;"",VALUE('Question Sets'!G53)/1.1,0)</f>
        <v>0</v>
      </c>
    </row>
    <row r="12" spans="2:11" ht="21" customHeight="1">
      <c r="B12" t="s">
        <v>878</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brokerFeePremiumPercent</v>
      </c>
      <c r="F12" t="str">
        <f ca="1">IF(Table_Settings[[#This Row],[Header]]="Yes","",IF(Table_Settings[[#This Row],[Property]]&lt;&gt;"",SUBSTITUTE(Table_Settings[[#This Row],[Type]]," ","")&amp;SUBSTITUTE(Table_Settings[[#This Row],[Property]]," ",""),""))</f>
        <v>FinancialBrokerFeePremiumPercent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"brokerFeePremiumPercent": 0
        },</v>
      </c>
      <c r="J12" t="str">
        <f ca="1">SUBSTITUTE(SUBSTITUTE(SUBSTITUTE(SUBSTITUTE(SUBSTITUTE(SUBSTITUTE(SUBSTITUTE(SUBSTITUTE(
TRIM(CLEAN(Table_Settings[[#This Row],[Config]])),
" {","{"),
"{ ","{"),
" }","}"),
"} ","}"),
" [","["),
"[ ","["),
" ]","]"),
"] ","]")</f>
        <v>"brokerFeePremiumPercent": 0},</v>
      </c>
      <c r="K12" s="43">
        <v>0</v>
      </c>
    </row>
    <row r="13" spans="2:11" ht="21" customHeight="1">
      <c r="B13" t="s">
        <v>879</v>
      </c>
      <c r="C13"/>
      <c r="D13" s="110"/>
      <c r="E13" s="110"/>
      <c r="F13" s="110"/>
      <c r="G13" s="110"/>
      <c r="H13" s="110"/>
      <c r="I13" s="110"/>
      <c r="J13" s="110"/>
      <c r="K13" s="13">
        <v>0</v>
      </c>
    </row>
    <row r="14" spans="2:11" ht="21" customHeight="1">
      <c r="B14" s="1" t="s">
        <v>1898</v>
      </c>
      <c r="C14"/>
      <c r="D14" s="110"/>
      <c r="E14" s="110"/>
      <c r="F14" s="110"/>
      <c r="G14" s="110"/>
      <c r="H14" s="110"/>
      <c r="I14" s="110"/>
      <c r="J14" s="110"/>
      <c r="K14" s="103" t="s">
        <v>1899</v>
      </c>
    </row>
    <row r="15" spans="2:11" ht="21" customHeight="1">
      <c r="B15" t="s">
        <v>880</v>
      </c>
      <c r="C15"/>
      <c r="D15" s="110"/>
      <c r="E15" s="110"/>
      <c r="F15" s="110"/>
      <c r="G15" s="110"/>
      <c r="H15" s="110"/>
      <c r="I15" s="110"/>
      <c r="J15" s="110"/>
      <c r="K15" s="43">
        <v>0</v>
      </c>
    </row>
    <row r="16" spans="2:11" ht="21" customHeight="1">
      <c r="B16" s="1" t="s">
        <v>1912</v>
      </c>
      <c r="C16"/>
      <c r="D16" s="110"/>
      <c r="E16" s="110"/>
      <c r="F16" s="110"/>
      <c r="G16" s="110"/>
      <c r="H16" s="110"/>
      <c r="I16" s="110"/>
      <c r="J16" s="110"/>
      <c r="K16" s="103" t="s">
        <v>1914</v>
      </c>
    </row>
    <row r="17" spans="2:11" ht="29.25" thickBot="1">
      <c r="B17" s="4" t="s">
        <v>269</v>
      </c>
      <c r="C17" s="99" t="s">
        <v>60</v>
      </c>
      <c r="D17" s="1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7" s="1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7" s="15" t="str">
        <f>IF(Table_Settings[[#This Row],[Header]]="Yes","",IF(Table_Settings[[#This Row],[Property]]&lt;&gt;"",SUBSTITUTE(Table_Settings[[#This Row],[Type]]," ","")&amp;SUBSTITUTE(Table_Settings[[#This Row],[Property]]," ",""),""))</f>
        <v/>
      </c>
      <c r="G17" s="15"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7" s="15" t="str">
        <f>IF(OR(Table_Settings[[#This Row],[Header]]="Yes",Table_Settings[[#This Row],[Text]]=""),"",IF(OR(Table_Settings[[#This Row],[Text]]="true",Table_Settings[[#This Row],[Text]]="false",ISNUMBER(Table_Settings[[#This Row],[Text]])),Table_Settings[[#This Row],[Text]],""""&amp;Table_Settings[[#This Row],[Text]]&amp;""""))</f>
        <v/>
      </c>
      <c r="I17" s="1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7" s="15" t="str">
        <f ca="1">SUBSTITUTE(SUBSTITUTE(SUBSTITUTE(SUBSTITUTE(SUBSTITUTE(SUBSTITUTE(SUBSTITUTE(SUBSTITUTE(
TRIM(CLEAN(Table_Settings[[#This Row],[Config]])),
" {","{"),
"{ ","{"),
" }","}"),
"} ","}"),
" [","["),
"[ ","["),
" ]","]"),
"] ","]")</f>
        <v>"styling":{</v>
      </c>
      <c r="K17" s="102"/>
    </row>
    <row r="18" spans="2:11" ht="21.75" thickBot="1">
      <c r="B18" s="108" t="s">
        <v>270</v>
      </c>
      <c r="C18" s="99" t="s">
        <v>60</v>
      </c>
      <c r="D18" s="9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8" s="9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8" s="99" t="str">
        <f>IF(Table_Settings[[#This Row],[Header]]="Yes","",IF(Table_Settings[[#This Row],[Property]]&lt;&gt;"",SUBSTITUTE(Table_Settings[[#This Row],[Type]]," ","")&amp;SUBSTITUTE(Table_Settings[[#This Row],[Property]]," ",""),""))</f>
        <v/>
      </c>
      <c r="G18" s="99"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8" s="99" t="str">
        <f>IF(OR(Table_Settings[[#This Row],[Header]]="Yes",Table_Settings[[#This Row],[Text]]=""),"",IF(OR(Table_Settings[[#This Row],[Text]]="true",Table_Settings[[#This Row],[Text]]="false",ISNUMBER(Table_Settings[[#This Row],[Text]])),Table_Settings[[#This Row],[Text]],""""&amp;Table_Settings[[#This Row],[Text]]&amp;""""))</f>
        <v/>
      </c>
      <c r="I18" s="9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8" s="99" t="str">
        <f ca="1">SUBSTITUTE(SUBSTITUTE(SUBSTITUTE(SUBSTITUTE(SUBSTITUTE(SUBSTITUTE(SUBSTITUTE(SUBSTITUTE(
TRIM(CLEAN(Table_Settings[[#This Row],[Config]])),
" {","{"),
"{ ","{"),
" }","}"),
"} ","}"),
" [","["),
"[ ","["),
" ]","]"),
"] ","]")</f>
        <v>"googleFonts":{</v>
      </c>
      <c r="K18" s="109"/>
    </row>
    <row r="19" spans="2:11" ht="21" customHeight="1">
      <c r="B19" s="170" t="s">
        <v>271</v>
      </c>
      <c r="C19" s="170"/>
      <c r="D19"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9"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9" s="170" t="str">
        <f ca="1">IF(Table_Settings[[#This Row],[Header]]="Yes","",IF(Table_Settings[[#This Row],[Property]]&lt;&gt;"",SUBSTITUTE(Table_Settings[[#This Row],[Type]]," ","")&amp;SUBSTITUTE(Table_Settings[[#This Row],[Property]]," ",""),""))</f>
        <v>GoogleFontHeadings</v>
      </c>
      <c r="G19"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Roboto</v>
      </c>
      <c r="H19" s="170" t="str">
        <f ca="1">IF(OR(Table_Settings[[#This Row],[Header]]="Yes",Table_Settings[[#This Row],[Text]]=""),"",IF(OR(Table_Settings[[#This Row],[Text]]="true",Table_Settings[[#This Row],[Text]]="false",ISNUMBER(Table_Settings[[#This Row],[Text]])),Table_Settings[[#This Row],[Text]],""""&amp;Table_Settings[[#This Row],[Text]]&amp;""""))</f>
        <v>"Roboto"</v>
      </c>
      <c r="I19"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"Roboto",</v>
      </c>
      <c r="J19" s="170" t="str">
        <f ca="1">SUBSTITUTE(SUBSTITUTE(SUBSTITUTE(SUBSTITUTE(SUBSTITUTE(SUBSTITUTE(SUBSTITUTE(SUBSTITUTE(
TRIM(CLEAN(Table_Settings[[#This Row],[Config]])),
" {","{"),
"{ ","{"),
" }","}"),
"} ","}"),
" [","["),
"[ ","["),
" ]","]"),
"] ","]")</f>
        <v>"headings": "Roboto",</v>
      </c>
      <c r="K19" s="258" t="s">
        <v>1122</v>
      </c>
    </row>
    <row r="20" spans="2:11" ht="21" customHeight="1">
      <c r="B20" s="170" t="s">
        <v>272</v>
      </c>
      <c r="C20" s="170"/>
      <c r="D20"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20"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0" s="170" t="str">
        <f ca="1">IF(Table_Settings[[#This Row],[Header]]="Yes","",IF(Table_Settings[[#This Row],[Property]]&lt;&gt;"",SUBSTITUTE(Table_Settings[[#This Row],[Type]]," ","")&amp;SUBSTITUTE(Table_Settings[[#This Row],[Property]]," ",""),""))</f>
        <v>GoogleFontBodyText</v>
      </c>
      <c r="G20"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Roboto</v>
      </c>
      <c r="H20" s="170" t="str">
        <f ca="1">IF(OR(Table_Settings[[#This Row],[Header]]="Yes",Table_Settings[[#This Row],[Text]]=""),"",IF(OR(Table_Settings[[#This Row],[Text]]="true",Table_Settings[[#This Row],[Text]]="false",ISNUMBER(Table_Settings[[#This Row],[Text]])),Table_Settings[[#This Row],[Text]],""""&amp;Table_Settings[[#This Row],[Text]]&amp;""""))</f>
        <v>"Roboto"</v>
      </c>
      <c r="I20"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"Roboto",</v>
      </c>
      <c r="J20" s="170" t="str">
        <f ca="1">SUBSTITUTE(SUBSTITUTE(SUBSTITUTE(SUBSTITUTE(SUBSTITUTE(SUBSTITUTE(SUBSTITUTE(SUBSTITUTE(
TRIM(CLEAN(Table_Settings[[#This Row],[Config]])),
" {","{"),
"{ ","{"),
" }","}"),
"} ","}"),
" [","["),
"[ ","["),
" ]","]"),
"] ","]")</f>
        <v>"bodyText": "Roboto",</v>
      </c>
      <c r="K20" s="258" t="s">
        <v>1122</v>
      </c>
    </row>
    <row r="21" spans="2:11" ht="21" customHeight="1">
      <c r="B21" s="170" t="s">
        <v>273</v>
      </c>
      <c r="C21" s="170"/>
      <c r="D21"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21"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1" s="170" t="str">
        <f ca="1">IF(Table_Settings[[#This Row],[Header]]="Yes","",IF(Table_Settings[[#This Row],[Property]]&lt;&gt;"",SUBSTITUTE(Table_Settings[[#This Row],[Type]]," ","")&amp;SUBSTITUTE(Table_Settings[[#This Row],[Property]]," ",""),""))</f>
        <v>GoogleFontLabels</v>
      </c>
      <c r="G21"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Roboto</v>
      </c>
      <c r="H21" s="170" t="str">
        <f ca="1">IF(OR(Table_Settings[[#This Row],[Header]]="Yes",Table_Settings[[#This Row],[Text]]=""),"",IF(OR(Table_Settings[[#This Row],[Text]]="true",Table_Settings[[#This Row],[Text]]="false",ISNUMBER(Table_Settings[[#This Row],[Text]])),Table_Settings[[#This Row],[Text]],""""&amp;Table_Settings[[#This Row],[Text]]&amp;""""))</f>
        <v>"Roboto"</v>
      </c>
      <c r="I21"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"Roboto"
        },</v>
      </c>
      <c r="J21" s="170" t="str">
        <f ca="1">SUBSTITUTE(SUBSTITUTE(SUBSTITUTE(SUBSTITUTE(SUBSTITUTE(SUBSTITUTE(SUBSTITUTE(SUBSTITUTE(
TRIM(CLEAN(Table_Settings[[#This Row],[Config]])),
" {","{"),
"{ ","{"),
" }","}"),
"} ","}"),
" [","["),
"[ ","["),
" ]","]"),
"] ","]")</f>
        <v>"labels": "Roboto"},</v>
      </c>
      <c r="K21" s="258" t="s">
        <v>1122</v>
      </c>
    </row>
    <row r="22" spans="2:11" ht="21.75" thickBot="1">
      <c r="B22" s="108" t="s">
        <v>274</v>
      </c>
      <c r="C22" s="99" t="s">
        <v>60</v>
      </c>
      <c r="D22" s="1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2" s="1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22" s="108" t="str">
        <f>IF(Table_Settings[[#This Row],[Header]]="Yes","",IF(Table_Settings[[#This Row],[Property]]&lt;&gt;"",SUBSTITUTE(Table_Settings[[#This Row],[Type]]," ","")&amp;SUBSTITUTE(Table_Settings[[#This Row],[Property]]," ",""),""))</f>
        <v/>
      </c>
      <c r="G22" s="108"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2" s="108" t="str">
        <f>IF(OR(Table_Settings[[#This Row],[Header]]="Yes",Table_Settings[[#This Row],[Text]]=""),"",IF(OR(Table_Settings[[#This Row],[Text]]="true",Table_Settings[[#This Row],[Text]]="false",ISNUMBER(Table_Settings[[#This Row],[Text]])),Table_Settings[[#This Row],[Text]],""""&amp;Table_Settings[[#This Row],[Text]]&amp;""""))</f>
        <v/>
      </c>
      <c r="I22" s="1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22" s="108" t="str">
        <f ca="1">SUBSTITUTE(SUBSTITUTE(SUBSTITUTE(SUBSTITUTE(SUBSTITUTE(SUBSTITUTE(SUBSTITUTE(SUBSTITUTE(
TRIM(CLEAN(Table_Settings[[#This Row],[Config]])),
" {","{"),
"{ ","{"),
" }","}"),
"} ","}"),
" [","["),
"[ ","["),
" ]","]"),
"] ","]")</f>
        <v>"fontWeight":{</v>
      </c>
      <c r="K22" s="109"/>
    </row>
    <row r="23" spans="2:11" ht="21" customHeight="1">
      <c r="B23" s="170" t="s">
        <v>271</v>
      </c>
      <c r="C23" s="170"/>
      <c r="D23"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3"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23" s="170" t="str">
        <f ca="1">IF(Table_Settings[[#This Row],[Header]]="Yes","",IF(Table_Settings[[#This Row],[Property]]&lt;&gt;"",SUBSTITUTE(Table_Settings[[#This Row],[Type]]," ","")&amp;SUBSTITUTE(Table_Settings[[#This Row],[Property]]," ",""),""))</f>
        <v>FontWeightHeadings</v>
      </c>
      <c r="G23"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23" s="170">
        <f ca="1">IF(OR(Table_Settings[[#This Row],[Header]]="Yes",Table_Settings[[#This Row],[Text]]=""),"",IF(OR(Table_Settings[[#This Row],[Text]]="true",Table_Settings[[#This Row],[Text]]="false",ISNUMBER(Table_Settings[[#This Row],[Text]])),Table_Settings[[#This Row],[Text]],""""&amp;Table_Settings[[#This Row],[Text]]&amp;""""))</f>
        <v>400</v>
      </c>
      <c r="I23"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400,</v>
      </c>
      <c r="J23" s="170" t="str">
        <f ca="1">SUBSTITUTE(SUBSTITUTE(SUBSTITUTE(SUBSTITUTE(SUBSTITUTE(SUBSTITUTE(SUBSTITUTE(SUBSTITUTE(
TRIM(CLEAN(Table_Settings[[#This Row],[Config]])),
" {","{"),
"{ ","{"),
" }","}"),
"} ","}"),
" [","["),
"[ ","["),
" ]","]"),
"] ","]")</f>
        <v>"headings": 400,</v>
      </c>
      <c r="K23" s="52">
        <v>400</v>
      </c>
    </row>
    <row r="24" spans="2:11" ht="21" customHeight="1">
      <c r="B24" s="170" t="s">
        <v>272</v>
      </c>
      <c r="C24" s="170"/>
      <c r="D24"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4"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4" s="170" t="str">
        <f ca="1">IF(Table_Settings[[#This Row],[Header]]="Yes","",IF(Table_Settings[[#This Row],[Property]]&lt;&gt;"",SUBSTITUTE(Table_Settings[[#This Row],[Type]]," ","")&amp;SUBSTITUTE(Table_Settings[[#This Row],[Property]]," ",""),""))</f>
        <v>FontWeightBodyText</v>
      </c>
      <c r="G24"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24" s="170">
        <f ca="1">IF(OR(Table_Settings[[#This Row],[Header]]="Yes",Table_Settings[[#This Row],[Text]]=""),"",IF(OR(Table_Settings[[#This Row],[Text]]="true",Table_Settings[[#This Row],[Text]]="false",ISNUMBER(Table_Settings[[#This Row],[Text]])),Table_Settings[[#This Row],[Text]],""""&amp;Table_Settings[[#This Row],[Text]]&amp;""""))</f>
        <v>400</v>
      </c>
      <c r="I24"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400,</v>
      </c>
      <c r="J24" s="170" t="str">
        <f ca="1">SUBSTITUTE(SUBSTITUTE(SUBSTITUTE(SUBSTITUTE(SUBSTITUTE(SUBSTITUTE(SUBSTITUTE(SUBSTITUTE(
TRIM(CLEAN(Table_Settings[[#This Row],[Config]])),
" {","{"),
"{ ","{"),
" }","}"),
"} ","}"),
" [","["),
"[ ","["),
" ]","]"),
"] ","]")</f>
        <v>"bodyText": 400,</v>
      </c>
      <c r="K24" s="52">
        <v>400</v>
      </c>
    </row>
    <row r="25" spans="2:11" ht="21" customHeight="1">
      <c r="B25" s="170" t="s">
        <v>273</v>
      </c>
      <c r="C25" s="170"/>
      <c r="D25"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5"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5" s="170" t="str">
        <f ca="1">IF(Table_Settings[[#This Row],[Header]]="Yes","",IF(Table_Settings[[#This Row],[Property]]&lt;&gt;"",SUBSTITUTE(Table_Settings[[#This Row],[Type]]," ","")&amp;SUBSTITUTE(Table_Settings[[#This Row],[Property]]," ",""),""))</f>
        <v>FontWeightLabels</v>
      </c>
      <c r="G25"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700</v>
      </c>
      <c r="H25" s="170">
        <f ca="1">IF(OR(Table_Settings[[#This Row],[Header]]="Yes",Table_Settings[[#This Row],[Text]]=""),"",IF(OR(Table_Settings[[#This Row],[Text]]="true",Table_Settings[[#This Row],[Text]]="false",ISNUMBER(Table_Settings[[#This Row],[Text]])),Table_Settings[[#This Row],[Text]],""""&amp;Table_Settings[[#This Row],[Text]]&amp;""""))</f>
        <v>700</v>
      </c>
      <c r="I25"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700
        },</v>
      </c>
      <c r="J25" s="170" t="str">
        <f ca="1">SUBSTITUTE(SUBSTITUTE(SUBSTITUTE(SUBSTITUTE(SUBSTITUTE(SUBSTITUTE(SUBSTITUTE(SUBSTITUTE(
TRIM(CLEAN(Table_Settings[[#This Row],[Config]])),
" {","{"),
"{ ","{"),
" }","}"),
"} ","}"),
" [","["),
"[ ","["),
" ]","]"),
"] ","]")</f>
        <v>"labels": 700},</v>
      </c>
      <c r="K25" s="52">
        <v>700</v>
      </c>
    </row>
    <row r="26" spans="2:11" ht="21.75" thickBot="1">
      <c r="B26" s="108" t="s">
        <v>275</v>
      </c>
      <c r="C26" s="99" t="s">
        <v>60</v>
      </c>
      <c r="D26" s="1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6" s="1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6" s="108" t="str">
        <f>IF(Table_Settings[[#This Row],[Header]]="Yes","",IF(Table_Settings[[#This Row],[Property]]&lt;&gt;"",SUBSTITUTE(Table_Settings[[#This Row],[Type]]," ","")&amp;SUBSTITUTE(Table_Settings[[#This Row],[Property]]," ",""),""))</f>
        <v/>
      </c>
      <c r="G26" s="108"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6" s="108" t="str">
        <f>IF(OR(Table_Settings[[#This Row],[Header]]="Yes",Table_Settings[[#This Row],[Text]]=""),"",IF(OR(Table_Settings[[#This Row],[Text]]="true",Table_Settings[[#This Row],[Text]]="false",ISNUMBER(Table_Settings[[#This Row],[Text]])),Table_Settings[[#This Row],[Text]],""""&amp;Table_Settings[[#This Row],[Text]]&amp;""""))</f>
        <v/>
      </c>
      <c r="I26" s="1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6" s="108" t="str">
        <f ca="1">SUBSTITUTE(SUBSTITUTE(SUBSTITUTE(SUBSTITUTE(SUBSTITUTE(SUBSTITUTE(SUBSTITUTE(SUBSTITUTE(
TRIM(CLEAN(Table_Settings[[#This Row],[Config]])),
" {","{"),
"{ ","{"),
" }","}"),
"} ","}"),
" [","["),
"[ ","["),
" ]","]"),
"] ","]")</f>
        <v>"primaryColours":{</v>
      </c>
      <c r="K26" s="109"/>
    </row>
    <row r="27" spans="2:11" ht="21" customHeight="1">
      <c r="B27" s="170" t="s">
        <v>276</v>
      </c>
      <c r="C27" s="170"/>
      <c r="D27"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7" s="170" t="str">
        <f ca="1">IF(Table_Settings[[#This Row],[Header]]="Yes","",IF(Table_Settings[[#This Row],[Property]]&lt;&gt;"",SUBSTITUTE(Table_Settings[[#This Row],[Type]]," ","")&amp;SUBSTITUTE(Table_Settings[[#This Row],[Property]]," ",""),""))</f>
        <v>PrimaryColourBackground1</v>
      </c>
      <c r="G27"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7" s="170" t="str">
        <f ca="1">IF(OR(Table_Settings[[#This Row],[Header]]="Yes",Table_Settings[[#This Row],[Text]]=""),"",IF(OR(Table_Settings[[#This Row],[Text]]="true",Table_Settings[[#This Row],[Text]]="false",ISNUMBER(Table_Settings[[#This Row],[Text]])),Table_Settings[[#This Row],[Text]],""""&amp;Table_Settings[[#This Row],[Text]]&amp;""""))</f>
        <v>"#FFFFFF"</v>
      </c>
      <c r="I27"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7" s="170" t="str">
        <f ca="1">SUBSTITUTE(SUBSTITUTE(SUBSTITUTE(SUBSTITUTE(SUBSTITUTE(SUBSTITUTE(SUBSTITUTE(SUBSTITUTE(
TRIM(CLEAN(Table_Settings[[#This Row],[Config]])),
" {","{"),
"{ ","{"),
" }","}"),
"} ","}"),
" [","["),
"[ ","["),
" ]","]"),
"] ","]")</f>
        <v>"background1": "#FFFFFF",</v>
      </c>
      <c r="K27" s="167" t="s">
        <v>277</v>
      </c>
    </row>
    <row r="28" spans="2:11" ht="21" customHeight="1">
      <c r="B28" s="170" t="s">
        <v>278</v>
      </c>
      <c r="C28" s="170"/>
      <c r="D28"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8" s="170" t="str">
        <f ca="1">IF(Table_Settings[[#This Row],[Header]]="Yes","",IF(Table_Settings[[#This Row],[Property]]&lt;&gt;"",SUBSTITUTE(Table_Settings[[#This Row],[Type]]," ","")&amp;SUBSTITUTE(Table_Settings[[#This Row],[Property]]," ",""),""))</f>
        <v>PrimaryColourBackground2</v>
      </c>
      <c r="G28"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#f5f5f5</v>
      </c>
      <c r="H28" s="170" t="str">
        <f ca="1">IF(OR(Table_Settings[[#This Row],[Header]]="Yes",Table_Settings[[#This Row],[Text]]=""),"",IF(OR(Table_Settings[[#This Row],[Text]]="true",Table_Settings[[#This Row],[Text]]="false",ISNUMBER(Table_Settings[[#This Row],[Text]])),Table_Settings[[#This Row],[Text]],""""&amp;Table_Settings[[#This Row],[Text]]&amp;""""))</f>
        <v>"#f5f5f5"</v>
      </c>
      <c r="I28"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"#f5f5f5",</v>
      </c>
      <c r="J28" s="170" t="str">
        <f ca="1">SUBSTITUTE(SUBSTITUTE(SUBSTITUTE(SUBSTITUTE(SUBSTITUTE(SUBSTITUTE(SUBSTITUTE(SUBSTITUTE(
TRIM(CLEAN(Table_Settings[[#This Row],[Config]])),
" {","{"),
"{ ","{"),
" }","}"),
"} ","}"),
" [","["),
"[ ","["),
" ]","]"),
"] ","]")</f>
        <v>"background2": "#f5f5f5",</v>
      </c>
      <c r="K28" s="258" t="s">
        <v>1128</v>
      </c>
    </row>
    <row r="29" spans="2:11" ht="21" customHeight="1">
      <c r="B29" s="170" t="s">
        <v>279</v>
      </c>
      <c r="C29" s="170"/>
      <c r="D29" s="17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7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9" s="171" t="str">
        <f ca="1">IF(Table_Settings[[#This Row],[Header]]="Yes","",IF(Table_Settings[[#This Row],[Property]]&lt;&gt;"",SUBSTITUTE(Table_Settings[[#This Row],[Type]]," ","")&amp;SUBSTITUTE(Table_Settings[[#This Row],[Property]]," ",""),""))</f>
        <v>PrimaryColourBackground3</v>
      </c>
      <c r="G29" s="171"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#e0e0e0</v>
      </c>
      <c r="H29" s="171" t="str">
        <f ca="1">IF(OR(Table_Settings[[#This Row],[Header]]="Yes",Table_Settings[[#This Row],[Text]]=""),"",IF(OR(Table_Settings[[#This Row],[Text]]="true",Table_Settings[[#This Row],[Text]]="false",ISNUMBER(Table_Settings[[#This Row],[Text]])),Table_Settings[[#This Row],[Text]],""""&amp;Table_Settings[[#This Row],[Text]]&amp;""""))</f>
        <v>"#e0e0e0"</v>
      </c>
      <c r="I29" s="17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"#e0e0e0",</v>
      </c>
      <c r="J29" s="171" t="str">
        <f ca="1">SUBSTITUTE(SUBSTITUTE(SUBSTITUTE(SUBSTITUTE(SUBSTITUTE(SUBSTITUTE(SUBSTITUTE(SUBSTITUTE(
TRIM(CLEAN(Table_Settings[[#This Row],[Config]])),
" {","{"),
"{ ","{"),
" }","}"),
"} ","}"),
" [","["),
"[ ","["),
" ]","]"),
"] ","]")</f>
        <v>"background3": "#e0e0e0",</v>
      </c>
      <c r="K29" s="273" t="s">
        <v>1155</v>
      </c>
    </row>
    <row r="30" spans="2:11" ht="21" customHeight="1">
      <c r="B30" s="170" t="s">
        <v>280</v>
      </c>
      <c r="C30" s="170"/>
      <c r="D30"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30" s="170" t="str">
        <f ca="1">IF(Table_Settings[[#This Row],[Header]]="Yes","",IF(Table_Settings[[#This Row],[Property]]&lt;&gt;"",SUBSTITUTE(Table_Settings[[#This Row],[Type]]," ","")&amp;SUBSTITUTE(Table_Settings[[#This Row],[Property]]," ",""),""))</f>
        <v>PrimaryColourForeground1</v>
      </c>
      <c r="G30"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#2a2a2a</v>
      </c>
      <c r="H30" s="170" t="str">
        <f ca="1">IF(OR(Table_Settings[[#This Row],[Header]]="Yes",Table_Settings[[#This Row],[Text]]=""),"",IF(OR(Table_Settings[[#This Row],[Text]]="true",Table_Settings[[#This Row],[Text]]="false",ISNUMBER(Table_Settings[[#This Row],[Text]])),Table_Settings[[#This Row],[Text]],""""&amp;Table_Settings[[#This Row],[Text]]&amp;""""))</f>
        <v>"#2a2a2a"</v>
      </c>
      <c r="I30"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"#2a2a2a",</v>
      </c>
      <c r="J30" s="170" t="str">
        <f ca="1">SUBSTITUTE(SUBSTITUTE(SUBSTITUTE(SUBSTITUTE(SUBSTITUTE(SUBSTITUTE(SUBSTITUTE(SUBSTITUTE(
TRIM(CLEAN(Table_Settings[[#This Row],[Config]])),
" {","{"),
"{ ","{"),
" }","}"),
"} ","}"),
" [","["),
"[ ","["),
" ]","]"),
"] ","]")</f>
        <v>"foreground1": "#2a2a2a",</v>
      </c>
      <c r="K30" s="81" t="s">
        <v>1149</v>
      </c>
    </row>
    <row r="31" spans="2:11" ht="21" customHeight="1">
      <c r="B31" s="170" t="s">
        <v>281</v>
      </c>
      <c r="C31" s="170"/>
      <c r="D31"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1"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31" s="170" t="str">
        <f ca="1">IF(Table_Settings[[#This Row],[Header]]="Yes","",IF(Table_Settings[[#This Row],[Property]]&lt;&gt;"",SUBSTITUTE(Table_Settings[[#This Row],[Type]]," ","")&amp;SUBSTITUTE(Table_Settings[[#This Row],[Property]]," ",""),""))</f>
        <v>PrimaryColourForeground2</v>
      </c>
      <c r="G31"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#666666</v>
      </c>
      <c r="H31" s="170" t="str">
        <f ca="1">IF(OR(Table_Settings[[#This Row],[Header]]="Yes",Table_Settings[[#This Row],[Text]]=""),"",IF(OR(Table_Settings[[#This Row],[Text]]="true",Table_Settings[[#This Row],[Text]]="false",ISNUMBER(Table_Settings[[#This Row],[Text]])),Table_Settings[[#This Row],[Text]],""""&amp;Table_Settings[[#This Row],[Text]]&amp;""""))</f>
        <v>"#666666"</v>
      </c>
      <c r="I31"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"#666666",</v>
      </c>
      <c r="J31" s="170" t="str">
        <f ca="1">SUBSTITUTE(SUBSTITUTE(SUBSTITUTE(SUBSTITUTE(SUBSTITUTE(SUBSTITUTE(SUBSTITUTE(SUBSTITUTE(
TRIM(CLEAN(Table_Settings[[#This Row],[Config]])),
" {","{"),
"{ ","{"),
" }","}"),
"} ","}"),
" [","["),
"[ ","["),
" ]","]"),
"] ","]")</f>
        <v>"foreground2": "#666666",</v>
      </c>
      <c r="K31" s="81" t="s">
        <v>1150</v>
      </c>
    </row>
    <row r="32" spans="2:11" ht="21" customHeight="1">
      <c r="B32" s="170" t="s">
        <v>282</v>
      </c>
      <c r="C32" s="170"/>
      <c r="D32"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2"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32" s="170" t="str">
        <f ca="1">IF(Table_Settings[[#This Row],[Header]]="Yes","",IF(Table_Settings[[#This Row],[Property]]&lt;&gt;"",SUBSTITUTE(Table_Settings[[#This Row],[Type]]," ","")&amp;SUBSTITUTE(Table_Settings[[#This Row],[Property]]," ",""),""))</f>
        <v>PrimaryColourAccent1</v>
      </c>
      <c r="G32"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#2c6ec3</v>
      </c>
      <c r="H32" s="170" t="str">
        <f ca="1">IF(OR(Table_Settings[[#This Row],[Header]]="Yes",Table_Settings[[#This Row],[Text]]=""),"",IF(OR(Table_Settings[[#This Row],[Text]]="true",Table_Settings[[#This Row],[Text]]="false",ISNUMBER(Table_Settings[[#This Row],[Text]])),Table_Settings[[#This Row],[Text]],""""&amp;Table_Settings[[#This Row],[Text]]&amp;""""))</f>
        <v>"#2c6ec3"</v>
      </c>
      <c r="I32"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"#2c6ec3",</v>
      </c>
      <c r="J32" s="170" t="str">
        <f ca="1">SUBSTITUTE(SUBSTITUTE(SUBSTITUTE(SUBSTITUTE(SUBSTITUTE(SUBSTITUTE(SUBSTITUTE(SUBSTITUTE(
TRIM(CLEAN(Table_Settings[[#This Row],[Config]])),
" {","{"),
"{ ","{"),
" }","}"),
"} ","}"),
" [","["),
"[ ","["),
" ]","]"),
"] ","]")</f>
        <v>"accent1": "#2c6ec3",</v>
      </c>
      <c r="K32" s="258" t="s">
        <v>1123</v>
      </c>
    </row>
    <row r="33" spans="2:11" ht="21" customHeight="1">
      <c r="B33" s="170" t="s">
        <v>283</v>
      </c>
      <c r="C33" s="170"/>
      <c r="D33"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3"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33" s="170" t="str">
        <f ca="1">IF(Table_Settings[[#This Row],[Header]]="Yes","",IF(Table_Settings[[#This Row],[Property]]&lt;&gt;"",SUBSTITUTE(Table_Settings[[#This Row],[Type]]," ","")&amp;SUBSTITUTE(Table_Settings[[#This Row],[Property]]," ",""),""))</f>
        <v>PrimaryColourAccent2</v>
      </c>
      <c r="G33" s="17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#2c6ec3</v>
      </c>
      <c r="H33" s="170" t="str">
        <f ca="1">IF(OR(Table_Settings[[#This Row],[Header]]="Yes",Table_Settings[[#This Row],[Text]]=""),"",IF(OR(Table_Settings[[#This Row],[Text]]="true",Table_Settings[[#This Row],[Text]]="false",ISNUMBER(Table_Settings[[#This Row],[Text]])),Table_Settings[[#This Row],[Text]],""""&amp;Table_Settings[[#This Row],[Text]]&amp;""""))</f>
        <v>"#2c6ec3"</v>
      </c>
      <c r="I33"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"#2c6ec3",</v>
      </c>
      <c r="J33" s="170" t="str">
        <f ca="1">SUBSTITUTE(SUBSTITUTE(SUBSTITUTE(SUBSTITUTE(SUBSTITUTE(SUBSTITUTE(SUBSTITUTE(SUBSTITUTE(
TRIM(CLEAN(Table_Settings[[#This Row],[Config]])),
" {","{"),
"{ ","{"),
" }","}"),
"} ","}"),
" [","["),
"[ ","["),
" ]","]"),
"] ","]")</f>
        <v>"accent2": "#2c6ec3",</v>
      </c>
      <c r="K33" s="258" t="s">
        <v>1123</v>
      </c>
    </row>
    <row r="34" spans="2:11" ht="21" customHeight="1">
      <c r="B34" s="173" t="s">
        <v>284</v>
      </c>
      <c r="C34" s="173"/>
      <c r="D34" s="17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4" s="17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4" s="173" t="str">
        <f ca="1">IF(Table_Settings[[#This Row],[Header]]="Yes","",IF(Table_Settings[[#This Row],[Property]]&lt;&gt;"",SUBSTITUTE(Table_Settings[[#This Row],[Type]]," ","")&amp;SUBSTITUTE(Table_Settings[[#This Row],[Property]]," ",""),""))</f>
        <v>PrimaryColourBorders</v>
      </c>
      <c r="G34" s="17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#737373</v>
      </c>
      <c r="H34" s="173" t="str">
        <f ca="1">IF(OR(Table_Settings[[#This Row],[Header]]="Yes",Table_Settings[[#This Row],[Text]]=""),"",IF(OR(Table_Settings[[#This Row],[Text]]="true",Table_Settings[[#This Row],[Text]]="false",ISNUMBER(Table_Settings[[#This Row],[Text]])),Table_Settings[[#This Row],[Text]],""""&amp;Table_Settings[[#This Row],[Text]]&amp;""""))</f>
        <v>"#737373"</v>
      </c>
      <c r="I34" s="17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"#737373"
        },</v>
      </c>
      <c r="J34" s="173" t="str">
        <f ca="1">SUBSTITUTE(SUBSTITUTE(SUBSTITUTE(SUBSTITUTE(SUBSTITUTE(SUBSTITUTE(SUBSTITUTE(SUBSTITUTE(
TRIM(CLEAN(Table_Settings[[#This Row],[Config]])),
" {","{"),
"{ ","{"),
" }","}"),
"} ","}"),
" [","["),
"[ ","["),
" ]","]"),
"] ","]")</f>
        <v>"borders": "#737373"},</v>
      </c>
      <c r="K34" s="259" t="s">
        <v>1124</v>
      </c>
    </row>
    <row r="35" spans="2:11" ht="21" customHeight="1">
      <c r="B35" s="1" t="s">
        <v>914</v>
      </c>
      <c r="C35" s="173"/>
      <c r="D35" s="225"/>
      <c r="E35" s="225"/>
      <c r="F35" s="225"/>
      <c r="G35" s="225"/>
      <c r="H35" s="225"/>
      <c r="I35" s="225"/>
      <c r="J35" s="225"/>
      <c r="K35" s="210" t="s">
        <v>759</v>
      </c>
    </row>
    <row r="36" spans="2:11" ht="21" customHeight="1">
      <c r="B36" s="1" t="s">
        <v>917</v>
      </c>
      <c r="C36" s="173"/>
      <c r="D36" s="225"/>
      <c r="E36" s="225"/>
      <c r="F36" s="225"/>
      <c r="G36" s="225"/>
      <c r="H36" s="225"/>
      <c r="I36" s="225"/>
      <c r="J36" s="225"/>
      <c r="K36" s="103" t="s">
        <v>840</v>
      </c>
    </row>
    <row r="37" spans="2:11" ht="21" customHeight="1">
      <c r="B37" s="1" t="s">
        <v>191</v>
      </c>
      <c r="C37" s="173"/>
      <c r="D37" s="225"/>
      <c r="E37" s="225"/>
      <c r="F37" s="225"/>
      <c r="G37" s="225"/>
      <c r="H37" s="225"/>
      <c r="I37" s="225"/>
      <c r="J37" s="225"/>
      <c r="K37" s="103" t="s">
        <v>841</v>
      </c>
    </row>
    <row r="38" spans="2:11" ht="21.75" thickBot="1">
      <c r="B38" s="108" t="s">
        <v>205</v>
      </c>
      <c r="C38" s="99" t="s">
        <v>60</v>
      </c>
      <c r="D38" s="1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8" s="1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8" s="108" t="str">
        <f>IF(Table_Settings[[#This Row],[Header]]="Yes","",IF(Table_Settings[[#This Row],[Property]]&lt;&gt;"",SUBSTITUTE(Table_Settings[[#This Row],[Type]]," ","")&amp;SUBSTITUTE(Table_Settings[[#This Row],[Property]]," ",""),""))</f>
        <v/>
      </c>
      <c r="G38" s="108"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8" s="108" t="str">
        <f>IF(OR(Table_Settings[[#This Row],[Header]]="Yes",Table_Settings[[#This Row],[Text]]=""),"",IF(OR(Table_Settings[[#This Row],[Text]]="true",Table_Settings[[#This Row],[Text]]="false",ISNUMBER(Table_Settings[[#This Row],[Text]])),Table_Settings[[#This Row],[Text]],""""&amp;Table_Settings[[#This Row],[Text]]&amp;""""))</f>
        <v/>
      </c>
      <c r="I38" s="1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8" s="108" t="str">
        <f ca="1">SUBSTITUTE(SUBSTITUTE(SUBSTITUTE(SUBSTITUTE(SUBSTITUTE(SUBSTITUTE(SUBSTITUTE(SUBSTITUTE(
TRIM(CLEAN(Table_Settings[[#This Row],[Config]])),
" {","{"),
"{ ","{"),
" }","}"),
"} ","}"),
" [","["),
"[ ","["),
" ]","]"),
"] ","]")</f>
        <v>"other":{</v>
      </c>
      <c r="K38" s="109"/>
    </row>
    <row r="39" spans="2:11" ht="21" customHeight="1">
      <c r="B39" s="1" t="s">
        <v>1705</v>
      </c>
      <c r="C39"/>
      <c r="D3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includeQuoteReferenceInSidebar</v>
      </c>
      <c r="F39" t="str">
        <f ca="1">IF(Table_Settings[[#This Row],[Header]]="Yes","",IF(Table_Settings[[#This Row],[Property]]&lt;&gt;"",SUBSTITUTE(Table_Settings[[#This Row],[Type]]," ","")&amp;SUBSTITUTE(Table_Settings[[#This Row],[Property]]," ",""),""))</f>
        <v>OtherIncludeQuoteReferenceInSidebar</v>
      </c>
      <c r="G3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39" t="str">
        <f ca="1">IF(OR(Table_Settings[[#This Row],[Header]]="Yes",Table_Settings[[#This Row],[Text]]=""),"",IF(OR(Table_Settings[[#This Row],[Text]]="true",Table_Settings[[#This Row],[Text]]="false",ISNUMBER(Table_Settings[[#This Row],[Text]])),Table_Settings[[#This Row],[Text]],""""&amp;Table_Settings[[#This Row],[Text]]&amp;""""))</f>
        <v>true</v>
      </c>
      <c r="I3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"includeQuoteReferenceInSidebar": true,</v>
      </c>
      <c r="J39" t="str">
        <f ca="1">SUBSTITUTE(SUBSTITUTE(SUBSTITUTE(SUBSTITUTE(SUBSTITUTE(SUBSTITUTE(SUBSTITUTE(SUBSTITUTE(
TRIM(CLEAN(Table_Settings[[#This Row],[Config]])),
" {","{"),
"{ ","{"),
" }","}"),
"} ","}"),
" [","["),
"[ ","["),
" ]","]"),
"] ","]")</f>
        <v>"includeQuoteReferenceInSidebar": true,</v>
      </c>
      <c r="K39" s="343" t="s">
        <v>1085</v>
      </c>
    </row>
    <row r="40" spans="2:11" ht="21" customHeight="1">
      <c r="B40" s="369" t="s">
        <v>285</v>
      </c>
      <c r="C40"/>
      <c r="D4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40" t="str">
        <f ca="1">IF(Table_Settings[[#This Row],[Header]]="Yes","",IF(Table_Settings[[#This Row],[Property]]&lt;&gt;"",SUBSTITUTE(Table_Settings[[#This Row],[Type]]," ","")&amp;SUBSTITUTE(Table_Settings[[#This Row],[Property]]," ",""),""))</f>
        <v>OtherTooltipIcon</v>
      </c>
      <c r="G4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40" t="str">
        <f ca="1">IF(OR(Table_Settings[[#This Row],[Header]]="Yes",Table_Settings[[#This Row],[Text]]=""),"",IF(OR(Table_Settings[[#This Row],[Text]]="true",Table_Settings[[#This Row],[Text]]="false",ISNUMBER(Table_Settings[[#This Row],[Text]])),Table_Settings[[#This Row],[Text]],""""&amp;Table_Settings[[#This Row],[Text]]&amp;""""))</f>
        <v>"fa-question-circle"</v>
      </c>
      <c r="I4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40" t="str">
        <f ca="1">SUBSTITUTE(SUBSTITUTE(SUBSTITUTE(SUBSTITUTE(SUBSTITUTE(SUBSTITUTE(SUBSTITUTE(SUBSTITUTE(
TRIM(CLEAN(Table_Settings[[#This Row],[Config]])),
" {","{"),
"{ ","{"),
" }","}"),
"} ","}"),
" [","["),
"[ ","["),
" ]","]"),
"] ","]")</f>
        <v>"tooltipIcon": "fa-question-circle",</v>
      </c>
      <c r="K40" s="165" t="s">
        <v>286</v>
      </c>
    </row>
    <row r="41" spans="2:11" ht="21" customHeight="1">
      <c r="B41" s="170" t="s">
        <v>287</v>
      </c>
      <c r="C41" s="170"/>
      <c r="D41"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41" s="170" t="str">
        <f ca="1">IF(Table_Settings[[#This Row],[Header]]="Yes","",IF(Table_Settings[[#This Row],[Property]]&lt;&gt;"",SUBSTITUTE(Table_Settings[[#This Row],[Type]]," ","")&amp;SUBSTITUTE(Table_Settings[[#This Row],[Property]]," ",""),""))</f>
        <v>OtherDefaultBorderRadius</v>
      </c>
      <c r="G41"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1" s="170">
        <f ca="1">IF(OR(Table_Settings[[#This Row],[Header]]="Yes",Table_Settings[[#This Row],[Text]]=""),"",IF(OR(Table_Settings[[#This Row],[Text]]="true",Table_Settings[[#This Row],[Text]]="false",ISNUMBER(Table_Settings[[#This Row],[Text]])),Table_Settings[[#This Row],[Text]],""""&amp;Table_Settings[[#This Row],[Text]]&amp;""""))</f>
        <v>0</v>
      </c>
      <c r="I41"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0,</v>
      </c>
      <c r="J41" s="170" t="str">
        <f ca="1">SUBSTITUTE(SUBSTITUTE(SUBSTITUTE(SUBSTITUTE(SUBSTITUTE(SUBSTITUTE(SUBSTITUTE(SUBSTITUTE(
TRIM(CLEAN(Table_Settings[[#This Row],[Config]])),
" {","{"),
"{ ","{"),
" }","}"),
"} ","}"),
" [","["),
"[ ","["),
" ]","]"),
"] ","]")</f>
        <v>"defaultBorderRadius": 0,</v>
      </c>
      <c r="K41" s="215">
        <v>0</v>
      </c>
    </row>
    <row r="42" spans="2:11" ht="21" customHeight="1">
      <c r="B42" s="368" t="s">
        <v>288</v>
      </c>
      <c r="C42" s="170"/>
      <c r="D42"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42" s="170" t="str">
        <f ca="1">IF(Table_Settings[[#This Row],[Header]]="Yes","",IF(Table_Settings[[#This Row],[Property]]&lt;&gt;"",SUBSTITUTE(Table_Settings[[#This Row],[Type]]," ","")&amp;SUBSTITUTE(Table_Settings[[#This Row],[Property]]," ",""),""))</f>
        <v>OtherScrollDurationMultiplier</v>
      </c>
      <c r="G42"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42" s="170">
        <f ca="1">IF(OR(Table_Settings[[#This Row],[Header]]="Yes",Table_Settings[[#This Row],[Text]]=""),"",IF(OR(Table_Settings[[#This Row],[Text]]="true",Table_Settings[[#This Row],[Text]]="false",ISNUMBER(Table_Settings[[#This Row],[Text]])),Table_Settings[[#This Row],[Text]],""""&amp;Table_Settings[[#This Row],[Text]]&amp;""""))</f>
        <v>1</v>
      </c>
      <c r="I42"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42" s="170" t="str">
        <f ca="1">SUBSTITUTE(SUBSTITUTE(SUBSTITUTE(SUBSTITUTE(SUBSTITUTE(SUBSTITUTE(SUBSTITUTE(SUBSTITUTE(
TRIM(CLEAN(Table_Settings[[#This Row],[Config]])),
" {","{"),
"{ ","{"),
" }","}"),
"} ","}"),
" [","["),
"[ ","["),
" ]","]"),
"] ","]")</f>
        <v>"scrollDurationMultiplier": 1,</v>
      </c>
      <c r="K42" s="25">
        <v>1</v>
      </c>
    </row>
    <row r="43" spans="2:11" ht="21" customHeight="1">
      <c r="B43" s="1" t="s">
        <v>1814</v>
      </c>
      <c r="C43" s="170"/>
      <c r="D43"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minimumProgressStepWidthPixels</v>
      </c>
      <c r="F43" s="170" t="str">
        <f ca="1">IF(Table_Settings[[#This Row],[Header]]="Yes","",IF(Table_Settings[[#This Row],[Property]]&lt;&gt;"",SUBSTITUTE(Table_Settings[[#This Row],[Type]]," ","")&amp;SUBSTITUTE(Table_Settings[[#This Row],[Property]]," ",""),""))</f>
        <v>OtherMinimumProgressStepWidthPixels</v>
      </c>
      <c r="G43"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150</v>
      </c>
      <c r="H43" s="170">
        <f ca="1">IF(OR(Table_Settings[[#This Row],[Header]]="Yes",Table_Settings[[#This Row],[Text]]=""),"",IF(OR(Table_Settings[[#This Row],[Text]]="true",Table_Settings[[#This Row],[Text]]="false",ISNUMBER(Table_Settings[[#This Row],[Text]])),Table_Settings[[#This Row],[Text]],""""&amp;Table_Settings[[#This Row],[Text]]&amp;""""))</f>
        <v>150</v>
      </c>
      <c r="I43"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"minimumProgressStepWidthPixels": 150,</v>
      </c>
      <c r="J43" s="170" t="str">
        <f ca="1">SUBSTITUTE(SUBSTITUTE(SUBSTITUTE(SUBSTITUTE(SUBSTITUTE(SUBSTITUTE(SUBSTITUTE(SUBSTITUTE(
TRIM(CLEAN(Table_Settings[[#This Row],[Config]])),
" {","{"),
"{ ","{"),
" }","}"),
"} ","}"),
" [","["),
"[ ","["),
" ]","]"),
"] ","]")</f>
        <v>"minimumProgressStepWidthPixels": 150,</v>
      </c>
      <c r="K43" s="25">
        <v>150</v>
      </c>
    </row>
    <row r="44" spans="2:11" ht="21" customHeight="1">
      <c r="B44" s="170" t="s">
        <v>289</v>
      </c>
      <c r="C44" s="170"/>
      <c r="D44" s="17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s="17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44" s="170" t="str">
        <f ca="1">IF(Table_Settings[[#This Row],[Header]]="Yes","",IF(Table_Settings[[#This Row],[Property]]&lt;&gt;"",SUBSTITUTE(Table_Settings[[#This Row],[Type]]," ","")&amp;SUBSTITUTE(Table_Settings[[#This Row],[Property]]," ",""),""))</f>
        <v>OtherSidebarWidth</v>
      </c>
      <c r="G44" s="17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280</v>
      </c>
      <c r="H44" s="170">
        <f ca="1">IF(OR(Table_Settings[[#This Row],[Header]]="Yes",Table_Settings[[#This Row],[Text]]=""),"",IF(OR(Table_Settings[[#This Row],[Text]]="true",Table_Settings[[#This Row],[Text]]="false",ISNUMBER(Table_Settings[[#This Row],[Text]])),Table_Settings[[#This Row],[Text]],""""&amp;Table_Settings[[#This Row],[Text]]&amp;""""))</f>
        <v>280</v>
      </c>
      <c r="I44" s="17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280,</v>
      </c>
      <c r="J44" s="170" t="str">
        <f ca="1">SUBSTITUTE(SUBSTITUTE(SUBSTITUTE(SUBSTITUTE(SUBSTITUTE(SUBSTITUTE(SUBSTITUTE(SUBSTITUTE(
TRIM(CLEAN(Table_Settings[[#This Row],[Config]])),
" {","{"),
"{ ","{"),
" }","}"),
"} ","}"),
" [","["),
"[ ","["),
" ]","]"),
"] ","]")</f>
        <v>"sidebarWidth": 280,</v>
      </c>
      <c r="K44" s="25">
        <v>280</v>
      </c>
    </row>
    <row r="45" spans="2:11" ht="21" customHeight="1">
      <c r="B45" s="1" t="s">
        <v>758</v>
      </c>
      <c r="C45" s="208"/>
      <c r="D45" s="2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s="2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45" s="209" t="str">
        <f ca="1">IF(Table_Settings[[#This Row],[Header]]="Yes","",IF(Table_Settings[[#This Row],[Property]]&lt;&gt;"",SUBSTITUTE(Table_Settings[[#This Row],[Type]]," ","")&amp;SUBSTITUTE(Table_Settings[[#This Row],[Property]]," ",""),""))</f>
        <v>OtherSidebarPaymentOptions</v>
      </c>
      <c r="G45" s="2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45" s="209" t="str">
        <f ca="1">IF(OR(Table_Settings[[#This Row],[Header]]="Yes",Table_Settings[[#This Row],[Text]]=""),"",IF(OR(Table_Settings[[#This Row],[Text]]="true",Table_Settings[[#This Row],[Text]]="false",ISNUMBER(Table_Settings[[#This Row],[Text]])),Table_Settings[[#This Row],[Text]],""""&amp;Table_Settings[[#This Row],[Text]]&amp;""""))</f>
        <v>true</v>
      </c>
      <c r="I45" s="2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true,</v>
      </c>
      <c r="J45" s="209" t="str">
        <f ca="1">SUBSTITUTE(SUBSTITUTE(SUBSTITUTE(SUBSTITUTE(SUBSTITUTE(SUBSTITUTE(SUBSTITUTE(SUBSTITUTE(
TRIM(CLEAN(Table_Settings[[#This Row],[Config]])),
" {","{"),
"{ ","{"),
" }","}"),
"} ","}"),
" [","["),
"[ ","["),
" ]","]"),
"] ","]")</f>
        <v>"sidebarPaymentOptions": true,</v>
      </c>
      <c r="K45" s="252" t="s">
        <v>1085</v>
      </c>
    </row>
    <row r="46" spans="2:11" ht="21" customHeight="1">
      <c r="B46" s="1" t="s">
        <v>290</v>
      </c>
      <c r="C46" s="170"/>
      <c r="D46" s="17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s="17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6" s="171" t="str">
        <f ca="1">IF(Table_Settings[[#This Row],[Header]]="Yes","",IF(Table_Settings[[#This Row],[Property]]&lt;&gt;"",SUBSTITUTE(Table_Settings[[#This Row],[Type]]," ","")&amp;SUBSTITUTE(Table_Settings[[#This Row],[Property]]," ",""),""))</f>
        <v>OtherSmallDeviceMargin</v>
      </c>
      <c r="G46" s="17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6" s="171">
        <f ca="1">IF(OR(Table_Settings[[#This Row],[Header]]="Yes",Table_Settings[[#This Row],[Text]]=""),"",IF(OR(Table_Settings[[#This Row],[Text]]="true",Table_Settings[[#This Row],[Text]]="false",ISNUMBER(Table_Settings[[#This Row],[Text]])),Table_Settings[[#This Row],[Text]],""""&amp;Table_Settings[[#This Row],[Text]]&amp;""""))</f>
        <v>0</v>
      </c>
      <c r="I46" s="17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0,</v>
      </c>
      <c r="J46" s="171" t="str">
        <f ca="1">SUBSTITUTE(SUBSTITUTE(SUBSTITUTE(SUBSTITUTE(SUBSTITUTE(SUBSTITUTE(SUBSTITUTE(SUBSTITUTE(
TRIM(CLEAN(Table_Settings[[#This Row],[Config]])),
" {","{"),
"{ ","{"),
" }","}"),
"} ","}"),
" [","["),
"[ ","["),
" ]","]"),
"] ","]")</f>
        <v>"smallDeviceMargin": 0,</v>
      </c>
      <c r="K46" s="52">
        <v>0</v>
      </c>
    </row>
    <row r="47" spans="2:11" ht="21" customHeight="1">
      <c r="B47" t="s">
        <v>291</v>
      </c>
      <c r="C47"/>
      <c r="D4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7" t="str">
        <f ca="1">IF(Table_Settings[[#This Row],[Header]]="Yes","",IF(Table_Settings[[#This Row],[Property]]&lt;&gt;"",SUBSTITUTE(Table_Settings[[#This Row],[Type]]," ","")&amp;SUBSTITUTE(Table_Settings[[#This Row],[Property]]," ",""),""))</f>
        <v>OtherOffsetTopXS</v>
      </c>
      <c r="G47">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7">
        <f ca="1">IF(OR(Table_Settings[[#This Row],[Header]]="Yes",Table_Settings[[#This Row],[Text]]=""),"",IF(OR(Table_Settings[[#This Row],[Text]]="true",Table_Settings[[#This Row],[Text]]="false",ISNUMBER(Table_Settings[[#This Row],[Text]])),Table_Settings[[#This Row],[Text]],""""&amp;Table_Settings[[#This Row],[Text]]&amp;""""))</f>
        <v>0</v>
      </c>
      <c r="I4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0,</v>
      </c>
      <c r="J47" t="str">
        <f ca="1">SUBSTITUTE(SUBSTITUTE(SUBSTITUTE(SUBSTITUTE(SUBSTITUTE(SUBSTITUTE(SUBSTITUTE(SUBSTITUTE(
TRIM(CLEAN(Table_Settings[[#This Row],[Config]])),
" {","{"),
"{ ","{"),
" }","}"),
"} ","}"),
" [","["),
"[ ","["),
" ]","]"),
"] ","]")</f>
        <v>"offsetTopXS": 0,</v>
      </c>
      <c r="K47" s="25">
        <v>0</v>
      </c>
    </row>
    <row r="48" spans="2:11" ht="21" customHeight="1">
      <c r="B48" t="s">
        <v>292</v>
      </c>
      <c r="C48"/>
      <c r="D48" s="1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8" s="1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8" s="110" t="str">
        <f ca="1">IF(Table_Settings[[#This Row],[Header]]="Yes","",IF(Table_Settings[[#This Row],[Property]]&lt;&gt;"",SUBSTITUTE(Table_Settings[[#This Row],[Type]]," ","")&amp;SUBSTITUTE(Table_Settings[[#This Row],[Property]]," ",""),""))</f>
        <v>OtherOffsetTopSM</v>
      </c>
      <c r="G48" s="1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8" s="110">
        <f ca="1">IF(OR(Table_Settings[[#This Row],[Header]]="Yes",Table_Settings[[#This Row],[Text]]=""),"",IF(OR(Table_Settings[[#This Row],[Text]]="true",Table_Settings[[#This Row],[Text]]="false",ISNUMBER(Table_Settings[[#This Row],[Text]])),Table_Settings[[#This Row],[Text]],""""&amp;Table_Settings[[#This Row],[Text]]&amp;""""))</f>
        <v>0</v>
      </c>
      <c r="I48" s="1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0,</v>
      </c>
      <c r="J48" s="110" t="str">
        <f ca="1">SUBSTITUTE(SUBSTITUTE(SUBSTITUTE(SUBSTITUTE(SUBSTITUTE(SUBSTITUTE(SUBSTITUTE(SUBSTITUTE(
TRIM(CLEAN(Table_Settings[[#This Row],[Config]])),
" {","{"),
"{ ","{"),
" }","}"),
"} ","}"),
" [","["),
"[ ","["),
" ]","]"),
"] ","]")</f>
        <v>"offsetTopSM": 0,</v>
      </c>
      <c r="K48" s="25">
        <v>0</v>
      </c>
    </row>
    <row r="49" spans="2:11" ht="21" customHeight="1">
      <c r="B49" t="s">
        <v>293</v>
      </c>
      <c r="C49"/>
      <c r="D49" s="1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9" s="1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9" s="110" t="str">
        <f ca="1">IF(Table_Settings[[#This Row],[Header]]="Yes","",IF(Table_Settings[[#This Row],[Property]]&lt;&gt;"",SUBSTITUTE(Table_Settings[[#This Row],[Type]]," ","")&amp;SUBSTITUTE(Table_Settings[[#This Row],[Property]]," ",""),""))</f>
        <v>OtherOffsetTopMD</v>
      </c>
      <c r="G49" s="1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49" s="110">
        <f ca="1">IF(OR(Table_Settings[[#This Row],[Header]]="Yes",Table_Settings[[#This Row],[Text]]=""),"",IF(OR(Table_Settings[[#This Row],[Text]]="true",Table_Settings[[#This Row],[Text]]="false",ISNUMBER(Table_Settings[[#This Row],[Text]])),Table_Settings[[#This Row],[Text]],""""&amp;Table_Settings[[#This Row],[Text]]&amp;""""))</f>
        <v>0</v>
      </c>
      <c r="I49" s="1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0,</v>
      </c>
      <c r="J49" s="110" t="str">
        <f ca="1">SUBSTITUTE(SUBSTITUTE(SUBSTITUTE(SUBSTITUTE(SUBSTITUTE(SUBSTITUTE(SUBSTITUTE(SUBSTITUTE(
TRIM(CLEAN(Table_Settings[[#This Row],[Config]])),
" {","{"),
"{ ","{"),
" }","}"),
"} ","}"),
" [","["),
"[ ","["),
" ]","]"),
"] ","]")</f>
        <v>"offsetTopMD": 0,</v>
      </c>
      <c r="K49" s="25">
        <v>0</v>
      </c>
    </row>
    <row r="50" spans="2:11" ht="21" customHeight="1">
      <c r="B50" t="s">
        <v>294</v>
      </c>
      <c r="C50"/>
      <c r="D5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5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50" t="str">
        <f ca="1">IF(Table_Settings[[#This Row],[Header]]="Yes","",IF(Table_Settings[[#This Row],[Property]]&lt;&gt;"",SUBSTITUTE(Table_Settings[[#This Row],[Type]]," ","")&amp;SUBSTITUTE(Table_Settings[[#This Row],[Property]]," ",""),""))</f>
        <v>OtherOffsetTopLG</v>
      </c>
      <c r="G5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50">
        <f ca="1">IF(OR(Table_Settings[[#This Row],[Header]]="Yes",Table_Settings[[#This Row],[Text]]=""),"",IF(OR(Table_Settings[[#This Row],[Text]]="true",Table_Settings[[#This Row],[Text]]="false",ISNUMBER(Table_Settings[[#This Row],[Text]])),Table_Settings[[#This Row],[Text]],""""&amp;Table_Settings[[#This Row],[Text]]&amp;""""))</f>
        <v>0</v>
      </c>
      <c r="I5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0,</v>
      </c>
      <c r="J50" t="str">
        <f ca="1">SUBSTITUTE(SUBSTITUTE(SUBSTITUTE(SUBSTITUTE(SUBSTITUTE(SUBSTITUTE(SUBSTITUTE(SUBSTITUTE(
TRIM(CLEAN(Table_Settings[[#This Row],[Config]])),
" {","{"),
"{ ","{"),
" }","}"),
"} ","}"),
" [","["),
"[ ","["),
" ]","]"),
"] ","]")</f>
        <v>"offsetTopLG": 0,</v>
      </c>
      <c r="K50" s="25">
        <v>0</v>
      </c>
    </row>
    <row r="51" spans="2:11" ht="21" customHeight="1">
      <c r="B51" t="s">
        <v>295</v>
      </c>
      <c r="C51"/>
      <c r="D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5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51" t="str">
        <f ca="1">IF(Table_Settings[[#This Row],[Header]]="Yes","",IF(Table_Settings[[#This Row],[Property]]&lt;&gt;"",SUBSTITUTE(Table_Settings[[#This Row],[Type]]," ","")&amp;SUBSTITUTE(Table_Settings[[#This Row],[Property]]," ",""),""))</f>
        <v>OtherOffsetTopXL</v>
      </c>
      <c r="G5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51">
        <f ca="1">IF(OR(Table_Settings[[#This Row],[Header]]="Yes",Table_Settings[[#This Row],[Text]]=""),"",IF(OR(Table_Settings[[#This Row],[Text]]="true",Table_Settings[[#This Row],[Text]]="false",ISNUMBER(Table_Settings[[#This Row],[Text]])),Table_Settings[[#This Row],[Text]],""""&amp;Table_Settings[[#This Row],[Text]]&amp;""""))</f>
        <v>0</v>
      </c>
      <c r="I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0,</v>
      </c>
      <c r="J51" t="str">
        <f ca="1">SUBSTITUTE(SUBSTITUTE(SUBSTITUTE(SUBSTITUTE(SUBSTITUTE(SUBSTITUTE(SUBSTITUTE(SUBSTITUTE(
TRIM(CLEAN(Table_Settings[[#This Row],[Config]])),
" {","{"),
"{ ","{"),
" }","}"),
"} ","}"),
" [","["),
"[ ","["),
" ]","]"),
"] ","]")</f>
        <v>"offsetTopXL": 0,</v>
      </c>
      <c r="K51" s="25">
        <v>0</v>
      </c>
    </row>
    <row r="52" spans="2:11" ht="21" customHeight="1">
      <c r="B52" s="1" t="s">
        <v>1961</v>
      </c>
      <c r="C52"/>
      <c r="D5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5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fontAwesomeKit</v>
      </c>
      <c r="F52" t="str">
        <f ca="1">IF(Table_Settings[[#This Row],[Header]]="Yes","",IF(Table_Settings[[#This Row],[Property]]&lt;&gt;"",SUBSTITUTE(Table_Settings[[#This Row],[Type]]," ","")&amp;SUBSTITUTE(Table_Settings[[#This Row],[Property]]," ",""),""))</f>
        <v>OtherFontAwesomeKit</v>
      </c>
      <c r="G52"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9ebe268e4c</v>
      </c>
      <c r="H52" t="str">
        <f ca="1">IF(OR(Table_Settings[[#This Row],[Header]]="Yes",Table_Settings[[#This Row],[Text]]=""),"",IF(OR(Table_Settings[[#This Row],[Text]]="true",Table_Settings[[#This Row],[Text]]="false",ISNUMBER(Table_Settings[[#This Row],[Text]])),Table_Settings[[#This Row],[Text]],""""&amp;Table_Settings[[#This Row],[Text]]&amp;""""))</f>
        <v>"9ebe268e4c"</v>
      </c>
      <c r="I5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"fontAwesomeKit": "9ebe268e4c"
        },</v>
      </c>
      <c r="J52" t="str">
        <f ca="1">SUBSTITUTE(SUBSTITUTE(SUBSTITUTE(SUBSTITUTE(SUBSTITUTE(SUBSTITUTE(SUBSTITUTE(SUBSTITUTE(
TRIM(CLEAN(Table_Settings[[#This Row],[Config]])),
" {","{"),
"{ ","{"),
" }","}"),
"} ","}"),
" [","["),
"[ ","["),
" ]","]"),
"] ","]")</f>
        <v>"fontAwesomeKit": "9ebe268e4c"},</v>
      </c>
      <c r="K52" s="103" t="s">
        <v>1962</v>
      </c>
    </row>
    <row r="53" spans="2:11" ht="21.75" thickBot="1">
      <c r="B53" s="108" t="s">
        <v>1917</v>
      </c>
      <c r="C53" s="99" t="s">
        <v>60</v>
      </c>
      <c r="D53" s="10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3" s="10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styleSheets</v>
      </c>
      <c r="F53" s="108" t="str">
        <f>IF(Table_Settings[[#This Row],[Header]]="Yes","",IF(Table_Settings[[#This Row],[Property]]&lt;&gt;"",SUBSTITUTE(Table_Settings[[#This Row],[Type]]," ","")&amp;SUBSTITUTE(Table_Settings[[#This Row],[Property]]," ",""),""))</f>
        <v/>
      </c>
      <c r="G53" s="108"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3" s="108" t="str">
        <f>IF(OR(Table_Settings[[#This Row],[Header]]="Yes",Table_Settings[[#This Row],[Text]]=""),"",IF(OR(Table_Settings[[#This Row],[Text]]="true",Table_Settings[[#This Row],[Text]]="false",ISNUMBER(Table_Settings[[#This Row],[Text]])),Table_Settings[[#This Row],[Text]],""""&amp;Table_Settings[[#This Row],[Text]]&amp;""""))</f>
        <v/>
      </c>
      <c r="I53" s="10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"styleSheets": {</v>
      </c>
      <c r="J53" s="108" t="str">
        <f ca="1">SUBSTITUTE(SUBSTITUTE(SUBSTITUTE(SUBSTITUTE(SUBSTITUTE(SUBSTITUTE(SUBSTITUTE(SUBSTITUTE(
TRIM(CLEAN(Table_Settings[[#This Row],[Config]])),
" {","{"),
"{ ","{"),
" }","}"),
"} ","}"),
" [","["),
"[ ","["),
" ]","]"),
"] ","]")</f>
        <v>"styleSheets":{</v>
      </c>
      <c r="K53" s="109"/>
    </row>
    <row r="54" spans="2:11" ht="21" customHeight="1">
      <c r="B54" t="s">
        <v>1918</v>
      </c>
      <c r="C54"/>
      <c r="D5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Style Sheet</v>
      </c>
      <c r="E5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styleSheet1</v>
      </c>
      <c r="F54" t="str">
        <f ca="1">IF(Table_Settings[[#This Row],[Header]]="Yes","",IF(Table_Settings[[#This Row],[Property]]&lt;&gt;"",SUBSTITUTE(Table_Settings[[#This Row],[Type]]," ","")&amp;SUBSTITUTE(Table_Settings[[#This Row],[Property]]," ",""),""))</f>
        <v>StyleSheetStyleSheet1</v>
      </c>
      <c r="G54"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https://app.ubind.com.au/%{ myVar }%.css</v>
      </c>
      <c r="H54" t="str">
        <f ca="1">IF(OR(Table_Settings[[#This Row],[Header]]="Yes",Table_Settings[[#This Row],[Text]]=""),"",IF(OR(Table_Settings[[#This Row],[Text]]="true",Table_Settings[[#This Row],[Text]]="false",ISNUMBER(Table_Settings[[#This Row],[Text]])),Table_Settings[[#This Row],[Text]],""""&amp;Table_Settings[[#This Row],[Text]]&amp;""""))</f>
        <v>"https://app.ubind.com.au/%{ myVar }%.css"</v>
      </c>
      <c r="I5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"styleSheet1": "https://app.ubind.com.au/%{ myVar }%.css",</v>
      </c>
      <c r="J54" t="str">
        <f ca="1">SUBSTITUTE(SUBSTITUTE(SUBSTITUTE(SUBSTITUTE(SUBSTITUTE(SUBSTITUTE(SUBSTITUTE(SUBSTITUTE(
TRIM(CLEAN(Table_Settings[[#This Row],[Config]])),
" {","{"),
"{ ","{"),
" }","}"),
"} ","}"),
" [","["),
"[ ","["),
" ]","]"),
"] ","]")</f>
        <v>"styleSheet1": "https://app.ubind.com.au/%{myVar}%.css",</v>
      </c>
      <c r="K54" s="25" t="s">
        <v>1920</v>
      </c>
    </row>
    <row r="55" spans="2:11" ht="21" customHeight="1">
      <c r="B55" t="s">
        <v>1919</v>
      </c>
      <c r="C55"/>
      <c r="D5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Style Sheet</v>
      </c>
      <c r="E5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styleSheet2</v>
      </c>
      <c r="F55" t="str">
        <f ca="1">IF(Table_Settings[[#This Row],[Header]]="Yes","",IF(Table_Settings[[#This Row],[Property]]&lt;&gt;"",SUBSTITUTE(Table_Settings[[#This Row],[Type]]," ","")&amp;SUBSTITUTE(Table_Settings[[#This Row],[Property]]," ",""),""))</f>
        <v>StyleSheetStyleSheet2</v>
      </c>
      <c r="G5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https://app.ubind.com.au/%{ myVar2 }%.css</v>
      </c>
      <c r="H55" t="str">
        <f ca="1">IF(OR(Table_Settings[[#This Row],[Header]]="Yes",Table_Settings[[#This Row],[Text]]=""),"",IF(OR(Table_Settings[[#This Row],[Text]]="true",Table_Settings[[#This Row],[Text]]="false",ISNUMBER(Table_Settings[[#This Row],[Text]])),Table_Settings[[#This Row],[Text]],""""&amp;Table_Settings[[#This Row],[Text]]&amp;""""))</f>
        <v>"https://app.ubind.com.au/%{ myVar2 }%.css"</v>
      </c>
      <c r="I5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"styleSheet2": "https://app.ubind.com.au/%{ myVar2 }%.css"
        }}</v>
      </c>
      <c r="J55" t="str">
        <f ca="1">SUBSTITUTE(SUBSTITUTE(SUBSTITUTE(SUBSTITUTE(SUBSTITUTE(SUBSTITUTE(SUBSTITUTE(SUBSTITUTE(
TRIM(CLEAN(Table_Settings[[#This Row],[Config]])),
" {","{"),
"{ ","{"),
" }","}"),
"} ","}"),
" [","["),
"[ ","["),
" ]","]"),
"] ","]")</f>
        <v>"styleSheet2": "https://app.ubind.com.au/%{myVar2}%.css"}}</v>
      </c>
      <c r="K55" s="1" t="s">
        <v>1921</v>
      </c>
    </row>
  </sheetData>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6AFF194-A541-4A85-9959-061573271E13}">
          <x14:formula1>
            <xm:f>'Drop Downs'!$B$57:$B$59</xm:f>
          </x14:formula1>
          <xm:sqref>K16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B2:CG231"/>
  <sheetViews>
    <sheetView zoomScaleNormal="100" workbookViewId="0">
      <pane xSplit="2" topLeftCell="C1" activePane="topRight" state="frozen"/>
      <selection pane="topRight" activeCell="L6" sqref="L6"/>
    </sheetView>
  </sheetViews>
  <sheetFormatPr defaultColWidth="9.140625" defaultRowHeight="21" customHeight="1"/>
  <cols>
    <col min="1" max="1" width="3" style="3" customWidth="1"/>
    <col min="2" max="2" width="48.140625" style="3" customWidth="1"/>
    <col min="3" max="3" width="41.28515625" style="23" customWidth="1"/>
    <col min="4" max="4" width="28.7109375" style="127" customWidth="1"/>
    <col min="5" max="5" width="18.5703125" style="127" customWidth="1"/>
    <col min="6" max="6" width="18" style="23" customWidth="1"/>
    <col min="7" max="7" width="11.140625" style="127" customWidth="1"/>
    <col min="8" max="8" width="16.140625" style="127" customWidth="1"/>
    <col min="9" max="9" width="14.140625" style="23" customWidth="1"/>
    <col min="10" max="10" width="14.85546875" style="127" customWidth="1"/>
    <col min="11" max="11" width="19.28515625" style="127" customWidth="1"/>
    <col min="12" max="12" width="17.28515625" style="23" customWidth="1"/>
    <col min="13" max="13" width="11.28515625" style="127" customWidth="1"/>
    <col min="14" max="14" width="14" style="127" customWidth="1"/>
    <col min="15" max="15" width="15.28515625" style="23" customWidth="1"/>
    <col min="16" max="16" width="21" style="127" customWidth="1"/>
    <col min="17" max="17" width="10.7109375" style="127" customWidth="1"/>
    <col min="18" max="18" width="21.5703125" style="23" customWidth="1"/>
    <col min="19" max="19" width="14.42578125" style="127" customWidth="1"/>
    <col min="20" max="20" width="26.28515625" style="127" customWidth="1"/>
    <col min="21" max="21" width="12.28515625" style="23" customWidth="1"/>
    <col min="22" max="22" width="13.85546875" style="127" customWidth="1"/>
    <col min="23" max="23" width="20.5703125" style="127" customWidth="1"/>
    <col min="24" max="24" width="12.28515625" style="23" customWidth="1"/>
    <col min="25" max="25" width="5.28515625" style="127" customWidth="1"/>
    <col min="26" max="26" width="10.85546875" style="127" customWidth="1"/>
    <col min="27" max="27" width="8.85546875" style="23" customWidth="1"/>
    <col min="28" max="28" width="5.28515625" style="127" customWidth="1"/>
    <col min="29" max="29" width="11" style="127" customWidth="1"/>
    <col min="30" max="30" width="9" style="23" customWidth="1"/>
    <col min="31" max="31" width="5.28515625" style="127" customWidth="1"/>
    <col min="32" max="32" width="5.7109375" style="127" customWidth="1"/>
    <col min="33" max="33" width="5.85546875" style="23" customWidth="1"/>
    <col min="34" max="34" width="5.28515625" style="127" customWidth="1"/>
    <col min="35" max="35" width="10.7109375" style="127" customWidth="1"/>
    <col min="36" max="36" width="8.7109375" style="23" customWidth="1"/>
    <col min="37" max="37" width="5.28515625" style="127" customWidth="1"/>
    <col min="38" max="38" width="10.140625" style="127" customWidth="1"/>
    <col min="39" max="39" width="8.140625" style="23" customWidth="1"/>
    <col min="40" max="40" width="5.28515625" style="127" customWidth="1"/>
    <col min="41" max="41" width="10.28515625" style="127" customWidth="1"/>
    <col min="42" max="42" width="8.28515625" style="23" customWidth="1"/>
    <col min="43" max="43" width="5.28515625" style="127" customWidth="1"/>
    <col min="44" max="44" width="10.28515625" style="127" customWidth="1"/>
    <col min="45" max="45" width="8.28515625" style="23" customWidth="1"/>
    <col min="46" max="46" width="5.28515625" style="127" customWidth="1"/>
    <col min="47" max="47" width="10" style="127" customWidth="1"/>
    <col min="48" max="48" width="8" style="23" customWidth="1"/>
    <col min="49" max="49" width="5.28515625" style="127" customWidth="1"/>
    <col min="50" max="50" width="10.140625" style="127" customWidth="1"/>
    <col min="51" max="51" width="8.140625" style="23" customWidth="1"/>
    <col min="52" max="52" width="5.28515625" style="127" customWidth="1"/>
    <col min="53" max="53" width="10.28515625" style="127" customWidth="1"/>
    <col min="54" max="54" width="8.28515625" style="23" customWidth="1"/>
    <col min="55" max="55" width="5.28515625" style="127" customWidth="1"/>
    <col min="56" max="56" width="10.28515625" style="127" customWidth="1"/>
    <col min="57" max="57" width="8.28515625" style="23" customWidth="1"/>
    <col min="58" max="58" width="5.28515625" style="127" customWidth="1"/>
    <col min="59" max="59" width="18.42578125" style="127" customWidth="1"/>
    <col min="60" max="60" width="8" style="23" customWidth="1"/>
    <col min="61" max="61" width="10.5703125" style="127" customWidth="1"/>
    <col min="62" max="62" width="13.7109375" style="127" customWidth="1"/>
    <col min="63" max="63" width="11.5703125" style="23" customWidth="1"/>
    <col min="64" max="64" width="10.5703125" style="127" customWidth="1"/>
    <col min="65" max="65" width="14" style="127" customWidth="1"/>
    <col min="66" max="66" width="11.85546875" style="23" customWidth="1"/>
    <col min="67" max="67" width="10.5703125" style="23" customWidth="1"/>
    <col min="68" max="69" width="11.85546875" style="23" customWidth="1"/>
    <col min="70" max="70" width="10.5703125" style="23" customWidth="1"/>
    <col min="71" max="72" width="11.85546875" style="23" customWidth="1"/>
    <col min="73" max="73" width="10.5703125" style="23" customWidth="1"/>
    <col min="74" max="75" width="11.85546875" style="23" customWidth="1"/>
    <col min="76" max="76" width="10.5703125" style="23" customWidth="1"/>
    <col min="77" max="78" width="11.85546875" style="23" customWidth="1"/>
    <col min="79" max="79" width="29.42578125" style="127" customWidth="1"/>
    <col min="80" max="85" width="20" style="23" customWidth="1"/>
    <col min="86" max="16384" width="9.140625" style="3"/>
  </cols>
  <sheetData>
    <row r="2" spans="2:85" ht="47.25" thickBot="1">
      <c r="B2" s="79" t="s">
        <v>296</v>
      </c>
      <c r="C2" s="24"/>
      <c r="D2" s="126"/>
      <c r="E2" s="126"/>
      <c r="F2" s="24"/>
      <c r="G2" s="126"/>
      <c r="H2" s="126"/>
      <c r="I2" s="24"/>
      <c r="J2" s="126"/>
      <c r="K2" s="126"/>
      <c r="L2" s="24"/>
      <c r="M2" s="126"/>
      <c r="N2" s="126"/>
      <c r="O2" s="24"/>
      <c r="P2" s="126"/>
      <c r="Q2" s="126"/>
      <c r="R2" s="24"/>
      <c r="S2" s="126"/>
      <c r="T2" s="126"/>
      <c r="U2" s="24"/>
      <c r="V2" s="126"/>
      <c r="W2" s="126"/>
      <c r="X2" s="24"/>
      <c r="Y2" s="126"/>
      <c r="Z2" s="126"/>
      <c r="AA2" s="24"/>
      <c r="AB2" s="126"/>
      <c r="AC2" s="126"/>
      <c r="AD2" s="24"/>
      <c r="AE2" s="126"/>
      <c r="AF2" s="126"/>
      <c r="AG2" s="24"/>
      <c r="AH2" s="126"/>
      <c r="AI2" s="126"/>
      <c r="AJ2" s="24"/>
      <c r="AK2" s="126"/>
      <c r="AL2" s="126"/>
      <c r="AM2" s="24"/>
      <c r="AN2" s="126"/>
      <c r="AO2" s="126"/>
      <c r="AP2" s="24"/>
      <c r="AQ2" s="126"/>
      <c r="AR2" s="126"/>
      <c r="AS2" s="24"/>
      <c r="AT2" s="126"/>
      <c r="AU2" s="126"/>
      <c r="AV2" s="24"/>
      <c r="AW2" s="126"/>
      <c r="AX2" s="126"/>
      <c r="AY2" s="24"/>
      <c r="AZ2" s="126"/>
      <c r="BA2" s="126"/>
      <c r="BB2" s="24"/>
      <c r="BC2" s="126"/>
      <c r="BD2" s="126"/>
      <c r="BE2" s="24"/>
      <c r="BF2" s="126"/>
      <c r="BG2" s="126"/>
      <c r="BH2" s="24"/>
      <c r="BI2" s="126"/>
      <c r="BJ2" s="126"/>
      <c r="BK2" s="24"/>
      <c r="BL2" s="126"/>
      <c r="BM2" s="126"/>
      <c r="BN2" s="24"/>
      <c r="BO2" s="24"/>
      <c r="BP2" s="24"/>
      <c r="BQ2" s="24"/>
      <c r="BR2" s="24"/>
      <c r="BS2" s="24"/>
      <c r="BT2" s="24"/>
      <c r="BU2" s="24"/>
      <c r="BV2" s="24"/>
      <c r="BW2" s="24"/>
      <c r="BX2" s="24"/>
      <c r="BY2" s="24"/>
      <c r="BZ2" s="24"/>
      <c r="CA2" s="126"/>
      <c r="CB2" s="24"/>
      <c r="CC2" s="24"/>
      <c r="CD2" s="24"/>
      <c r="CE2" s="24"/>
      <c r="CF2" s="24"/>
      <c r="CG2" s="24"/>
    </row>
    <row r="4" spans="2:85" ht="15">
      <c r="B4" t="s">
        <v>297</v>
      </c>
      <c r="C4" s="101" t="s">
        <v>298</v>
      </c>
      <c r="D4" s="124" t="s">
        <v>299</v>
      </c>
      <c r="E4" s="124" t="s">
        <v>300</v>
      </c>
      <c r="F4" s="101" t="s">
        <v>301</v>
      </c>
      <c r="G4" s="124" t="s">
        <v>302</v>
      </c>
      <c r="H4" s="124" t="s">
        <v>303</v>
      </c>
      <c r="I4" s="101" t="s">
        <v>304</v>
      </c>
      <c r="J4" s="124" t="s">
        <v>274</v>
      </c>
      <c r="K4" s="124" t="s">
        <v>305</v>
      </c>
      <c r="L4" s="101" t="s">
        <v>306</v>
      </c>
      <c r="M4" s="124" t="s">
        <v>307</v>
      </c>
      <c r="N4" s="124" t="s">
        <v>308</v>
      </c>
      <c r="O4" s="101" t="s">
        <v>309</v>
      </c>
      <c r="P4" s="128" t="s">
        <v>310</v>
      </c>
      <c r="Q4" s="128" t="s">
        <v>311</v>
      </c>
      <c r="R4" s="105" t="s">
        <v>312</v>
      </c>
      <c r="S4" s="124" t="s">
        <v>313</v>
      </c>
      <c r="T4" s="124" t="s">
        <v>314</v>
      </c>
      <c r="U4" s="101" t="s">
        <v>315</v>
      </c>
      <c r="V4" s="124" t="s">
        <v>316</v>
      </c>
      <c r="W4" s="124" t="s">
        <v>317</v>
      </c>
      <c r="X4" s="101" t="s">
        <v>318</v>
      </c>
      <c r="Y4" s="124" t="s">
        <v>319</v>
      </c>
      <c r="Z4" s="124" t="s">
        <v>320</v>
      </c>
      <c r="AA4" s="101" t="s">
        <v>321</v>
      </c>
      <c r="AB4" s="124" t="s">
        <v>322</v>
      </c>
      <c r="AC4" s="124" t="s">
        <v>323</v>
      </c>
      <c r="AD4" s="101" t="s">
        <v>324</v>
      </c>
      <c r="AE4" s="124" t="s">
        <v>325</v>
      </c>
      <c r="AF4" s="124" t="s">
        <v>326</v>
      </c>
      <c r="AG4" s="101" t="s">
        <v>327</v>
      </c>
      <c r="AH4" s="124" t="s">
        <v>328</v>
      </c>
      <c r="AI4" s="124" t="s">
        <v>329</v>
      </c>
      <c r="AJ4" s="101" t="s">
        <v>330</v>
      </c>
      <c r="AK4" s="124" t="s">
        <v>331</v>
      </c>
      <c r="AL4" s="124" t="s">
        <v>332</v>
      </c>
      <c r="AM4" s="101" t="s">
        <v>333</v>
      </c>
      <c r="AN4" s="124" t="s">
        <v>334</v>
      </c>
      <c r="AO4" s="124" t="s">
        <v>335</v>
      </c>
      <c r="AP4" s="101" t="s">
        <v>336</v>
      </c>
      <c r="AQ4" s="124" t="s">
        <v>337</v>
      </c>
      <c r="AR4" s="124" t="s">
        <v>338</v>
      </c>
      <c r="AS4" s="101" t="s">
        <v>339</v>
      </c>
      <c r="AT4" s="124" t="s">
        <v>218</v>
      </c>
      <c r="AU4" s="124" t="s">
        <v>340</v>
      </c>
      <c r="AV4" s="101" t="s">
        <v>341</v>
      </c>
      <c r="AW4" s="124" t="s">
        <v>342</v>
      </c>
      <c r="AX4" s="124" t="s">
        <v>343</v>
      </c>
      <c r="AY4" s="101" t="s">
        <v>344</v>
      </c>
      <c r="AZ4" s="124" t="s">
        <v>345</v>
      </c>
      <c r="BA4" s="124" t="s">
        <v>346</v>
      </c>
      <c r="BB4" s="101" t="s">
        <v>347</v>
      </c>
      <c r="BC4" s="124" t="s">
        <v>348</v>
      </c>
      <c r="BD4" s="124" t="s">
        <v>349</v>
      </c>
      <c r="BE4" s="101" t="s">
        <v>350</v>
      </c>
      <c r="BF4" s="124" t="s">
        <v>351</v>
      </c>
      <c r="BG4" s="124" t="s">
        <v>352</v>
      </c>
      <c r="BH4" s="101" t="s">
        <v>353</v>
      </c>
      <c r="BI4" s="128" t="s">
        <v>354</v>
      </c>
      <c r="BJ4" s="128" t="s">
        <v>355</v>
      </c>
      <c r="BK4" s="105" t="s">
        <v>356</v>
      </c>
      <c r="BL4" s="128" t="s">
        <v>153</v>
      </c>
      <c r="BM4" s="128" t="s">
        <v>357</v>
      </c>
      <c r="BN4" s="105" t="s">
        <v>358</v>
      </c>
      <c r="BO4" s="105" t="s">
        <v>359</v>
      </c>
      <c r="BP4" s="105" t="s">
        <v>360</v>
      </c>
      <c r="BQ4" s="105" t="s">
        <v>361</v>
      </c>
      <c r="BR4" s="105" t="s">
        <v>362</v>
      </c>
      <c r="BS4" s="105" t="s">
        <v>363</v>
      </c>
      <c r="BT4" s="105" t="s">
        <v>364</v>
      </c>
      <c r="BU4" s="105" t="s">
        <v>365</v>
      </c>
      <c r="BV4" s="105" t="s">
        <v>366</v>
      </c>
      <c r="BW4" s="105" t="s">
        <v>367</v>
      </c>
      <c r="BX4" s="105" t="s">
        <v>368</v>
      </c>
      <c r="BY4" s="105" t="s">
        <v>369</v>
      </c>
      <c r="BZ4" s="105" t="s">
        <v>370</v>
      </c>
      <c r="CA4" s="124" t="s">
        <v>371</v>
      </c>
      <c r="CB4" s="101" t="s">
        <v>372</v>
      </c>
      <c r="CC4" s="101" t="s">
        <v>373</v>
      </c>
      <c r="CD4" s="101" t="s">
        <v>374</v>
      </c>
      <c r="CE4" s="101" t="s">
        <v>375</v>
      </c>
      <c r="CF4" s="103" t="s">
        <v>189</v>
      </c>
      <c r="CG4" s="103" t="s">
        <v>259</v>
      </c>
    </row>
    <row r="5" spans="2:85" ht="29.25" thickBot="1">
      <c r="B5" s="102" t="s">
        <v>376</v>
      </c>
      <c r="C5" s="102"/>
      <c r="D5" s="123"/>
      <c r="E5" s="123"/>
      <c r="F5" s="102" t="str">
        <f>IF(Table_Styles[[#This Row],[Font Family]]&lt;&gt;"",Table_Styles[[#This Row],[Font Family]],IF(Table_Styles[[#This Row],[Font Family Default]]&lt;&gt;"",Table_Styles[[#This Row],[Font Family Default]],""))</f>
        <v/>
      </c>
      <c r="G5" s="123"/>
      <c r="H5" s="123"/>
      <c r="I5" s="102" t="str">
        <f>IF(Table_Styles[[#This Row],[Font Size]]&lt;&gt;"",Table_Styles[[#This Row],[Font Size]],IF(Table_Styles[[#This Row],[Font Size Default]]&lt;&gt;"",Table_Styles[[#This Row],[Font Size Default]],""))</f>
        <v/>
      </c>
      <c r="J5" s="123"/>
      <c r="K5" s="123"/>
      <c r="L5" s="102" t="str">
        <f>IF(Table_Styles[[#This Row],[Font Weight]]&lt;&gt;"",Table_Styles[[#This Row],[Font Weight]],IF(Table_Styles[[#This Row],[Font Weight Default]]&lt;&gt;"",Table_Styles[[#This Row],[Font Weight Default]],""))</f>
        <v/>
      </c>
      <c r="M5" s="123"/>
      <c r="N5" s="123"/>
      <c r="O5" s="102" t="str">
        <f>IF(Table_Styles[[#This Row],[Colour]]&lt;&gt;"",Table_Styles[[#This Row],[Colour]],IF(Table_Styles[[#This Row],[Colour Default]]&lt;&gt;"",Table_Styles[[#This Row],[Colour Default]],""))</f>
        <v/>
      </c>
      <c r="P5" s="123"/>
      <c r="Q5" s="123"/>
      <c r="R5" s="102" t="str">
        <f>IF(Table_Styles[[#This Row],[Background]]&lt;&gt;"",Table_Styles[[#This Row],[Background]],IF(Table_Styles[[#This Row],[Background Default]]&lt;&gt;"",Table_Styles[[#This Row],[Background Default]],""))</f>
        <v/>
      </c>
      <c r="S5" s="123"/>
      <c r="T5" s="123"/>
      <c r="U5" s="102" t="str">
        <f>IF(Table_Styles[[#This Row],[Border]]&lt;&gt;"",Table_Styles[[#This Row],[Border]],IF(Table_Styles[[#This Row],[Border Default]]&lt;&gt;"",Table_Styles[[#This Row],[Border Default]],""))</f>
        <v/>
      </c>
      <c r="V5" s="123"/>
      <c r="W5" s="123"/>
      <c r="X5" s="102" t="str">
        <f>IF(Table_Styles[[#This Row],[Border Radius]]&lt;&gt;"",Table_Styles[[#This Row],[Border Radius]],IF(Table_Styles[[#This Row],[Border Radius Default]]&lt;&gt;"",Table_Styles[[#This Row],[Border Radius Default]],""))</f>
        <v/>
      </c>
      <c r="Y5" s="123"/>
      <c r="Z5" s="123"/>
      <c r="AA5" s="102" t="str">
        <f>IF(Table_Styles[[#This Row],[MT]]&lt;&gt;"",Table_Styles[[#This Row],[MT]],IF(Table_Styles[[#This Row],[MT Default]]&lt;&gt;"",Table_Styles[[#This Row],[MT Default]],""))</f>
        <v/>
      </c>
      <c r="AB5" s="123"/>
      <c r="AC5" s="123"/>
      <c r="AD5" s="102" t="str">
        <f>IF(Table_Styles[[#This Row],[MR]]&lt;&gt;"",Table_Styles[[#This Row],[MR]],IF(Table_Styles[[#This Row],[MR Default]]&lt;&gt;"",Table_Styles[[#This Row],[MR Default]],""))</f>
        <v/>
      </c>
      <c r="AE5" s="123"/>
      <c r="AF5" s="123"/>
      <c r="AG5" s="102" t="str">
        <f>IF(Table_Styles[[#This Row],[MB]]&lt;&gt;"",Table_Styles[[#This Row],[MB]],IF(Table_Styles[[#This Row],[MB Default]]&lt;&gt;"",Table_Styles[[#This Row],[MB Default]],""))</f>
        <v/>
      </c>
      <c r="AH5" s="123"/>
      <c r="AI5" s="123"/>
      <c r="AJ5" s="102" t="str">
        <f>IF(Table_Styles[[#This Row],[ML]]&lt;&gt;"",Table_Styles[[#This Row],[ML]],IF(Table_Styles[[#This Row],[ML Default]]&lt;&gt;"",Table_Styles[[#This Row],[ML Default]],""))</f>
        <v/>
      </c>
      <c r="AK5" s="123"/>
      <c r="AL5" s="123"/>
      <c r="AM5" s="102" t="str">
        <f>IF(Table_Styles[[#This Row],[PT]]&lt;&gt;"",Table_Styles[[#This Row],[PT]],IF(Table_Styles[[#This Row],[PT Default]]&lt;&gt;"",Table_Styles[[#This Row],[PT Default]],""))</f>
        <v/>
      </c>
      <c r="AN5" s="123"/>
      <c r="AO5" s="123"/>
      <c r="AP5" s="102" t="str">
        <f>IF(Table_Styles[[#This Row],[PR]]&lt;&gt;"",Table_Styles[[#This Row],[PR]],IF(Table_Styles[[#This Row],[PR Default]]&lt;&gt;"",Table_Styles[[#This Row],[PR Default]],""))</f>
        <v/>
      </c>
      <c r="AQ5" s="123"/>
      <c r="AR5" s="123"/>
      <c r="AS5" s="102" t="str">
        <f>IF(Table_Styles[[#This Row],[PB]]&lt;&gt;"",Table_Styles[[#This Row],[PB]],IF(Table_Styles[[#This Row],[PB Default]]&lt;&gt;"",Table_Styles[[#This Row],[PB Default]],""))</f>
        <v/>
      </c>
      <c r="AT5" s="123"/>
      <c r="AU5" s="123"/>
      <c r="AV5" s="102" t="str">
        <f>IF(Table_Styles[[#This Row],[PL]]&lt;&gt;"",Table_Styles[[#This Row],[PL]],IF(Table_Styles[[#This Row],[PL Default]]&lt;&gt;"",Table_Styles[[#This Row],[PL Default]],""))</f>
        <v/>
      </c>
      <c r="AW5" s="123"/>
      <c r="AX5" s="123"/>
      <c r="AY5" s="102" t="str">
        <f>IF(Table_Styles[[#This Row],[BT]]&lt;&gt;"",Table_Styles[[#This Row],[BT]],IF(Table_Styles[[#This Row],[BT Default]]&lt;&gt;"",Table_Styles[[#This Row],[BT Default]],""))</f>
        <v/>
      </c>
      <c r="AZ5" s="123"/>
      <c r="BA5" s="123"/>
      <c r="BB5" s="102" t="str">
        <f>IF(Table_Styles[[#This Row],[BR]]&lt;&gt;"",Table_Styles[[#This Row],[BR]],IF(Table_Styles[[#This Row],[BR Default]]&lt;&gt;"",Table_Styles[[#This Row],[BR Default]],""))</f>
        <v/>
      </c>
      <c r="BC5" s="123"/>
      <c r="BD5" s="123"/>
      <c r="BE5" s="102" t="str">
        <f>IF(Table_Styles[[#This Row],[BB]]&lt;&gt;"",Table_Styles[[#This Row],[BB]],IF(Table_Styles[[#This Row],[BB Default]]&lt;&gt;"",Table_Styles[[#This Row],[BB Default]],""))</f>
        <v/>
      </c>
      <c r="BF5" s="123"/>
      <c r="BG5" s="123"/>
      <c r="BH5" s="102" t="str">
        <f>IF(Table_Styles[[#This Row],[BL]]&lt;&gt;"",Table_Styles[[#This Row],[BL]],IF(Table_Styles[[#This Row],[BL Default]]&lt;&gt;"",Table_Styles[[#This Row],[BL Default]],""))</f>
        <v/>
      </c>
      <c r="BI5" s="123"/>
      <c r="BJ5" s="123"/>
      <c r="BK5" s="102" t="str">
        <f>IF(Table_Styles[[#This Row],[Width]]&lt;&gt;"",Table_Styles[[#This Row],[Width]],IF(Table_Styles[[#This Row],[Width Default]]&lt;&gt;"",Table_Styles[[#This Row],[Width Default]],""))</f>
        <v/>
      </c>
      <c r="BL5" s="123"/>
      <c r="BM5" s="123"/>
      <c r="BN5" s="102" t="str">
        <f>IF(Table_Styles[[#This Row],[Height]]&lt;&gt;"",Table_Styles[[#This Row],[Height]],IF(Table_Styles[[#This Row],[Height Default]]&lt;&gt;"",Table_Styles[[#This Row],[Height Default]],""))</f>
        <v/>
      </c>
      <c r="BO5" s="102"/>
      <c r="BP5" s="102"/>
      <c r="BQ5" s="102" t="str">
        <f>IF(Table_Styles[[#This Row],[Top]]&lt;&gt;"",Table_Styles[[#This Row],[Top]],IF(Table_Styles[[#This Row],[Top Default]]&lt;&gt;"",Table_Styles[[#This Row],[Top Default]],""))</f>
        <v/>
      </c>
      <c r="BR5" s="102"/>
      <c r="BS5" s="102"/>
      <c r="BT5" s="102" t="str">
        <f>IF(Table_Styles[[#This Row],[Right]]&lt;&gt;"",Table_Styles[[#This Row],[Right]],IF(Table_Styles[[#This Row],[Right Default]]&lt;&gt;"",Table_Styles[[#This Row],[Right Default]],""))</f>
        <v/>
      </c>
      <c r="BU5" s="102"/>
      <c r="BV5" s="102"/>
      <c r="BW5" s="102" t="str">
        <f>IF(Table_Styles[[#This Row],[Bottom]]&lt;&gt;"",Table_Styles[[#This Row],[Bottom]],IF(Table_Styles[[#This Row],[Bottom Default]]&lt;&gt;"",Table_Styles[[#This Row],[Bottom Default]],""))</f>
        <v/>
      </c>
      <c r="BX5" s="102"/>
      <c r="BY5" s="102"/>
      <c r="BZ5" s="102" t="str">
        <f>IF(Table_Styles[[#This Row],[Left]]&lt;&gt;"",Table_Styles[[#This Row],[Left]],IF(Table_Styles[[#This Row],[Left Default]]&lt;&gt;"",Table_Styles[[#This Row],[Left Default]],""))</f>
        <v/>
      </c>
      <c r="CA5" s="123"/>
      <c r="CB5" s="102" t="str">
        <f>IF(AND(Table_Styles[[#This Row],[Selector]]&lt;&gt;"",Table_Styles[[#This Row],[Font Family Used]]&lt;&gt;"",Table_Styles[[#This Row],[Font Weight Used]]&lt;&gt;""),Table_Styles[[#This Row],[Font Family Used]]&amp;" "&amp;Table_Styles[[#This Row],[Font Weight Used]],"")</f>
        <v/>
      </c>
      <c r="CC5" s="102" t="str">
        <f ca="1">IF(AND(Table_Styles[[#This Row],[Selector]],COUNTIF(OFFSET(CC:CC,0,0,ROW()-1,1),"="&amp;Table_Styles[[#This Row],[Font]])=0),Table_Styles[[#This Row],[Font]],"")</f>
        <v/>
      </c>
      <c r="CD5" s="102" t="str">
        <f ca="1">IF(Table_Styles[[#This Row],[Unique Font]]&lt;&gt;"",
"{""fontFamily"":"""&amp;Table_Styles[[#This Row],[Font Family Used]]&amp;""",""fontWeight"":"&amp;Table_Styles[[#This Row],[Font Weight Used]]&amp;"}","")</f>
        <v/>
      </c>
      <c r="CE5"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102" t="str">
        <f>IF(AND(Table_Styles[[#This Row],[Selector]]&lt;&gt;"", Table_Styles[[#This Row],[Config Properties]]&lt;&gt;""),
Table_Styles[[#This Row],[Selector]]&amp;" { "&amp;Table_Styles[[#This Row],[Config Properties]]&amp;" }","")</f>
        <v/>
      </c>
      <c r="CG5" s="102" t="str">
        <f xml:space="preserve">
SUBSTITUTE(SUBSTITUTE(SUBSTITUTE(SUBSTITUTE(SUBSTITUTE(SUBSTITUTE(SUBSTITUTE(SUBSTITUTE(Table_Styles[[#This Row],[Config]],
" {","{"),
"{ ","{"),
" }","}"),
"} ","}"),
" ,",","),
", ",","),
" :",":"),
": ",":")</f>
        <v/>
      </c>
    </row>
    <row r="6" spans="2:85" ht="21" customHeight="1">
      <c r="B6" s="101" t="s">
        <v>377</v>
      </c>
      <c r="C6" s="101" t="s">
        <v>378</v>
      </c>
      <c r="D6" s="60"/>
      <c r="E6" s="60" t="str">
        <f>Settings_Styling_Font_Body_Text</f>
        <v>Roboto</v>
      </c>
      <c r="F6" s="25" t="str">
        <f>IF(Table_Styles[[#This Row],[Font Family]]&lt;&gt;"",Table_Styles[[#This Row],[Font Family]],IF(Table_Styles[[#This Row],[Font Family Default]]&lt;&gt;"",Table_Styles[[#This Row],[Font Family Default]],""))</f>
        <v>Roboto</v>
      </c>
      <c r="G6" s="60"/>
      <c r="H6" s="281" t="s">
        <v>379</v>
      </c>
      <c r="I6" s="25" t="str">
        <f>IF(Table_Styles[[#This Row],[Font Size]]&lt;&gt;"",Table_Styles[[#This Row],[Font Size]],IF(Table_Styles[[#This Row],[Font Size Default]]&lt;&gt;"",Table_Styles[[#This Row],[Font Size Default]],""))</f>
        <v>15px</v>
      </c>
      <c r="J6" s="60"/>
      <c r="K6" s="60">
        <f>Settings_Styling_Font_Weight_Body_Text</f>
        <v>400</v>
      </c>
      <c r="L6" s="25">
        <f>IF(Table_Styles[[#This Row],[Font Weight]]&lt;&gt;"",Table_Styles[[#This Row],[Font Weight]],IF(Table_Styles[[#This Row],[Font Weight Default]]&lt;&gt;"",Table_Styles[[#This Row],[Font Weight Default]],""))</f>
        <v>400</v>
      </c>
      <c r="M6" s="60"/>
      <c r="N6" s="60" t="str">
        <f>Colour_Foreground_1</f>
        <v>#2a2a2a</v>
      </c>
      <c r="O6" s="25" t="str">
        <f>IF(Table_Styles[[#This Row],[Colour]]&lt;&gt;"",Table_Styles[[#This Row],[Colour]],IF(Table_Styles[[#This Row],[Colour Default]]&lt;&gt;"",Table_Styles[[#This Row],[Colour Default]],""))</f>
        <v>#2a2a2a</v>
      </c>
      <c r="P6" s="60"/>
      <c r="Q6" s="60"/>
      <c r="R6" s="25" t="str">
        <f>IF(Table_Styles[[#This Row],[Background]]&lt;&gt;"",Table_Styles[[#This Row],[Background]],IF(Table_Styles[[#This Row],[Background Default]]&lt;&gt;"",Table_Styles[[#This Row],[Background Default]],""))</f>
        <v/>
      </c>
      <c r="S6" s="60"/>
      <c r="T6" s="60"/>
      <c r="U6" s="25" t="str">
        <f>IF(Table_Styles[[#This Row],[Border]]&lt;&gt;"",Table_Styles[[#This Row],[Border]],IF(Table_Styles[[#This Row],[Border Default]]&lt;&gt;"",Table_Styles[[#This Row],[Border Default]],""))</f>
        <v/>
      </c>
      <c r="V6" s="60"/>
      <c r="W6" s="60"/>
      <c r="X6" s="25" t="str">
        <f>IF(Table_Styles[[#This Row],[Border Radius]]&lt;&gt;"",Table_Styles[[#This Row],[Border Radius]],IF(Table_Styles[[#This Row],[Border Radius Default]]&lt;&gt;"",Table_Styles[[#This Row],[Border Radius Default]],""))</f>
        <v/>
      </c>
      <c r="Y6" s="60"/>
      <c r="Z6" s="60"/>
      <c r="AA6" s="25" t="str">
        <f>IF(Table_Styles[[#This Row],[MT]]&lt;&gt;"",Table_Styles[[#This Row],[MT]],IF(Table_Styles[[#This Row],[MT Default]]&lt;&gt;"",Table_Styles[[#This Row],[MT Default]],""))</f>
        <v/>
      </c>
      <c r="AB6" s="60" t="s">
        <v>165</v>
      </c>
      <c r="AC6" s="60" t="s">
        <v>380</v>
      </c>
      <c r="AD6" s="25" t="str">
        <f>IF(Table_Styles[[#This Row],[MR]]&lt;&gt;"",Table_Styles[[#This Row],[MR]],IF(Table_Styles[[#This Row],[MR Default]]&lt;&gt;"",Table_Styles[[#This Row],[MR Default]],""))</f>
        <v>0</v>
      </c>
      <c r="AE6" s="60"/>
      <c r="AF6" s="60" t="s">
        <v>379</v>
      </c>
      <c r="AG6" s="25" t="str">
        <f>IF(Table_Styles[[#This Row],[MB]]&lt;&gt;"",Table_Styles[[#This Row],[MB]],IF(Table_Styles[[#This Row],[MB Default]]&lt;&gt;"",Table_Styles[[#This Row],[MB Default]],""))</f>
        <v>15px</v>
      </c>
      <c r="AH6" s="60" t="s">
        <v>165</v>
      </c>
      <c r="AI6" s="60" t="s">
        <v>380</v>
      </c>
      <c r="AJ6" s="25" t="str">
        <f>IF(Table_Styles[[#This Row],[ML]]&lt;&gt;"",Table_Styles[[#This Row],[ML]],IF(Table_Styles[[#This Row],[ML Default]]&lt;&gt;"",Table_Styles[[#This Row],[ML Default]],""))</f>
        <v>0</v>
      </c>
      <c r="AK6" s="60"/>
      <c r="AL6" s="60"/>
      <c r="AM6" s="25" t="str">
        <f>IF(Table_Styles[[#This Row],[PT]]&lt;&gt;"",Table_Styles[[#This Row],[PT]],IF(Table_Styles[[#This Row],[PT Default]]&lt;&gt;"",Table_Styles[[#This Row],[PT Default]],""))</f>
        <v/>
      </c>
      <c r="AN6" s="60"/>
      <c r="AO6" s="60" t="s">
        <v>404</v>
      </c>
      <c r="AP6" s="25" t="str">
        <f>IF(Table_Styles[[#This Row],[PR]]&lt;&gt;"",Table_Styles[[#This Row],[PR]],IF(Table_Styles[[#This Row],[PR Default]]&lt;&gt;"",Table_Styles[[#This Row],[PR Default]],""))</f>
        <v>5px</v>
      </c>
      <c r="AQ6" s="60"/>
      <c r="AR6" s="60"/>
      <c r="AS6" s="25" t="str">
        <f>IF(Table_Styles[[#This Row],[PB]]&lt;&gt;"",Table_Styles[[#This Row],[PB]],IF(Table_Styles[[#This Row],[PB Default]]&lt;&gt;"",Table_Styles[[#This Row],[PB Default]],""))</f>
        <v/>
      </c>
      <c r="AT6" s="60"/>
      <c r="AU6" s="60" t="s">
        <v>404</v>
      </c>
      <c r="AV6" s="25" t="str">
        <f>IF(Table_Styles[[#This Row],[PL]]&lt;&gt;"",Table_Styles[[#This Row],[PL]],IF(Table_Styles[[#This Row],[PL Default]]&lt;&gt;"",Table_Styles[[#This Row],[PL Default]],""))</f>
        <v>5px</v>
      </c>
      <c r="AW6" s="60"/>
      <c r="AX6" s="60"/>
      <c r="AY6" s="25" t="str">
        <f>IF(Table_Styles[[#This Row],[BT]]&lt;&gt;"",Table_Styles[[#This Row],[BT]],IF(Table_Styles[[#This Row],[BT Default]]&lt;&gt;"",Table_Styles[[#This Row],[BT Default]],""))</f>
        <v/>
      </c>
      <c r="AZ6" s="60"/>
      <c r="BA6" s="60"/>
      <c r="BB6" s="25" t="str">
        <f>IF(Table_Styles[[#This Row],[BR]]&lt;&gt;"",Table_Styles[[#This Row],[BR]],IF(Table_Styles[[#This Row],[BR Default]]&lt;&gt;"",Table_Styles[[#This Row],[BR Default]],""))</f>
        <v/>
      </c>
      <c r="BC6" s="60"/>
      <c r="BD6" s="60"/>
      <c r="BE6" s="25" t="str">
        <f>IF(Table_Styles[[#This Row],[BB]]&lt;&gt;"",Table_Styles[[#This Row],[BB]],IF(Table_Styles[[#This Row],[BB Default]]&lt;&gt;"",Table_Styles[[#This Row],[BB Default]],""))</f>
        <v/>
      </c>
      <c r="BF6" s="60"/>
      <c r="BG6" s="60"/>
      <c r="BH6" s="25" t="str">
        <f>IF(Table_Styles[[#This Row],[BL]]&lt;&gt;"",Table_Styles[[#This Row],[BL]],IF(Table_Styles[[#This Row],[BL Default]]&lt;&gt;"",Table_Styles[[#This Row],[BL Default]],""))</f>
        <v/>
      </c>
      <c r="BI6" s="60"/>
      <c r="BJ6" s="60"/>
      <c r="BK6" s="25" t="str">
        <f>IF(Table_Styles[[#This Row],[Width]]&lt;&gt;"",Table_Styles[[#This Row],[Width]],IF(Table_Styles[[#This Row],[Width Default]]&lt;&gt;"",Table_Styles[[#This Row],[Width Default]],""))</f>
        <v/>
      </c>
      <c r="BL6" s="60"/>
      <c r="BM6" s="60"/>
      <c r="BN6" s="25" t="str">
        <f>IF(Table_Styles[[#This Row],[Height]]&lt;&gt;"",Table_Styles[[#This Row],[Height]],IF(Table_Styles[[#This Row],[Height Default]]&lt;&gt;"",Table_Styles[[#This Row],[Height Default]],""))</f>
        <v/>
      </c>
      <c r="BO6" s="25"/>
      <c r="BP6" s="25"/>
      <c r="BQ6" s="25" t="str">
        <f>IF(Table_Styles[[#This Row],[Top]]&lt;&gt;"",Table_Styles[[#This Row],[Top]],IF(Table_Styles[[#This Row],[Top Default]]&lt;&gt;"",Table_Styles[[#This Row],[Top Default]],""))</f>
        <v/>
      </c>
      <c r="BR6" s="25"/>
      <c r="BS6" s="25"/>
      <c r="BT6" s="25" t="str">
        <f>IF(Table_Styles[[#This Row],[Right]]&lt;&gt;"",Table_Styles[[#This Row],[Right]],IF(Table_Styles[[#This Row],[Right Default]]&lt;&gt;"",Table_Styles[[#This Row],[Right Default]],""))</f>
        <v/>
      </c>
      <c r="BU6" s="25"/>
      <c r="BV6" s="25"/>
      <c r="BW6" s="25" t="str">
        <f>IF(Table_Styles[[#This Row],[Bottom]]&lt;&gt;"",Table_Styles[[#This Row],[Bottom]],IF(Table_Styles[[#This Row],[Bottom Default]]&lt;&gt;"",Table_Styles[[#This Row],[Bottom Default]],""))</f>
        <v/>
      </c>
      <c r="BX6" s="25"/>
      <c r="BY6" s="25"/>
      <c r="BZ6" s="25" t="str">
        <f>IF(Table_Styles[[#This Row],[Left]]&lt;&gt;"",Table_Styles[[#This Row],[Left]],IF(Table_Styles[[#This Row],[Left Default]]&lt;&gt;"",Table_Styles[[#This Row],[Left Default]],""))</f>
        <v/>
      </c>
      <c r="CA6" s="60"/>
      <c r="CB6" s="101" t="str">
        <f>IF(AND(Table_Styles[[#This Row],[Selector]]&lt;&gt;"",Table_Styles[[#This Row],[Font Family Used]]&lt;&gt;"",Table_Styles[[#This Row],[Font Weight Used]]&lt;&gt;""),Table_Styles[[#This Row],[Font Family Used]]&amp;" "&amp;Table_Styles[[#This Row],[Font Weight Used]],"")</f>
        <v>Roboto 400</v>
      </c>
      <c r="CC6" s="101" t="str">
        <f ca="1">IF(AND(Table_Styles[[#This Row],[Selector]],COUNTIF(OFFSET(CC:CC,0,0,ROW()-1,1),"="&amp;Table_Styles[[#This Row],[Font]])=0),Table_Styles[[#This Row],[Font]],"")</f>
        <v>Roboto 400</v>
      </c>
      <c r="CD6" s="101" t="str">
        <f ca="1">IF(Table_Styles[[#This Row],[Unique Font]]&lt;&gt;"",
"{""fontFamily"":"""&amp;Table_Styles[[#This Row],[Font Family Used]]&amp;""",""fontWeight"":"&amp;Table_Styles[[#This Row],[Font Weight Used]]&amp;"}","")</f>
        <v>{"fontFamily":"Roboto","fontWeight":400}</v>
      </c>
      <c r="CE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15px;font-weight: 400;color: #2a2a2a;margin-right: 0;margin-bottom: 15px;margin-left: 0;padding-right: 5px;padding-left: 5px</v>
      </c>
      <c r="CF6" s="103" t="str">
        <f>IF(AND(Table_Styles[[#This Row],[Selector]]&lt;&gt;"", Table_Styles[[#This Row],[Config Properties]]&lt;&gt;""),
Table_Styles[[#This Row],[Selector]]&amp;" { "&amp;Table_Styles[[#This Row],[Config Properties]]&amp;" }","")</f>
        <v>body { font-family: 'Roboto';font-size: 15px;font-weight: 400;color: #2a2a2a;margin-right: 0;margin-bottom: 15px;margin-left: 0;padding-right: 5px;padding-left: 5px }</v>
      </c>
      <c r="CG6" s="103" t="str">
        <f xml:space="preserve">
SUBSTITUTE(SUBSTITUTE(SUBSTITUTE(SUBSTITUTE(SUBSTITUTE(SUBSTITUTE(SUBSTITUTE(SUBSTITUTE(Table_Styles[[#This Row],[Config]],
" {","{"),
"{ ","{"),
" }","}"),
"} ","}"),
" ,",","),
", ",","),
" :",":"),
": ",":")</f>
        <v>body{font-family:'Roboto';font-size:15px;font-weight:400;color:#2a2a2a;margin-right:0;margin-bottom:15px;margin-left:0;padding-right:5px;padding-left:5px}</v>
      </c>
    </row>
    <row r="7" spans="2:85" ht="21" customHeight="1">
      <c r="B7" s="103" t="s">
        <v>381</v>
      </c>
      <c r="C7" s="104" t="s">
        <v>382</v>
      </c>
      <c r="D7" s="59"/>
      <c r="E7" s="59"/>
      <c r="F7" s="52" t="str">
        <f>IF(Table_Styles[[#This Row],[Font Family]]&lt;&gt;"",Table_Styles[[#This Row],[Font Family]],IF(Table_Styles[[#This Row],[Font Family Default]]&lt;&gt;"",Table_Styles[[#This Row],[Font Family Default]],""))</f>
        <v/>
      </c>
      <c r="G7" s="59"/>
      <c r="H7" s="59"/>
      <c r="I7" s="52" t="str">
        <f>IF(Table_Styles[[#This Row],[Font Size]]&lt;&gt;"",Table_Styles[[#This Row],[Font Size]],IF(Table_Styles[[#This Row],[Font Size Default]]&lt;&gt;"",Table_Styles[[#This Row],[Font Size Default]],""))</f>
        <v/>
      </c>
      <c r="J7" s="59"/>
      <c r="K7" s="59"/>
      <c r="L7" s="52" t="str">
        <f>IF(Table_Styles[[#This Row],[Font Weight]]&lt;&gt;"",Table_Styles[[#This Row],[Font Weight]],IF(Table_Styles[[#This Row],[Font Weight Default]]&lt;&gt;"",Table_Styles[[#This Row],[Font Weight Default]],""))</f>
        <v/>
      </c>
      <c r="M7" s="59"/>
      <c r="N7" s="59"/>
      <c r="O7" s="52" t="str">
        <f>IF(Table_Styles[[#This Row],[Colour]]&lt;&gt;"",Table_Styles[[#This Row],[Colour]],IF(Table_Styles[[#This Row],[Colour Default]]&lt;&gt;"",Table_Styles[[#This Row],[Colour Default]],""))</f>
        <v/>
      </c>
      <c r="P7" s="59"/>
      <c r="Q7" s="59"/>
      <c r="R7" s="52" t="str">
        <f>IF(Table_Styles[[#This Row],[Background]]&lt;&gt;"",Table_Styles[[#This Row],[Background]],IF(Table_Styles[[#This Row],[Background Default]]&lt;&gt;"",Table_Styles[[#This Row],[Background Default]],""))</f>
        <v/>
      </c>
      <c r="S7" s="59"/>
      <c r="T7" s="59"/>
      <c r="U7" s="52" t="str">
        <f>IF(Table_Styles[[#This Row],[Border]]&lt;&gt;"",Table_Styles[[#This Row],[Border]],IF(Table_Styles[[#This Row],[Border Default]]&lt;&gt;"",Table_Styles[[#This Row],[Border Default]],""))</f>
        <v/>
      </c>
      <c r="V7" s="59"/>
      <c r="W7" s="59"/>
      <c r="X7" s="52" t="str">
        <f>IF(Table_Styles[[#This Row],[Border Radius]]&lt;&gt;"",Table_Styles[[#This Row],[Border Radius]],IF(Table_Styles[[#This Row],[Border Radius Default]]&lt;&gt;"",Table_Styles[[#This Row],[Border Radius Default]],""))</f>
        <v/>
      </c>
      <c r="Y7" s="59"/>
      <c r="Z7" s="59"/>
      <c r="AA7" s="52" t="str">
        <f>IF(Table_Styles[[#This Row],[MT]]&lt;&gt;"",Table_Styles[[#This Row],[MT]],IF(Table_Styles[[#This Row],[MT Default]]&lt;&gt;"",Table_Styles[[#This Row],[MT Default]],""))</f>
        <v/>
      </c>
      <c r="AB7" s="59"/>
      <c r="AC7" s="59"/>
      <c r="AD7" s="52" t="str">
        <f>IF(Table_Styles[[#This Row],[MR]]&lt;&gt;"",Table_Styles[[#This Row],[MR]],IF(Table_Styles[[#This Row],[MR Default]]&lt;&gt;"",Table_Styles[[#This Row],[MR Default]],""))</f>
        <v/>
      </c>
      <c r="AE7" s="59"/>
      <c r="AF7" s="59"/>
      <c r="AG7" s="52" t="str">
        <f>IF(Table_Styles[[#This Row],[MB]]&lt;&gt;"",Table_Styles[[#This Row],[MB]],IF(Table_Styles[[#This Row],[MB Default]]&lt;&gt;"",Table_Styles[[#This Row],[MB Default]],""))</f>
        <v/>
      </c>
      <c r="AH7" s="59"/>
      <c r="AI7" s="59"/>
      <c r="AJ7" s="52" t="str">
        <f>IF(Table_Styles[[#This Row],[ML]]&lt;&gt;"",Table_Styles[[#This Row],[ML]],IF(Table_Styles[[#This Row],[ML Default]]&lt;&gt;"",Table_Styles[[#This Row],[ML Default]],""))</f>
        <v/>
      </c>
      <c r="AK7" s="59"/>
      <c r="AL7" s="59"/>
      <c r="AM7" s="52" t="str">
        <f>IF(Table_Styles[[#This Row],[PT]]&lt;&gt;"",Table_Styles[[#This Row],[PT]],IF(Table_Styles[[#This Row],[PT Default]]&lt;&gt;"",Table_Styles[[#This Row],[PT Default]],""))</f>
        <v/>
      </c>
      <c r="AN7" s="59"/>
      <c r="AO7" s="59"/>
      <c r="AP7" s="52" t="str">
        <f>IF(Table_Styles[[#This Row],[PR]]&lt;&gt;"",Table_Styles[[#This Row],[PR]],IF(Table_Styles[[#This Row],[PR Default]]&lt;&gt;"",Table_Styles[[#This Row],[PR Default]],""))</f>
        <v/>
      </c>
      <c r="AQ7" s="59"/>
      <c r="AR7" s="59"/>
      <c r="AS7" s="52" t="str">
        <f>IF(Table_Styles[[#This Row],[PB]]&lt;&gt;"",Table_Styles[[#This Row],[PB]],IF(Table_Styles[[#This Row],[PB Default]]&lt;&gt;"",Table_Styles[[#This Row],[PB Default]],""))</f>
        <v/>
      </c>
      <c r="AT7" s="59"/>
      <c r="AU7" s="59"/>
      <c r="AV7" s="52" t="str">
        <f>IF(Table_Styles[[#This Row],[PL]]&lt;&gt;"",Table_Styles[[#This Row],[PL]],IF(Table_Styles[[#This Row],[PL Default]]&lt;&gt;"",Table_Styles[[#This Row],[PL Default]],""))</f>
        <v/>
      </c>
      <c r="AW7" s="59"/>
      <c r="AX7" s="59"/>
      <c r="AY7" s="52" t="str">
        <f>IF(Table_Styles[[#This Row],[BT]]&lt;&gt;"",Table_Styles[[#This Row],[BT]],IF(Table_Styles[[#This Row],[BT Default]]&lt;&gt;"",Table_Styles[[#This Row],[BT Default]],""))</f>
        <v/>
      </c>
      <c r="AZ7" s="59"/>
      <c r="BA7" s="59"/>
      <c r="BB7" s="52" t="str">
        <f>IF(Table_Styles[[#This Row],[BR]]&lt;&gt;"",Table_Styles[[#This Row],[BR]],IF(Table_Styles[[#This Row],[BR Default]]&lt;&gt;"",Table_Styles[[#This Row],[BR Default]],""))</f>
        <v/>
      </c>
      <c r="BC7" s="59"/>
      <c r="BD7" s="59"/>
      <c r="BE7" s="52" t="str">
        <f>IF(Table_Styles[[#This Row],[BB]]&lt;&gt;"",Table_Styles[[#This Row],[BB]],IF(Table_Styles[[#This Row],[BB Default]]&lt;&gt;"",Table_Styles[[#This Row],[BB Default]],""))</f>
        <v/>
      </c>
      <c r="BF7" s="59"/>
      <c r="BG7" s="59"/>
      <c r="BH7" s="52" t="str">
        <f>IF(Table_Styles[[#This Row],[BL]]&lt;&gt;"",Table_Styles[[#This Row],[BL]],IF(Table_Styles[[#This Row],[BL Default]]&lt;&gt;"",Table_Styles[[#This Row],[BL Default]],""))</f>
        <v/>
      </c>
      <c r="BI7" s="59"/>
      <c r="BJ7" s="59"/>
      <c r="BK7" s="52" t="str">
        <f>IF(Table_Styles[[#This Row],[Width]]&lt;&gt;"",Table_Styles[[#This Row],[Width]],IF(Table_Styles[[#This Row],[Width Default]]&lt;&gt;"",Table_Styles[[#This Row],[Width Default]],""))</f>
        <v/>
      </c>
      <c r="BL7" s="59"/>
      <c r="BM7" s="59"/>
      <c r="BN7" s="52" t="str">
        <f>IF(Table_Styles[[#This Row],[Height]]&lt;&gt;"",Table_Styles[[#This Row],[Height]],IF(Table_Styles[[#This Row],[Height Default]]&lt;&gt;"",Table_Styles[[#This Row],[Height Default]],""))</f>
        <v/>
      </c>
      <c r="BO7" s="52"/>
      <c r="BP7" s="52"/>
      <c r="BQ7" s="52" t="str">
        <f>IF(Table_Styles[[#This Row],[Top]]&lt;&gt;"",Table_Styles[[#This Row],[Top]],IF(Table_Styles[[#This Row],[Top Default]]&lt;&gt;"",Table_Styles[[#This Row],[Top Default]],""))</f>
        <v/>
      </c>
      <c r="BR7" s="52"/>
      <c r="BS7" s="52"/>
      <c r="BT7" s="52" t="str">
        <f>IF(Table_Styles[[#This Row],[Right]]&lt;&gt;"",Table_Styles[[#This Row],[Right]],IF(Table_Styles[[#This Row],[Right Default]]&lt;&gt;"",Table_Styles[[#This Row],[Right Default]],""))</f>
        <v/>
      </c>
      <c r="BU7" s="52"/>
      <c r="BV7" s="52"/>
      <c r="BW7" s="52" t="str">
        <f>IF(Table_Styles[[#This Row],[Bottom]]&lt;&gt;"",Table_Styles[[#This Row],[Bottom]],IF(Table_Styles[[#This Row],[Bottom Default]]&lt;&gt;"",Table_Styles[[#This Row],[Bottom Default]],""))</f>
        <v/>
      </c>
      <c r="BX7" s="52"/>
      <c r="BY7" s="52"/>
      <c r="BZ7" s="52" t="str">
        <f>IF(Table_Styles[[#This Row],[Left]]&lt;&gt;"",Table_Styles[[#This Row],[Left]],IF(Table_Styles[[#This Row],[Left Default]]&lt;&gt;"",Table_Styles[[#This Row],[Left Default]],""))</f>
        <v/>
      </c>
      <c r="CA7" s="59"/>
      <c r="CB7" s="103" t="str">
        <f>IF(AND(Table_Styles[[#This Row],[Selector]]&lt;&gt;"",Table_Styles[[#This Row],[Font Family Used]]&lt;&gt;"",Table_Styles[[#This Row],[Font Weight Used]]&lt;&gt;""),Table_Styles[[#This Row],[Font Family Used]]&amp;" "&amp;Table_Styles[[#This Row],[Font Weight Used]],"")</f>
        <v/>
      </c>
      <c r="CC7" s="103" t="str">
        <f ca="1">IF(AND(Table_Styles[[#This Row],[Selector]],COUNTIF(OFFSET(CC:CC,0,0,ROW()-1,1),"="&amp;Table_Styles[[#This Row],[Font]])=0),Table_Styles[[#This Row],[Font]],"")</f>
        <v/>
      </c>
      <c r="CD7" s="103" t="str">
        <f ca="1">IF(Table_Styles[[#This Row],[Unique Font]]&lt;&gt;"",
"{""fontFamily"":"""&amp;Table_Styles[[#This Row],[Font Family Used]]&amp;""",""fontWeight"":"&amp;Table_Styles[[#This Row],[Font Weight Used]]&amp;"}","")</f>
        <v/>
      </c>
      <c r="CE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 s="103" t="str">
        <f>IF(AND(Table_Styles[[#This Row],[Selector]]&lt;&gt;"", Table_Styles[[#This Row],[Config Properties]]&lt;&gt;""),
Table_Styles[[#This Row],[Selector]]&amp;" { "&amp;Table_Styles[[#This Row],[Config Properties]]&amp;" }","")</f>
        <v/>
      </c>
      <c r="CG7" s="103" t="str">
        <f xml:space="preserve">
SUBSTITUTE(SUBSTITUTE(SUBSTITUTE(SUBSTITUTE(SUBSTITUTE(SUBSTITUTE(SUBSTITUTE(SUBSTITUTE(Table_Styles[[#This Row],[Config]],
" {","{"),
"{ ","{"),
" }","}"),
"} ","}"),
" ,",","),
", ",","),
" :",":"),
": ",":")</f>
        <v/>
      </c>
    </row>
    <row r="8" spans="2:85" ht="21" customHeight="1">
      <c r="B8" s="103" t="s">
        <v>383</v>
      </c>
      <c r="C8" s="103" t="s">
        <v>384</v>
      </c>
      <c r="D8" s="59"/>
      <c r="E8" s="59" t="str">
        <f>Settings_Styling_Font_Headings</f>
        <v>Roboto</v>
      </c>
      <c r="F8" s="52" t="str">
        <f>IF(Table_Styles[[#This Row],[Font Family]]&lt;&gt;"",Table_Styles[[#This Row],[Font Family]],IF(Table_Styles[[#This Row],[Font Family Default]]&lt;&gt;"",Table_Styles[[#This Row],[Font Family Default]],""))</f>
        <v>Roboto</v>
      </c>
      <c r="G8" s="59"/>
      <c r="H8" s="59" t="s">
        <v>385</v>
      </c>
      <c r="I8" s="52" t="str">
        <f>IF(Table_Styles[[#This Row],[Font Size]]&lt;&gt;"",Table_Styles[[#This Row],[Font Size]],IF(Table_Styles[[#This Row],[Font Size Default]]&lt;&gt;"",Table_Styles[[#This Row],[Font Size Default]],""))</f>
        <v>45px</v>
      </c>
      <c r="J8" s="59"/>
      <c r="K8" s="59">
        <f>Settings_Styling_Font_Weight_Headings</f>
        <v>400</v>
      </c>
      <c r="L8" s="52">
        <f>IF(Table_Styles[[#This Row],[Font Weight]]&lt;&gt;"",Table_Styles[[#This Row],[Font Weight]],IF(Table_Styles[[#This Row],[Font Weight Default]]&lt;&gt;"",Table_Styles[[#This Row],[Font Weight Default]],""))</f>
        <v>400</v>
      </c>
      <c r="M8" s="59"/>
      <c r="N8" s="59" t="str">
        <f>Colour_Foreground_1</f>
        <v>#2a2a2a</v>
      </c>
      <c r="O8" s="52" t="str">
        <f>IF(Table_Styles[[#This Row],[Colour]]&lt;&gt;"",Table_Styles[[#This Row],[Colour]],IF(Table_Styles[[#This Row],[Colour Default]]&lt;&gt;"",Table_Styles[[#This Row],[Colour Default]],""))</f>
        <v>#2a2a2a</v>
      </c>
      <c r="P8" s="59"/>
      <c r="Q8" s="59"/>
      <c r="R8" s="52" t="str">
        <f>IF(Table_Styles[[#This Row],[Background]]&lt;&gt;"",Table_Styles[[#This Row],[Background]],IF(Table_Styles[[#This Row],[Background Default]]&lt;&gt;"",Table_Styles[[#This Row],[Background Default]],""))</f>
        <v/>
      </c>
      <c r="S8" s="59"/>
      <c r="T8" s="59"/>
      <c r="U8" s="52" t="str">
        <f>IF(Table_Styles[[#This Row],[Border]]&lt;&gt;"",Table_Styles[[#This Row],[Border]],IF(Table_Styles[[#This Row],[Border Default]]&lt;&gt;"",Table_Styles[[#This Row],[Border Default]],""))</f>
        <v/>
      </c>
      <c r="V8" s="59"/>
      <c r="W8" s="59"/>
      <c r="X8" s="52" t="str">
        <f>IF(Table_Styles[[#This Row],[Border Radius]]&lt;&gt;"",Table_Styles[[#This Row],[Border Radius]],IF(Table_Styles[[#This Row],[Border Radius Default]]&lt;&gt;"",Table_Styles[[#This Row],[Border Radius Default]],""))</f>
        <v/>
      </c>
      <c r="Y8" s="59"/>
      <c r="Z8" s="59" t="s">
        <v>386</v>
      </c>
      <c r="AA8" s="52" t="str">
        <f>IF(Table_Styles[[#This Row],[MT]]&lt;&gt;"",Table_Styles[[#This Row],[MT]],IF(Table_Styles[[#This Row],[MT Default]]&lt;&gt;"",Table_Styles[[#This Row],[MT Default]],""))</f>
        <v>40px</v>
      </c>
      <c r="AB8" s="59"/>
      <c r="AC8" s="60" t="s">
        <v>380</v>
      </c>
      <c r="AD8" s="52" t="str">
        <f>IF(Table_Styles[[#This Row],[MR]]&lt;&gt;"",Table_Styles[[#This Row],[MR]],IF(Table_Styles[[#This Row],[MR Default]]&lt;&gt;"",Table_Styles[[#This Row],[MR Default]],""))</f>
        <v>30px</v>
      </c>
      <c r="AE8" s="59"/>
      <c r="AF8" s="59" t="s">
        <v>386</v>
      </c>
      <c r="AG8" s="52" t="str">
        <f>IF(Table_Styles[[#This Row],[MB]]&lt;&gt;"",Table_Styles[[#This Row],[MB]],IF(Table_Styles[[#This Row],[MB Default]]&lt;&gt;"",Table_Styles[[#This Row],[MB Default]],""))</f>
        <v>40px</v>
      </c>
      <c r="AH8" s="59"/>
      <c r="AI8" s="60" t="s">
        <v>380</v>
      </c>
      <c r="AJ8" s="52" t="str">
        <f>IF(Table_Styles[[#This Row],[ML]]&lt;&gt;"",Table_Styles[[#This Row],[ML]],IF(Table_Styles[[#This Row],[ML Default]]&lt;&gt;"",Table_Styles[[#This Row],[ML Default]],""))</f>
        <v>30px</v>
      </c>
      <c r="AK8" s="59"/>
      <c r="AL8" s="59"/>
      <c r="AM8" s="52" t="str">
        <f>IF(Table_Styles[[#This Row],[PT]]&lt;&gt;"",Table_Styles[[#This Row],[PT]],IF(Table_Styles[[#This Row],[PT Default]]&lt;&gt;"",Table_Styles[[#This Row],[PT Default]],""))</f>
        <v/>
      </c>
      <c r="AN8" s="59"/>
      <c r="AO8" s="59"/>
      <c r="AP8" s="52" t="str">
        <f>IF(Table_Styles[[#This Row],[PR]]&lt;&gt;"",Table_Styles[[#This Row],[PR]],IF(Table_Styles[[#This Row],[PR Default]]&lt;&gt;"",Table_Styles[[#This Row],[PR Default]],""))</f>
        <v/>
      </c>
      <c r="AQ8" s="59"/>
      <c r="AR8" s="59"/>
      <c r="AS8" s="52" t="str">
        <f>IF(Table_Styles[[#This Row],[PB]]&lt;&gt;"",Table_Styles[[#This Row],[PB]],IF(Table_Styles[[#This Row],[PB Default]]&lt;&gt;"",Table_Styles[[#This Row],[PB Default]],""))</f>
        <v/>
      </c>
      <c r="AT8" s="59"/>
      <c r="AU8" s="59"/>
      <c r="AV8" s="52" t="str">
        <f>IF(Table_Styles[[#This Row],[PL]]&lt;&gt;"",Table_Styles[[#This Row],[PL]],IF(Table_Styles[[#This Row],[PL Default]]&lt;&gt;"",Table_Styles[[#This Row],[PL Default]],""))</f>
        <v/>
      </c>
      <c r="AW8" s="59"/>
      <c r="AX8" s="59"/>
      <c r="AY8" s="52" t="str">
        <f>IF(Table_Styles[[#This Row],[BT]]&lt;&gt;"",Table_Styles[[#This Row],[BT]],IF(Table_Styles[[#This Row],[BT Default]]&lt;&gt;"",Table_Styles[[#This Row],[BT Default]],""))</f>
        <v/>
      </c>
      <c r="AZ8" s="59"/>
      <c r="BA8" s="59"/>
      <c r="BB8" s="52" t="str">
        <f>IF(Table_Styles[[#This Row],[BR]]&lt;&gt;"",Table_Styles[[#This Row],[BR]],IF(Table_Styles[[#This Row],[BR Default]]&lt;&gt;"",Table_Styles[[#This Row],[BR Default]],""))</f>
        <v/>
      </c>
      <c r="BC8" s="59"/>
      <c r="BD8" s="59"/>
      <c r="BE8" s="52" t="str">
        <f>IF(Table_Styles[[#This Row],[BB]]&lt;&gt;"",Table_Styles[[#This Row],[BB]],IF(Table_Styles[[#This Row],[BB Default]]&lt;&gt;"",Table_Styles[[#This Row],[BB Default]],""))</f>
        <v/>
      </c>
      <c r="BF8" s="59"/>
      <c r="BG8" s="59"/>
      <c r="BH8" s="52" t="str">
        <f>IF(Table_Styles[[#This Row],[BL]]&lt;&gt;"",Table_Styles[[#This Row],[BL]],IF(Table_Styles[[#This Row],[BL Default]]&lt;&gt;"",Table_Styles[[#This Row],[BL Default]],""))</f>
        <v/>
      </c>
      <c r="BI8" s="59"/>
      <c r="BJ8" s="59"/>
      <c r="BK8" s="52" t="str">
        <f>IF(Table_Styles[[#This Row],[Width]]&lt;&gt;"",Table_Styles[[#This Row],[Width]],IF(Table_Styles[[#This Row],[Width Default]]&lt;&gt;"",Table_Styles[[#This Row],[Width Default]],""))</f>
        <v/>
      </c>
      <c r="BL8" s="59"/>
      <c r="BM8" s="59"/>
      <c r="BN8" s="52" t="str">
        <f>IF(Table_Styles[[#This Row],[Height]]&lt;&gt;"",Table_Styles[[#This Row],[Height]],IF(Table_Styles[[#This Row],[Height Default]]&lt;&gt;"",Table_Styles[[#This Row],[Height Default]],""))</f>
        <v/>
      </c>
      <c r="BO8" s="52"/>
      <c r="BP8" s="52"/>
      <c r="BQ8" s="52" t="str">
        <f>IF(Table_Styles[[#This Row],[Top]]&lt;&gt;"",Table_Styles[[#This Row],[Top]],IF(Table_Styles[[#This Row],[Top Default]]&lt;&gt;"",Table_Styles[[#This Row],[Top Default]],""))</f>
        <v/>
      </c>
      <c r="BR8" s="52"/>
      <c r="BS8" s="52"/>
      <c r="BT8" s="52" t="str">
        <f>IF(Table_Styles[[#This Row],[Right]]&lt;&gt;"",Table_Styles[[#This Row],[Right]],IF(Table_Styles[[#This Row],[Right Default]]&lt;&gt;"",Table_Styles[[#This Row],[Right Default]],""))</f>
        <v/>
      </c>
      <c r="BU8" s="52"/>
      <c r="BV8" s="52"/>
      <c r="BW8" s="52" t="str">
        <f>IF(Table_Styles[[#This Row],[Bottom]]&lt;&gt;"",Table_Styles[[#This Row],[Bottom]],IF(Table_Styles[[#This Row],[Bottom Default]]&lt;&gt;"",Table_Styles[[#This Row],[Bottom Default]],""))</f>
        <v/>
      </c>
      <c r="BX8" s="52"/>
      <c r="BY8" s="52"/>
      <c r="BZ8" s="52" t="str">
        <f>IF(Table_Styles[[#This Row],[Left]]&lt;&gt;"",Table_Styles[[#This Row],[Left]],IF(Table_Styles[[#This Row],[Left Default]]&lt;&gt;"",Table_Styles[[#This Row],[Left Default]],""))</f>
        <v/>
      </c>
      <c r="CA8" s="59"/>
      <c r="CB8" s="103" t="str">
        <f>IF(AND(Table_Styles[[#This Row],[Selector]]&lt;&gt;"",Table_Styles[[#This Row],[Font Family Used]]&lt;&gt;"",Table_Styles[[#This Row],[Font Weight Used]]&lt;&gt;""),Table_Styles[[#This Row],[Font Family Used]]&amp;" "&amp;Table_Styles[[#This Row],[Font Weight Used]],"")</f>
        <v>Roboto 400</v>
      </c>
      <c r="CC8" s="103" t="str">
        <f ca="1">IF(AND(Table_Styles[[#This Row],[Selector]],COUNTIF(OFFSET(CC:CC,0,0,ROW()-1,1),"="&amp;Table_Styles[[#This Row],[Font]])=0),Table_Styles[[#This Row],[Font]],"")</f>
        <v/>
      </c>
      <c r="CD8" s="103" t="str">
        <f ca="1">IF(Table_Styles[[#This Row],[Unique Font]]&lt;&gt;"",
"{""fontFamily"":"""&amp;Table_Styles[[#This Row],[Font Family Used]]&amp;""",""fontWeight"":"&amp;Table_Styles[[#This Row],[Font Weight Used]]&amp;"}","")</f>
        <v/>
      </c>
      <c r="CE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45px;font-weight: 400;color: #2a2a2a;margin-top: 40px;margin-right: 30px;margin-bottom: 40px;margin-left: 30px</v>
      </c>
      <c r="CF8" s="103" t="str">
        <f>IF(AND(Table_Styles[[#This Row],[Selector]]&lt;&gt;"", Table_Styles[[#This Row],[Config Properties]]&lt;&gt;""),
Table_Styles[[#This Row],[Selector]]&amp;" { "&amp;Table_Styles[[#This Row],[Config Properties]]&amp;" }","")</f>
        <v>h1 { font-family: 'Roboto';font-size: 45px;font-weight: 400;color: #2a2a2a;margin-top: 40px;margin-right: 30px;margin-bottom: 40px;margin-left: 30px }</v>
      </c>
      <c r="CG8" s="103" t="str">
        <f xml:space="preserve">
SUBSTITUTE(SUBSTITUTE(SUBSTITUTE(SUBSTITUTE(SUBSTITUTE(SUBSTITUTE(SUBSTITUTE(SUBSTITUTE(Table_Styles[[#This Row],[Config]],
" {","{"),
"{ ","{"),
" }","}"),
"} ","}"),
" ,",","),
", ",","),
" :",":"),
": ",":")</f>
        <v>h1{font-family:'Roboto';font-size:45px;font-weight:400;color:#2a2a2a;margin-top:40px;margin-right:30px;margin-bottom:40px;margin-left:30px}</v>
      </c>
    </row>
    <row r="9" spans="2:85" ht="21" customHeight="1">
      <c r="B9" s="103" t="s">
        <v>387</v>
      </c>
      <c r="C9" s="104" t="s">
        <v>388</v>
      </c>
      <c r="D9" s="60"/>
      <c r="E9" s="60" t="str">
        <f>Settings_Styling_Font_Body_Text</f>
        <v>Roboto</v>
      </c>
      <c r="F9" s="52" t="str">
        <f>IF(Table_Styles[[#This Row],[Font Family]]&lt;&gt;"",Table_Styles[[#This Row],[Font Family]],IF(Table_Styles[[#This Row],[Font Family Default]]&lt;&gt;"",Table_Styles[[#This Row],[Font Family Default]],""))</f>
        <v>Roboto</v>
      </c>
      <c r="G9" s="59"/>
      <c r="H9" s="59"/>
      <c r="I9" s="52" t="str">
        <f>IF(Table_Styles[[#This Row],[Font Size]]&lt;&gt;"",Table_Styles[[#This Row],[Font Size]],IF(Table_Styles[[#This Row],[Font Size Default]]&lt;&gt;"",Table_Styles[[#This Row],[Font Size Default]],""))</f>
        <v/>
      </c>
      <c r="J9" s="59"/>
      <c r="K9" s="60">
        <f>Settings_Styling_Font_Weight_Body_Text</f>
        <v>400</v>
      </c>
      <c r="L9" s="52">
        <f>IF(Table_Styles[[#This Row],[Font Weight]]&lt;&gt;"",Table_Styles[[#This Row],[Font Weight]],IF(Table_Styles[[#This Row],[Font Weight Default]]&lt;&gt;"",Table_Styles[[#This Row],[Font Weight Default]],""))</f>
        <v>400</v>
      </c>
      <c r="M9" s="59"/>
      <c r="N9" s="59"/>
      <c r="O9" s="52" t="str">
        <f>IF(Table_Styles[[#This Row],[Colour]]&lt;&gt;"",Table_Styles[[#This Row],[Colour]],IF(Table_Styles[[#This Row],[Colour Default]]&lt;&gt;"",Table_Styles[[#This Row],[Colour Default]],""))</f>
        <v/>
      </c>
      <c r="P9" s="59"/>
      <c r="Q9" s="59"/>
      <c r="R9" s="52" t="str">
        <f>IF(Table_Styles[[#This Row],[Background]]&lt;&gt;"",Table_Styles[[#This Row],[Background]],IF(Table_Styles[[#This Row],[Background Default]]&lt;&gt;"",Table_Styles[[#This Row],[Background Default]],""))</f>
        <v/>
      </c>
      <c r="S9" s="59"/>
      <c r="T9" s="59"/>
      <c r="U9" s="52" t="str">
        <f>IF(Table_Styles[[#This Row],[Border]]&lt;&gt;"",Table_Styles[[#This Row],[Border]],IF(Table_Styles[[#This Row],[Border Default]]&lt;&gt;"",Table_Styles[[#This Row],[Border Default]],""))</f>
        <v/>
      </c>
      <c r="V9" s="59"/>
      <c r="W9" s="59"/>
      <c r="X9" s="52" t="str">
        <f>IF(Table_Styles[[#This Row],[Border Radius]]&lt;&gt;"",Table_Styles[[#This Row],[Border Radius]],IF(Table_Styles[[#This Row],[Border Radius Default]]&lt;&gt;"",Table_Styles[[#This Row],[Border Radius Default]],""))</f>
        <v/>
      </c>
      <c r="Y9" s="59"/>
      <c r="Z9" s="59"/>
      <c r="AA9" s="52" t="str">
        <f>IF(Table_Styles[[#This Row],[MT]]&lt;&gt;"",Table_Styles[[#This Row],[MT]],IF(Table_Styles[[#This Row],[MT Default]]&lt;&gt;"",Table_Styles[[#This Row],[MT Default]],""))</f>
        <v/>
      </c>
      <c r="AB9" s="59"/>
      <c r="AC9" s="59"/>
      <c r="AD9" s="52" t="str">
        <f>IF(Table_Styles[[#This Row],[MR]]&lt;&gt;"",Table_Styles[[#This Row],[MR]],IF(Table_Styles[[#This Row],[MR Default]]&lt;&gt;"",Table_Styles[[#This Row],[MR Default]],""))</f>
        <v/>
      </c>
      <c r="AE9" s="59"/>
      <c r="AF9" s="59"/>
      <c r="AG9" s="52" t="str">
        <f>IF(Table_Styles[[#This Row],[MB]]&lt;&gt;"",Table_Styles[[#This Row],[MB]],IF(Table_Styles[[#This Row],[MB Default]]&lt;&gt;"",Table_Styles[[#This Row],[MB Default]],""))</f>
        <v/>
      </c>
      <c r="AH9" s="59"/>
      <c r="AI9" s="59"/>
      <c r="AJ9" s="52" t="str">
        <f>IF(Table_Styles[[#This Row],[ML]]&lt;&gt;"",Table_Styles[[#This Row],[ML]],IF(Table_Styles[[#This Row],[ML Default]]&lt;&gt;"",Table_Styles[[#This Row],[ML Default]],""))</f>
        <v/>
      </c>
      <c r="AK9" s="59"/>
      <c r="AL9" s="59"/>
      <c r="AM9" s="52" t="str">
        <f>IF(Table_Styles[[#This Row],[PT]]&lt;&gt;"",Table_Styles[[#This Row],[PT]],IF(Table_Styles[[#This Row],[PT Default]]&lt;&gt;"",Table_Styles[[#This Row],[PT Default]],""))</f>
        <v/>
      </c>
      <c r="AN9" s="59"/>
      <c r="AO9" s="59"/>
      <c r="AP9" s="52" t="str">
        <f>IF(Table_Styles[[#This Row],[PR]]&lt;&gt;"",Table_Styles[[#This Row],[PR]],IF(Table_Styles[[#This Row],[PR Default]]&lt;&gt;"",Table_Styles[[#This Row],[PR Default]],""))</f>
        <v/>
      </c>
      <c r="AQ9" s="59"/>
      <c r="AR9" s="59"/>
      <c r="AS9" s="52" t="str">
        <f>IF(Table_Styles[[#This Row],[PB]]&lt;&gt;"",Table_Styles[[#This Row],[PB]],IF(Table_Styles[[#This Row],[PB Default]]&lt;&gt;"",Table_Styles[[#This Row],[PB Default]],""))</f>
        <v/>
      </c>
      <c r="AT9" s="59"/>
      <c r="AU9" s="59"/>
      <c r="AV9" s="52" t="str">
        <f>IF(Table_Styles[[#This Row],[PL]]&lt;&gt;"",Table_Styles[[#This Row],[PL]],IF(Table_Styles[[#This Row],[PL Default]]&lt;&gt;"",Table_Styles[[#This Row],[PL Default]],""))</f>
        <v/>
      </c>
      <c r="AW9" s="59"/>
      <c r="AX9" s="59"/>
      <c r="AY9" s="52" t="str">
        <f>IF(Table_Styles[[#This Row],[BT]]&lt;&gt;"",Table_Styles[[#This Row],[BT]],IF(Table_Styles[[#This Row],[BT Default]]&lt;&gt;"",Table_Styles[[#This Row],[BT Default]],""))</f>
        <v/>
      </c>
      <c r="AZ9" s="59"/>
      <c r="BA9" s="59"/>
      <c r="BB9" s="52" t="str">
        <f>IF(Table_Styles[[#This Row],[BR]]&lt;&gt;"",Table_Styles[[#This Row],[BR]],IF(Table_Styles[[#This Row],[BR Default]]&lt;&gt;"",Table_Styles[[#This Row],[BR Default]],""))</f>
        <v/>
      </c>
      <c r="BC9" s="59"/>
      <c r="BD9" s="59"/>
      <c r="BE9" s="52" t="str">
        <f>IF(Table_Styles[[#This Row],[BB]]&lt;&gt;"",Table_Styles[[#This Row],[BB]],IF(Table_Styles[[#This Row],[BB Default]]&lt;&gt;"",Table_Styles[[#This Row],[BB Default]],""))</f>
        <v/>
      </c>
      <c r="BF9" s="59"/>
      <c r="BG9" s="59"/>
      <c r="BH9" s="52" t="str">
        <f>IF(Table_Styles[[#This Row],[BL]]&lt;&gt;"",Table_Styles[[#This Row],[BL]],IF(Table_Styles[[#This Row],[BL Default]]&lt;&gt;"",Table_Styles[[#This Row],[BL Default]],""))</f>
        <v/>
      </c>
      <c r="BI9" s="59"/>
      <c r="BJ9" s="59"/>
      <c r="BK9" s="52" t="str">
        <f>IF(Table_Styles[[#This Row],[Width]]&lt;&gt;"",Table_Styles[[#This Row],[Width]],IF(Table_Styles[[#This Row],[Width Default]]&lt;&gt;"",Table_Styles[[#This Row],[Width Default]],""))</f>
        <v/>
      </c>
      <c r="BL9" s="59"/>
      <c r="BM9" s="59"/>
      <c r="BN9" s="52" t="str">
        <f>IF(Table_Styles[[#This Row],[Height]]&lt;&gt;"",Table_Styles[[#This Row],[Height]],IF(Table_Styles[[#This Row],[Height Default]]&lt;&gt;"",Table_Styles[[#This Row],[Height Default]],""))</f>
        <v/>
      </c>
      <c r="BO9" s="52"/>
      <c r="BP9" s="52"/>
      <c r="BQ9" s="52" t="str">
        <f>IF(Table_Styles[[#This Row],[Top]]&lt;&gt;"",Table_Styles[[#This Row],[Top]],IF(Table_Styles[[#This Row],[Top Default]]&lt;&gt;"",Table_Styles[[#This Row],[Top Default]],""))</f>
        <v/>
      </c>
      <c r="BR9" s="52"/>
      <c r="BS9" s="52"/>
      <c r="BT9" s="52" t="str">
        <f>IF(Table_Styles[[#This Row],[Right]]&lt;&gt;"",Table_Styles[[#This Row],[Right]],IF(Table_Styles[[#This Row],[Right Default]]&lt;&gt;"",Table_Styles[[#This Row],[Right Default]],""))</f>
        <v/>
      </c>
      <c r="BU9" s="52"/>
      <c r="BV9" s="52"/>
      <c r="BW9" s="52" t="str">
        <f>IF(Table_Styles[[#This Row],[Bottom]]&lt;&gt;"",Table_Styles[[#This Row],[Bottom]],IF(Table_Styles[[#This Row],[Bottom Default]]&lt;&gt;"",Table_Styles[[#This Row],[Bottom Default]],""))</f>
        <v/>
      </c>
      <c r="BX9" s="52"/>
      <c r="BY9" s="52"/>
      <c r="BZ9" s="52" t="str">
        <f>IF(Table_Styles[[#This Row],[Left]]&lt;&gt;"",Table_Styles[[#This Row],[Left]],IF(Table_Styles[[#This Row],[Left Default]]&lt;&gt;"",Table_Styles[[#This Row],[Left Default]],""))</f>
        <v/>
      </c>
      <c r="CA9" s="59"/>
      <c r="CB9" s="103" t="str">
        <f>IF(AND(Table_Styles[[#This Row],[Selector]]&lt;&gt;"",Table_Styles[[#This Row],[Font Family Used]]&lt;&gt;"",Table_Styles[[#This Row],[Font Weight Used]]&lt;&gt;""),Table_Styles[[#This Row],[Font Family Used]]&amp;" "&amp;Table_Styles[[#This Row],[Font Weight Used]],"")</f>
        <v>Roboto 400</v>
      </c>
      <c r="CC9" s="103" t="str">
        <f ca="1">IF(AND(Table_Styles[[#This Row],[Selector]],COUNTIF(OFFSET(CC:CC,0,0,ROW()-1,1),"="&amp;Table_Styles[[#This Row],[Font]])=0),Table_Styles[[#This Row],[Font]],"")</f>
        <v/>
      </c>
      <c r="CD9" s="103" t="str">
        <f ca="1">IF(Table_Styles[[#This Row],[Unique Font]]&lt;&gt;"",
"{""fontFamily"":"""&amp;Table_Styles[[#This Row],[Font Family Used]]&amp;""",""fontWeight"":"&amp;Table_Styles[[#This Row],[Font Weight Used]]&amp;"}","")</f>
        <v/>
      </c>
      <c r="CE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'Roboto';font-weight: 400</v>
      </c>
      <c r="CF9" s="103" t="str">
        <f>IF(AND(Table_Styles[[#This Row],[Selector]]&lt;&gt;"", Table_Styles[[#This Row],[Config Properties]]&lt;&gt;""),
Table_Styles[[#This Row],[Selector]]&amp;" { "&amp;Table_Styles[[#This Row],[Config Properties]]&amp;" }","")</f>
        <v>aside#sidebar { font-family: 'Roboto';font-weight: 400 }</v>
      </c>
      <c r="CG9" s="103" t="str">
        <f xml:space="preserve">
SUBSTITUTE(SUBSTITUTE(SUBSTITUTE(SUBSTITUTE(SUBSTITUTE(SUBSTITUTE(SUBSTITUTE(SUBSTITUTE(Table_Styles[[#This Row],[Config]],
" {","{"),
"{ ","{"),
" }","}"),
"} ","}"),
" ,",","),
", ",","),
" :",":"),
": ",":")</f>
        <v>aside#sidebar{font-family:'Roboto';font-weight:400}</v>
      </c>
    </row>
    <row r="10" spans="2:85" ht="21" customHeight="1">
      <c r="B10" s="103" t="s">
        <v>389</v>
      </c>
      <c r="C10" s="103" t="s">
        <v>390</v>
      </c>
      <c r="D10" s="60"/>
      <c r="E10" s="59"/>
      <c r="F10" s="52" t="str">
        <f>IF(Table_Styles[[#This Row],[Font Family]]&lt;&gt;"",Table_Styles[[#This Row],[Font Family]],IF(Table_Styles[[#This Row],[Font Family Default]]&lt;&gt;"",Table_Styles[[#This Row],[Font Family Default]],""))</f>
        <v/>
      </c>
      <c r="G10" s="59"/>
      <c r="H10" s="59"/>
      <c r="I10" s="52" t="str">
        <f>IF(Table_Styles[[#This Row],[Font Size]]&lt;&gt;"",Table_Styles[[#This Row],[Font Size]],IF(Table_Styles[[#This Row],[Font Size Default]]&lt;&gt;"",Table_Styles[[#This Row],[Font Size Default]],""))</f>
        <v/>
      </c>
      <c r="J10" s="59"/>
      <c r="K10" s="59"/>
      <c r="L10" s="52" t="str">
        <f>IF(Table_Styles[[#This Row],[Font Weight]]&lt;&gt;"",Table_Styles[[#This Row],[Font Weight]],IF(Table_Styles[[#This Row],[Font Weight Default]]&lt;&gt;"",Table_Styles[[#This Row],[Font Weight Default]],""))</f>
        <v/>
      </c>
      <c r="M10" s="59"/>
      <c r="N10" s="59"/>
      <c r="O10" s="52" t="str">
        <f>IF(Table_Styles[[#This Row],[Colour]]&lt;&gt;"",Table_Styles[[#This Row],[Colour]],IF(Table_Styles[[#This Row],[Colour Default]]&lt;&gt;"",Table_Styles[[#This Row],[Colour Default]],""))</f>
        <v/>
      </c>
      <c r="P10" s="59"/>
      <c r="Q10" s="59"/>
      <c r="R10" s="52" t="str">
        <f>IF(Table_Styles[[#This Row],[Background]]&lt;&gt;"",Table_Styles[[#This Row],[Background]],IF(Table_Styles[[#This Row],[Background Default]]&lt;&gt;"",Table_Styles[[#This Row],[Background Default]],""))</f>
        <v/>
      </c>
      <c r="S10" s="59"/>
      <c r="T10" s="59"/>
      <c r="U10" s="52" t="str">
        <f>IF(Table_Styles[[#This Row],[Border]]&lt;&gt;"",Table_Styles[[#This Row],[Border]],IF(Table_Styles[[#This Row],[Border Default]]&lt;&gt;"",Table_Styles[[#This Row],[Border Default]],""))</f>
        <v/>
      </c>
      <c r="V10" s="59"/>
      <c r="W10" s="59"/>
      <c r="X10" s="52" t="str">
        <f>IF(Table_Styles[[#This Row],[Border Radius]]&lt;&gt;"",Table_Styles[[#This Row],[Border Radius]],IF(Table_Styles[[#This Row],[Border Radius Default]]&lt;&gt;"",Table_Styles[[#This Row],[Border Radius Default]],""))</f>
        <v/>
      </c>
      <c r="Y10" s="59"/>
      <c r="Z10" s="59"/>
      <c r="AA10" s="52" t="str">
        <f>IF(Table_Styles[[#This Row],[MT]]&lt;&gt;"",Table_Styles[[#This Row],[MT]],IF(Table_Styles[[#This Row],[MT Default]]&lt;&gt;"",Table_Styles[[#This Row],[MT Default]],""))</f>
        <v/>
      </c>
      <c r="AB10" s="59"/>
      <c r="AC10" s="59"/>
      <c r="AD10" s="52" t="str">
        <f>IF(Table_Styles[[#This Row],[MR]]&lt;&gt;"",Table_Styles[[#This Row],[MR]],IF(Table_Styles[[#This Row],[MR Default]]&lt;&gt;"",Table_Styles[[#This Row],[MR Default]],""))</f>
        <v/>
      </c>
      <c r="AE10" s="59"/>
      <c r="AF10" s="59"/>
      <c r="AG10" s="52" t="str">
        <f>IF(Table_Styles[[#This Row],[MB]]&lt;&gt;"",Table_Styles[[#This Row],[MB]],IF(Table_Styles[[#This Row],[MB Default]]&lt;&gt;"",Table_Styles[[#This Row],[MB Default]],""))</f>
        <v/>
      </c>
      <c r="AH10" s="59"/>
      <c r="AI10" s="59"/>
      <c r="AJ10" s="52" t="str">
        <f>IF(Table_Styles[[#This Row],[ML]]&lt;&gt;"",Table_Styles[[#This Row],[ML]],IF(Table_Styles[[#This Row],[ML Default]]&lt;&gt;"",Table_Styles[[#This Row],[ML Default]],""))</f>
        <v/>
      </c>
      <c r="AK10" s="59"/>
      <c r="AL10" s="59"/>
      <c r="AM10" s="52" t="str">
        <f>IF(Table_Styles[[#This Row],[PT]]&lt;&gt;"",Table_Styles[[#This Row],[PT]],IF(Table_Styles[[#This Row],[PT Default]]&lt;&gt;"",Table_Styles[[#This Row],[PT Default]],""))</f>
        <v/>
      </c>
      <c r="AN10" s="59"/>
      <c r="AO10" s="59"/>
      <c r="AP10" s="52" t="str">
        <f>IF(Table_Styles[[#This Row],[PR]]&lt;&gt;"",Table_Styles[[#This Row],[PR]],IF(Table_Styles[[#This Row],[PR Default]]&lt;&gt;"",Table_Styles[[#This Row],[PR Default]],""))</f>
        <v/>
      </c>
      <c r="AQ10" s="59"/>
      <c r="AR10" s="59"/>
      <c r="AS10" s="52" t="str">
        <f>IF(Table_Styles[[#This Row],[PB]]&lt;&gt;"",Table_Styles[[#This Row],[PB]],IF(Table_Styles[[#This Row],[PB Default]]&lt;&gt;"",Table_Styles[[#This Row],[PB Default]],""))</f>
        <v/>
      </c>
      <c r="AT10" s="59"/>
      <c r="AU10" s="59"/>
      <c r="AV10" s="52" t="str">
        <f>IF(Table_Styles[[#This Row],[PL]]&lt;&gt;"",Table_Styles[[#This Row],[PL]],IF(Table_Styles[[#This Row],[PL Default]]&lt;&gt;"",Table_Styles[[#This Row],[PL Default]],""))</f>
        <v/>
      </c>
      <c r="AW10" s="59"/>
      <c r="AX10" s="59"/>
      <c r="AY10" s="52" t="str">
        <f>IF(Table_Styles[[#This Row],[BT]]&lt;&gt;"",Table_Styles[[#This Row],[BT]],IF(Table_Styles[[#This Row],[BT Default]]&lt;&gt;"",Table_Styles[[#This Row],[BT Default]],""))</f>
        <v/>
      </c>
      <c r="AZ10" s="59"/>
      <c r="BA10" s="59"/>
      <c r="BB10" s="52" t="str">
        <f>IF(Table_Styles[[#This Row],[BR]]&lt;&gt;"",Table_Styles[[#This Row],[BR]],IF(Table_Styles[[#This Row],[BR Default]]&lt;&gt;"",Table_Styles[[#This Row],[BR Default]],""))</f>
        <v/>
      </c>
      <c r="BC10" s="59"/>
      <c r="BD10" s="59"/>
      <c r="BE10" s="52" t="str">
        <f>IF(Table_Styles[[#This Row],[BB]]&lt;&gt;"",Table_Styles[[#This Row],[BB]],IF(Table_Styles[[#This Row],[BB Default]]&lt;&gt;"",Table_Styles[[#This Row],[BB Default]],""))</f>
        <v/>
      </c>
      <c r="BF10" s="59"/>
      <c r="BG10" s="59"/>
      <c r="BH10" s="52" t="str">
        <f>IF(Table_Styles[[#This Row],[BL]]&lt;&gt;"",Table_Styles[[#This Row],[BL]],IF(Table_Styles[[#This Row],[BL Default]]&lt;&gt;"",Table_Styles[[#This Row],[BL Default]],""))</f>
        <v/>
      </c>
      <c r="BI10" s="59"/>
      <c r="BJ10" s="59"/>
      <c r="BK10" s="52" t="str">
        <f>IF(Table_Styles[[#This Row],[Width]]&lt;&gt;"",Table_Styles[[#This Row],[Width]],IF(Table_Styles[[#This Row],[Width Default]]&lt;&gt;"",Table_Styles[[#This Row],[Width Default]],""))</f>
        <v/>
      </c>
      <c r="BL10" s="59"/>
      <c r="BM10" s="59"/>
      <c r="BN10" s="52" t="str">
        <f>IF(Table_Styles[[#This Row],[Height]]&lt;&gt;"",Table_Styles[[#This Row],[Height]],IF(Table_Styles[[#This Row],[Height Default]]&lt;&gt;"",Table_Styles[[#This Row],[Height Default]],""))</f>
        <v/>
      </c>
      <c r="BO10" s="52"/>
      <c r="BP10" s="52"/>
      <c r="BQ10" s="52" t="str">
        <f>IF(Table_Styles[[#This Row],[Top]]&lt;&gt;"",Table_Styles[[#This Row],[Top]],IF(Table_Styles[[#This Row],[Top Default]]&lt;&gt;"",Table_Styles[[#This Row],[Top Default]],""))</f>
        <v/>
      </c>
      <c r="BR10" s="52"/>
      <c r="BS10" s="52"/>
      <c r="BT10" s="52" t="str">
        <f>IF(Table_Styles[[#This Row],[Right]]&lt;&gt;"",Table_Styles[[#This Row],[Right]],IF(Table_Styles[[#This Row],[Right Default]]&lt;&gt;"",Table_Styles[[#This Row],[Right Default]],""))</f>
        <v/>
      </c>
      <c r="BU10" s="52"/>
      <c r="BV10" s="52"/>
      <c r="BW10" s="52" t="str">
        <f>IF(Table_Styles[[#This Row],[Bottom]]&lt;&gt;"",Table_Styles[[#This Row],[Bottom]],IF(Table_Styles[[#This Row],[Bottom Default]]&lt;&gt;"",Table_Styles[[#This Row],[Bottom Default]],""))</f>
        <v/>
      </c>
      <c r="BX10" s="52"/>
      <c r="BY10" s="52"/>
      <c r="BZ10" s="52" t="str">
        <f>IF(Table_Styles[[#This Row],[Left]]&lt;&gt;"",Table_Styles[[#This Row],[Left]],IF(Table_Styles[[#This Row],[Left Default]]&lt;&gt;"",Table_Styles[[#This Row],[Left Default]],""))</f>
        <v/>
      </c>
      <c r="CA10" s="59"/>
      <c r="CB10" s="103" t="str">
        <f>IF(AND(Table_Styles[[#This Row],[Selector]]&lt;&gt;"",Table_Styles[[#This Row],[Font Family Used]]&lt;&gt;"",Table_Styles[[#This Row],[Font Weight Used]]&lt;&gt;""),Table_Styles[[#This Row],[Font Family Used]]&amp;" "&amp;Table_Styles[[#This Row],[Font Weight Used]],"")</f>
        <v/>
      </c>
      <c r="CC10" s="103" t="str">
        <f ca="1">IF(AND(Table_Styles[[#This Row],[Selector]],COUNTIF(OFFSET(CC:CC,0,0,ROW()-1,1),"="&amp;Table_Styles[[#This Row],[Font]])=0),Table_Styles[[#This Row],[Font]],"")</f>
        <v/>
      </c>
      <c r="CD10" s="103" t="str">
        <f ca="1">IF(Table_Styles[[#This Row],[Unique Font]]&lt;&gt;"",
"{""fontFamily"":"""&amp;Table_Styles[[#This Row],[Font Family Used]]&amp;""",""fontWeight"":"&amp;Table_Styles[[#This Row],[Font Weight Used]]&amp;"}","")</f>
        <v/>
      </c>
      <c r="CE1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 s="103" t="str">
        <f>IF(AND(Table_Styles[[#This Row],[Selector]]&lt;&gt;"", Table_Styles[[#This Row],[Config Properties]]&lt;&gt;""),
Table_Styles[[#This Row],[Selector]]&amp;" { "&amp;Table_Styles[[#This Row],[Config Properties]]&amp;" }","")</f>
        <v/>
      </c>
      <c r="CG10" s="103" t="str">
        <f xml:space="preserve">
SUBSTITUTE(SUBSTITUTE(SUBSTITUTE(SUBSTITUTE(SUBSTITUTE(SUBSTITUTE(SUBSTITUTE(SUBSTITUTE(Table_Styles[[#This Row],[Config]],
" {","{"),
"{ ","{"),
" }","}"),
"} ","}"),
" ,",","),
", ",","),
" :",":"),
": ",":")</f>
        <v/>
      </c>
    </row>
    <row r="11" spans="2:85" ht="21" customHeight="1">
      <c r="B11" s="101" t="s">
        <v>391</v>
      </c>
      <c r="C11" s="105" t="s">
        <v>392</v>
      </c>
      <c r="D11" s="60"/>
      <c r="E11" s="59"/>
      <c r="F11" s="52" t="str">
        <f>IF(Table_Styles[[#This Row],[Font Family]]&lt;&gt;"",Table_Styles[[#This Row],[Font Family]],IF(Table_Styles[[#This Row],[Font Family Default]]&lt;&gt;"",Table_Styles[[#This Row],[Font Family Default]],""))</f>
        <v/>
      </c>
      <c r="G11" s="59"/>
      <c r="H11" s="59"/>
      <c r="I11" s="52" t="str">
        <f>IF(Table_Styles[[#This Row],[Font Size]]&lt;&gt;"",Table_Styles[[#This Row],[Font Size]],IF(Table_Styles[[#This Row],[Font Size Default]]&lt;&gt;"",Table_Styles[[#This Row],[Font Size Default]],""))</f>
        <v/>
      </c>
      <c r="J11" s="59"/>
      <c r="K11" s="59"/>
      <c r="L11" s="52" t="str">
        <f>IF(Table_Styles[[#This Row],[Font Weight]]&lt;&gt;"",Table_Styles[[#This Row],[Font Weight]],IF(Table_Styles[[#This Row],[Font Weight Default]]&lt;&gt;"",Table_Styles[[#This Row],[Font Weight Default]],""))</f>
        <v/>
      </c>
      <c r="M11" s="59"/>
      <c r="N11" s="59"/>
      <c r="O11" s="52" t="str">
        <f>IF(Table_Styles[[#This Row],[Colour]]&lt;&gt;"",Table_Styles[[#This Row],[Colour]],IF(Table_Styles[[#This Row],[Colour Default]]&lt;&gt;"",Table_Styles[[#This Row],[Colour Default]],""))</f>
        <v/>
      </c>
      <c r="P11" s="59"/>
      <c r="Q11" s="150"/>
      <c r="R11" s="52" t="str">
        <f>IF(Table_Styles[[#This Row],[Background]]&lt;&gt;"",Table_Styles[[#This Row],[Background]],IF(Table_Styles[[#This Row],[Background Default]]&lt;&gt;"",Table_Styles[[#This Row],[Background Default]],""))</f>
        <v/>
      </c>
      <c r="S11" s="59"/>
      <c r="T11" s="135"/>
      <c r="U11" s="52" t="str">
        <f>IF(Table_Styles[[#This Row],[Border]]&lt;&gt;"",Table_Styles[[#This Row],[Border]],IF(Table_Styles[[#This Row],[Border Default]]&lt;&gt;"",Table_Styles[[#This Row],[Border Default]],""))</f>
        <v/>
      </c>
      <c r="V11" s="59"/>
      <c r="W11" s="135"/>
      <c r="X11" s="52" t="str">
        <f>IF(Table_Styles[[#This Row],[Border Radius]]&lt;&gt;"",Table_Styles[[#This Row],[Border Radius]],IF(Table_Styles[[#This Row],[Border Radius Default]]&lt;&gt;"",Table_Styles[[#This Row],[Border Radius Default]],""))</f>
        <v/>
      </c>
      <c r="Y11" s="59"/>
      <c r="Z11" s="59"/>
      <c r="AA11" s="52" t="str">
        <f>IF(Table_Styles[[#This Row],[MT]]&lt;&gt;"",Table_Styles[[#This Row],[MT]],IF(Table_Styles[[#This Row],[MT Default]]&lt;&gt;"",Table_Styles[[#This Row],[MT Default]],""))</f>
        <v/>
      </c>
      <c r="AB11" s="59"/>
      <c r="AC11" s="59"/>
      <c r="AD11" s="52" t="str">
        <f>IF(Table_Styles[[#This Row],[MR]]&lt;&gt;"",Table_Styles[[#This Row],[MR]],IF(Table_Styles[[#This Row],[MR Default]]&lt;&gt;"",Table_Styles[[#This Row],[MR Default]],""))</f>
        <v/>
      </c>
      <c r="AE11" s="59"/>
      <c r="AF11" s="59" t="s">
        <v>380</v>
      </c>
      <c r="AG11" s="52" t="str">
        <f>IF(Table_Styles[[#This Row],[MB]]&lt;&gt;"",Table_Styles[[#This Row],[MB]],IF(Table_Styles[[#This Row],[MB Default]]&lt;&gt;"",Table_Styles[[#This Row],[MB Default]],""))</f>
        <v>30px</v>
      </c>
      <c r="AH11" s="59"/>
      <c r="AI11" s="59"/>
      <c r="AJ11" s="52" t="str">
        <f>IF(Table_Styles[[#This Row],[ML]]&lt;&gt;"",Table_Styles[[#This Row],[ML]],IF(Table_Styles[[#This Row],[ML Default]]&lt;&gt;"",Table_Styles[[#This Row],[ML Default]],""))</f>
        <v/>
      </c>
      <c r="AK11" s="135"/>
      <c r="AL11" s="135"/>
      <c r="AM11" s="52" t="str">
        <f>IF(Table_Styles[[#This Row],[PT]]&lt;&gt;"",Table_Styles[[#This Row],[PT]],IF(Table_Styles[[#This Row],[PT Default]]&lt;&gt;"",Table_Styles[[#This Row],[PT Default]],""))</f>
        <v/>
      </c>
      <c r="AN11" s="212"/>
      <c r="AO11" s="135"/>
      <c r="AP11" s="52" t="str">
        <f>IF(Table_Styles[[#This Row],[PR]]&lt;&gt;"",Table_Styles[[#This Row],[PR]],IF(Table_Styles[[#This Row],[PR Default]]&lt;&gt;"",Table_Styles[[#This Row],[PR Default]],""))</f>
        <v/>
      </c>
      <c r="AQ11" s="135"/>
      <c r="AR11" s="135"/>
      <c r="AS11" s="52" t="str">
        <f>IF(Table_Styles[[#This Row],[PB]]&lt;&gt;"",Table_Styles[[#This Row],[PB]],IF(Table_Styles[[#This Row],[PB Default]]&lt;&gt;"",Table_Styles[[#This Row],[PB Default]],""))</f>
        <v/>
      </c>
      <c r="AT11" s="212"/>
      <c r="AU11" s="135"/>
      <c r="AV11" s="52" t="str">
        <f>IF(Table_Styles[[#This Row],[PL]]&lt;&gt;"",Table_Styles[[#This Row],[PL]],IF(Table_Styles[[#This Row],[PL Default]]&lt;&gt;"",Table_Styles[[#This Row],[PL Default]],""))</f>
        <v/>
      </c>
      <c r="AW11" s="59"/>
      <c r="AX11" s="59"/>
      <c r="AY11" s="52" t="str">
        <f>IF(Table_Styles[[#This Row],[BT]]&lt;&gt;"",Table_Styles[[#This Row],[BT]],IF(Table_Styles[[#This Row],[BT Default]]&lt;&gt;"",Table_Styles[[#This Row],[BT Default]],""))</f>
        <v/>
      </c>
      <c r="AZ11" s="59"/>
      <c r="BA11" s="59"/>
      <c r="BB11" s="52" t="str">
        <f>IF(Table_Styles[[#This Row],[BR]]&lt;&gt;"",Table_Styles[[#This Row],[BR]],IF(Table_Styles[[#This Row],[BR Default]]&lt;&gt;"",Table_Styles[[#This Row],[BR Default]],""))</f>
        <v/>
      </c>
      <c r="BC11" s="59"/>
      <c r="BD11" s="59"/>
      <c r="BE11" s="52" t="str">
        <f>IF(Table_Styles[[#This Row],[BB]]&lt;&gt;"",Table_Styles[[#This Row],[BB]],IF(Table_Styles[[#This Row],[BB Default]]&lt;&gt;"",Table_Styles[[#This Row],[BB Default]],""))</f>
        <v/>
      </c>
      <c r="BF11" s="59"/>
      <c r="BG11" s="59"/>
      <c r="BH11" s="52" t="str">
        <f>IF(Table_Styles[[#This Row],[BL]]&lt;&gt;"",Table_Styles[[#This Row],[BL]],IF(Table_Styles[[#This Row],[BL Default]]&lt;&gt;"",Table_Styles[[#This Row],[BL Default]],""))</f>
        <v/>
      </c>
      <c r="BI11" s="59"/>
      <c r="BJ11" s="59"/>
      <c r="BK11" s="52" t="str">
        <f>IF(Table_Styles[[#This Row],[Width]]&lt;&gt;"",Table_Styles[[#This Row],[Width]],IF(Table_Styles[[#This Row],[Width Default]]&lt;&gt;"",Table_Styles[[#This Row],[Width Default]],""))</f>
        <v/>
      </c>
      <c r="BL11" s="59"/>
      <c r="BM11" s="59"/>
      <c r="BN11" s="52" t="str">
        <f>IF(Table_Styles[[#This Row],[Height]]&lt;&gt;"",Table_Styles[[#This Row],[Height]],IF(Table_Styles[[#This Row],[Height Default]]&lt;&gt;"",Table_Styles[[#This Row],[Height Default]],""))</f>
        <v/>
      </c>
      <c r="BO11" s="52"/>
      <c r="BP11" s="52"/>
      <c r="BQ11" s="52" t="str">
        <f>IF(Table_Styles[[#This Row],[Top]]&lt;&gt;"",Table_Styles[[#This Row],[Top]],IF(Table_Styles[[#This Row],[Top Default]]&lt;&gt;"",Table_Styles[[#This Row],[Top Default]],""))</f>
        <v/>
      </c>
      <c r="BR11" s="52"/>
      <c r="BS11" s="52"/>
      <c r="BT11" s="52" t="str">
        <f>IF(Table_Styles[[#This Row],[Right]]&lt;&gt;"",Table_Styles[[#This Row],[Right]],IF(Table_Styles[[#This Row],[Right Default]]&lt;&gt;"",Table_Styles[[#This Row],[Right Default]],""))</f>
        <v/>
      </c>
      <c r="BU11" s="52"/>
      <c r="BV11" s="52"/>
      <c r="BW11" s="52" t="str">
        <f>IF(Table_Styles[[#This Row],[Bottom]]&lt;&gt;"",Table_Styles[[#This Row],[Bottom]],IF(Table_Styles[[#This Row],[Bottom Default]]&lt;&gt;"",Table_Styles[[#This Row],[Bottom Default]],""))</f>
        <v/>
      </c>
      <c r="BX11" s="52"/>
      <c r="BY11" s="52"/>
      <c r="BZ11" s="52" t="str">
        <f>IF(Table_Styles[[#This Row],[Left]]&lt;&gt;"",Table_Styles[[#This Row],[Left]],IF(Table_Styles[[#This Row],[Left Default]]&lt;&gt;"",Table_Styles[[#This Row],[Left Default]],""))</f>
        <v/>
      </c>
      <c r="CA11" s="135"/>
      <c r="CB11" s="103" t="str">
        <f>IF(AND(Table_Styles[[#This Row],[Selector]]&lt;&gt;"",Table_Styles[[#This Row],[Font Family Used]]&lt;&gt;"",Table_Styles[[#This Row],[Font Weight Used]]&lt;&gt;""),Table_Styles[[#This Row],[Font Family Used]]&amp;" "&amp;Table_Styles[[#This Row],[Font Weight Used]],"")</f>
        <v/>
      </c>
      <c r="CC11" s="103" t="str">
        <f ca="1">IF(AND(Table_Styles[[#This Row],[Selector]],COUNTIF(OFFSET(CC:CC,0,0,ROW()-1,1),"="&amp;Table_Styles[[#This Row],[Font]])=0),Table_Styles[[#This Row],[Font]],"")</f>
        <v/>
      </c>
      <c r="CD11" s="103" t="str">
        <f ca="1">IF(Table_Styles[[#This Row],[Unique Font]]&lt;&gt;"",
"{""fontFamily"":"""&amp;Table_Styles[[#This Row],[Font Family Used]]&amp;""",""fontWeight"":"&amp;Table_Styles[[#This Row],[Font Weight Used]]&amp;"}","")</f>
        <v/>
      </c>
      <c r="CE1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30px</v>
      </c>
      <c r="CF11" s="103" t="str">
        <f>IF(AND(Table_Styles[[#This Row],[Selector]]&lt;&gt;"", Table_Styles[[#This Row],[Config Properties]]&lt;&gt;""),
Table_Styles[[#This Row],[Selector]]&amp;" { "&amp;Table_Styles[[#This Row],[Config Properties]]&amp;" }","")</f>
        <v>article { margin-bottom: 30px }</v>
      </c>
      <c r="CG11" s="103" t="str">
        <f xml:space="preserve">
SUBSTITUTE(SUBSTITUTE(SUBSTITUTE(SUBSTITUTE(SUBSTITUTE(SUBSTITUTE(SUBSTITUTE(SUBSTITUTE(Table_Styles[[#This Row],[Config]],
" {","{"),
"{ ","{"),
" }","}"),
"} ","}"),
" ,",","),
", ",","),
" :",":"),
": ",":")</f>
        <v>article{margin-bottom:30px}</v>
      </c>
    </row>
    <row r="12" spans="2:85" ht="21" customHeight="1">
      <c r="B12" s="103" t="s">
        <v>394</v>
      </c>
      <c r="C12" s="104" t="s">
        <v>395</v>
      </c>
      <c r="D12" s="59"/>
      <c r="E12" s="59"/>
      <c r="F12" s="52" t="str">
        <f>IF(Table_Styles[[#This Row],[Font Family]]&lt;&gt;"",Table_Styles[[#This Row],[Font Family]],IF(Table_Styles[[#This Row],[Font Family Default]]&lt;&gt;"",Table_Styles[[#This Row],[Font Family Default]],""))</f>
        <v/>
      </c>
      <c r="G12" s="59"/>
      <c r="H12" s="59"/>
      <c r="I12" s="52" t="str">
        <f>IF(Table_Styles[[#This Row],[Font Size]]&lt;&gt;"",Table_Styles[[#This Row],[Font Size]],IF(Table_Styles[[#This Row],[Font Size Default]]&lt;&gt;"",Table_Styles[[#This Row],[Font Size Default]],""))</f>
        <v/>
      </c>
      <c r="J12" s="59"/>
      <c r="K12" s="59"/>
      <c r="L12" s="52" t="str">
        <f>IF(Table_Styles[[#This Row],[Font Weight]]&lt;&gt;"",Table_Styles[[#This Row],[Font Weight]],IF(Table_Styles[[#This Row],[Font Weight Default]]&lt;&gt;"",Table_Styles[[#This Row],[Font Weight Default]],""))</f>
        <v/>
      </c>
      <c r="M12" s="59"/>
      <c r="N12" s="59"/>
      <c r="O12" s="52" t="str">
        <f>IF(Table_Styles[[#This Row],[Colour]]&lt;&gt;"",Table_Styles[[#This Row],[Colour]],IF(Table_Styles[[#This Row],[Colour Default]]&lt;&gt;"",Table_Styles[[#This Row],[Colour Default]],""))</f>
        <v/>
      </c>
      <c r="P12" s="59"/>
      <c r="Q12" s="59"/>
      <c r="R12" s="52" t="str">
        <f>IF(Table_Styles[[#This Row],[Background]]&lt;&gt;"",Table_Styles[[#This Row],[Background]],IF(Table_Styles[[#This Row],[Background Default]]&lt;&gt;"",Table_Styles[[#This Row],[Background Default]],""))</f>
        <v/>
      </c>
      <c r="S12" s="59"/>
      <c r="T12" s="59"/>
      <c r="U12" s="52" t="str">
        <f>IF(Table_Styles[[#This Row],[Border]]&lt;&gt;"",Table_Styles[[#This Row],[Border]],IF(Table_Styles[[#This Row],[Border Default]]&lt;&gt;"",Table_Styles[[#This Row],[Border Default]],""))</f>
        <v/>
      </c>
      <c r="V12" s="59"/>
      <c r="W12" s="59"/>
      <c r="X12" s="52" t="str">
        <f>IF(Table_Styles[[#This Row],[Border Radius]]&lt;&gt;"",Table_Styles[[#This Row],[Border Radius]],IF(Table_Styles[[#This Row],[Border Radius Default]]&lt;&gt;"",Table_Styles[[#This Row],[Border Radius Default]],""))</f>
        <v/>
      </c>
      <c r="Y12" s="59"/>
      <c r="Z12" s="59"/>
      <c r="AA12" s="52" t="str">
        <f>IF(Table_Styles[[#This Row],[MT]]&lt;&gt;"",Table_Styles[[#This Row],[MT]],IF(Table_Styles[[#This Row],[MT Default]]&lt;&gt;"",Table_Styles[[#This Row],[MT Default]],""))</f>
        <v/>
      </c>
      <c r="AB12" s="59"/>
      <c r="AC12" s="59"/>
      <c r="AD12" s="52" t="str">
        <f>IF(Table_Styles[[#This Row],[MR]]&lt;&gt;"",Table_Styles[[#This Row],[MR]],IF(Table_Styles[[#This Row],[MR Default]]&lt;&gt;"",Table_Styles[[#This Row],[MR Default]],""))</f>
        <v/>
      </c>
      <c r="AE12" s="59"/>
      <c r="AF12" s="59"/>
      <c r="AG12" s="52" t="str">
        <f>IF(Table_Styles[[#This Row],[MB]]&lt;&gt;"",Table_Styles[[#This Row],[MB]],IF(Table_Styles[[#This Row],[MB Default]]&lt;&gt;"",Table_Styles[[#This Row],[MB Default]],""))</f>
        <v/>
      </c>
      <c r="AH12" s="59"/>
      <c r="AI12" s="59"/>
      <c r="AJ12" s="52" t="str">
        <f>IF(Table_Styles[[#This Row],[ML]]&lt;&gt;"",Table_Styles[[#This Row],[ML]],IF(Table_Styles[[#This Row],[ML Default]]&lt;&gt;"",Table_Styles[[#This Row],[ML Default]],""))</f>
        <v/>
      </c>
      <c r="AK12" s="59"/>
      <c r="AL12" s="59"/>
      <c r="AM12" s="52" t="str">
        <f>IF(Table_Styles[[#This Row],[PT]]&lt;&gt;"",Table_Styles[[#This Row],[PT]],IF(Table_Styles[[#This Row],[PT Default]]&lt;&gt;"",Table_Styles[[#This Row],[PT Default]],""))</f>
        <v/>
      </c>
      <c r="AN12" s="59"/>
      <c r="AO12" s="59"/>
      <c r="AP12" s="52" t="str">
        <f>IF(Table_Styles[[#This Row],[PR]]&lt;&gt;"",Table_Styles[[#This Row],[PR]],IF(Table_Styles[[#This Row],[PR Default]]&lt;&gt;"",Table_Styles[[#This Row],[PR Default]],""))</f>
        <v/>
      </c>
      <c r="AQ12" s="59"/>
      <c r="AR12" s="59"/>
      <c r="AS12" s="52" t="str">
        <f>IF(Table_Styles[[#This Row],[PB]]&lt;&gt;"",Table_Styles[[#This Row],[PB]],IF(Table_Styles[[#This Row],[PB Default]]&lt;&gt;"",Table_Styles[[#This Row],[PB Default]],""))</f>
        <v/>
      </c>
      <c r="AT12" s="59"/>
      <c r="AU12" s="59"/>
      <c r="AV12" s="52" t="str">
        <f>IF(Table_Styles[[#This Row],[PL]]&lt;&gt;"",Table_Styles[[#This Row],[PL]],IF(Table_Styles[[#This Row],[PL Default]]&lt;&gt;"",Table_Styles[[#This Row],[PL Default]],""))</f>
        <v/>
      </c>
      <c r="AW12" s="59"/>
      <c r="AX12" s="59"/>
      <c r="AY12" s="52" t="str">
        <f>IF(Table_Styles[[#This Row],[BT]]&lt;&gt;"",Table_Styles[[#This Row],[BT]],IF(Table_Styles[[#This Row],[BT Default]]&lt;&gt;"",Table_Styles[[#This Row],[BT Default]],""))</f>
        <v/>
      </c>
      <c r="AZ12" s="59"/>
      <c r="BA12" s="59"/>
      <c r="BB12" s="52" t="str">
        <f>IF(Table_Styles[[#This Row],[BR]]&lt;&gt;"",Table_Styles[[#This Row],[BR]],IF(Table_Styles[[#This Row],[BR Default]]&lt;&gt;"",Table_Styles[[#This Row],[BR Default]],""))</f>
        <v/>
      </c>
      <c r="BC12" s="59"/>
      <c r="BD12" s="59"/>
      <c r="BE12" s="52" t="str">
        <f>IF(Table_Styles[[#This Row],[BB]]&lt;&gt;"",Table_Styles[[#This Row],[BB]],IF(Table_Styles[[#This Row],[BB Default]]&lt;&gt;"",Table_Styles[[#This Row],[BB Default]],""))</f>
        <v/>
      </c>
      <c r="BF12" s="59"/>
      <c r="BG12" s="59"/>
      <c r="BH12" s="52" t="str">
        <f>IF(Table_Styles[[#This Row],[BL]]&lt;&gt;"",Table_Styles[[#This Row],[BL]],IF(Table_Styles[[#This Row],[BL Default]]&lt;&gt;"",Table_Styles[[#This Row],[BL Default]],""))</f>
        <v/>
      </c>
      <c r="BI12" s="59"/>
      <c r="BJ12" s="59"/>
      <c r="BK12" s="52" t="str">
        <f>IF(Table_Styles[[#This Row],[Width]]&lt;&gt;"",Table_Styles[[#This Row],[Width]],IF(Table_Styles[[#This Row],[Width Default]]&lt;&gt;"",Table_Styles[[#This Row],[Width Default]],""))</f>
        <v/>
      </c>
      <c r="BL12" s="59"/>
      <c r="BM12" s="59"/>
      <c r="BN12" s="52" t="str">
        <f>IF(Table_Styles[[#This Row],[Height]]&lt;&gt;"",Table_Styles[[#This Row],[Height]],IF(Table_Styles[[#This Row],[Height Default]]&lt;&gt;"",Table_Styles[[#This Row],[Height Default]],""))</f>
        <v/>
      </c>
      <c r="BO12" s="52"/>
      <c r="BP12" s="52"/>
      <c r="BQ12" s="52" t="str">
        <f>IF(Table_Styles[[#This Row],[Top]]&lt;&gt;"",Table_Styles[[#This Row],[Top]],IF(Table_Styles[[#This Row],[Top Default]]&lt;&gt;"",Table_Styles[[#This Row],[Top Default]],""))</f>
        <v/>
      </c>
      <c r="BR12" s="52"/>
      <c r="BS12" s="52"/>
      <c r="BT12" s="52" t="str">
        <f>IF(Table_Styles[[#This Row],[Right]]&lt;&gt;"",Table_Styles[[#This Row],[Right]],IF(Table_Styles[[#This Row],[Right Default]]&lt;&gt;"",Table_Styles[[#This Row],[Right Default]],""))</f>
        <v/>
      </c>
      <c r="BU12" s="52"/>
      <c r="BV12" s="52"/>
      <c r="BW12" s="52" t="str">
        <f>IF(Table_Styles[[#This Row],[Bottom]]&lt;&gt;"",Table_Styles[[#This Row],[Bottom]],IF(Table_Styles[[#This Row],[Bottom Default]]&lt;&gt;"",Table_Styles[[#This Row],[Bottom Default]],""))</f>
        <v/>
      </c>
      <c r="BX12" s="52"/>
      <c r="BY12" s="52"/>
      <c r="BZ12" s="52" t="str">
        <f>IF(Table_Styles[[#This Row],[Left]]&lt;&gt;"",Table_Styles[[#This Row],[Left]],IF(Table_Styles[[#This Row],[Left Default]]&lt;&gt;"",Table_Styles[[#This Row],[Left Default]],""))</f>
        <v/>
      </c>
      <c r="CA12" s="59"/>
      <c r="CB12" s="103" t="str">
        <f>IF(AND(Table_Styles[[#This Row],[Selector]]&lt;&gt;"",Table_Styles[[#This Row],[Font Family Used]]&lt;&gt;"",Table_Styles[[#This Row],[Font Weight Used]]&lt;&gt;""),Table_Styles[[#This Row],[Font Family Used]]&amp;" "&amp;Table_Styles[[#This Row],[Font Weight Used]],"")</f>
        <v/>
      </c>
      <c r="CC12" s="103" t="str">
        <f ca="1">IF(AND(Table_Styles[[#This Row],[Selector]],COUNTIF(OFFSET(CC:CC,0,0,ROW()-1,1),"="&amp;Table_Styles[[#This Row],[Font]])=0),Table_Styles[[#This Row],[Font]],"")</f>
        <v/>
      </c>
      <c r="CD12" s="103" t="str">
        <f ca="1">IF(Table_Styles[[#This Row],[Unique Font]]&lt;&gt;"",
"{""fontFamily"":"""&amp;Table_Styles[[#This Row],[Font Family Used]]&amp;""",""fontWeight"":"&amp;Table_Styles[[#This Row],[Font Weight Used]]&amp;"}","")</f>
        <v/>
      </c>
      <c r="CE1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 s="103" t="str">
        <f>IF(AND(Table_Styles[[#This Row],[Selector]]&lt;&gt;"", Table_Styles[[#This Row],[Config Properties]]&lt;&gt;""),
Table_Styles[[#This Row],[Selector]]&amp;" { "&amp;Table_Styles[[#This Row],[Config Properties]]&amp;" }","")</f>
        <v/>
      </c>
      <c r="CG12" s="103" t="str">
        <f xml:space="preserve">
SUBSTITUTE(SUBSTITUTE(SUBSTITUTE(SUBSTITUTE(SUBSTITUTE(SUBSTITUTE(SUBSTITUTE(SUBSTITUTE(Table_Styles[[#This Row],[Config]],
" {","{"),
"{ ","{"),
" }","}"),
"} ","}"),
" ,",","),
", ",","),
" :",":"),
": ",":")</f>
        <v/>
      </c>
    </row>
    <row r="13" spans="2:85" ht="29.25" thickBot="1">
      <c r="B13" s="102" t="s">
        <v>396</v>
      </c>
      <c r="C13" s="102"/>
      <c r="D13" s="123"/>
      <c r="E13" s="123"/>
      <c r="F13" s="102" t="str">
        <f>IF(Table_Styles[[#This Row],[Font Family]]&lt;&gt;"",Table_Styles[[#This Row],[Font Family]],IF(Table_Styles[[#This Row],[Font Family Default]]&lt;&gt;"",Table_Styles[[#This Row],[Font Family Default]],""))</f>
        <v/>
      </c>
      <c r="G13" s="123"/>
      <c r="H13" s="123"/>
      <c r="I13" s="102" t="str">
        <f>IF(Table_Styles[[#This Row],[Font Size]]&lt;&gt;"",Table_Styles[[#This Row],[Font Size]],IF(Table_Styles[[#This Row],[Font Size Default]]&lt;&gt;"",Table_Styles[[#This Row],[Font Size Default]],""))</f>
        <v/>
      </c>
      <c r="J13" s="123"/>
      <c r="K13" s="123"/>
      <c r="L13" s="102" t="str">
        <f>IF(Table_Styles[[#This Row],[Font Weight]]&lt;&gt;"",Table_Styles[[#This Row],[Font Weight]],IF(Table_Styles[[#This Row],[Font Weight Default]]&lt;&gt;"",Table_Styles[[#This Row],[Font Weight Default]],""))</f>
        <v/>
      </c>
      <c r="M13" s="123"/>
      <c r="N13" s="123"/>
      <c r="O13" s="102" t="str">
        <f>IF(Table_Styles[[#This Row],[Colour]]&lt;&gt;"",Table_Styles[[#This Row],[Colour]],IF(Table_Styles[[#This Row],[Colour Default]]&lt;&gt;"",Table_Styles[[#This Row],[Colour Default]],""))</f>
        <v/>
      </c>
      <c r="P13" s="123"/>
      <c r="Q13" s="123"/>
      <c r="R13" s="102" t="str">
        <f>IF(Table_Styles[[#This Row],[Background]]&lt;&gt;"",Table_Styles[[#This Row],[Background]],IF(Table_Styles[[#This Row],[Background Default]]&lt;&gt;"",Table_Styles[[#This Row],[Background Default]],""))</f>
        <v/>
      </c>
      <c r="S13" s="123"/>
      <c r="T13" s="123"/>
      <c r="U13" s="102" t="str">
        <f>IF(Table_Styles[[#This Row],[Border]]&lt;&gt;"",Table_Styles[[#This Row],[Border]],IF(Table_Styles[[#This Row],[Border Default]]&lt;&gt;"",Table_Styles[[#This Row],[Border Default]],""))</f>
        <v/>
      </c>
      <c r="V13" s="123"/>
      <c r="W13" s="123"/>
      <c r="X13" s="102" t="str">
        <f>IF(Table_Styles[[#This Row],[Border Radius]]&lt;&gt;"",Table_Styles[[#This Row],[Border Radius]],IF(Table_Styles[[#This Row],[Border Radius Default]]&lt;&gt;"",Table_Styles[[#This Row],[Border Radius Default]],""))</f>
        <v/>
      </c>
      <c r="Y13" s="123"/>
      <c r="Z13" s="123"/>
      <c r="AA13" s="102" t="str">
        <f>IF(Table_Styles[[#This Row],[MT]]&lt;&gt;"",Table_Styles[[#This Row],[MT]],IF(Table_Styles[[#This Row],[MT Default]]&lt;&gt;"",Table_Styles[[#This Row],[MT Default]],""))</f>
        <v/>
      </c>
      <c r="AB13" s="123"/>
      <c r="AC13" s="123"/>
      <c r="AD13" s="102" t="str">
        <f>IF(Table_Styles[[#This Row],[MR]]&lt;&gt;"",Table_Styles[[#This Row],[MR]],IF(Table_Styles[[#This Row],[MR Default]]&lt;&gt;"",Table_Styles[[#This Row],[MR Default]],""))</f>
        <v/>
      </c>
      <c r="AE13" s="123"/>
      <c r="AF13" s="123"/>
      <c r="AG13" s="102" t="str">
        <f>IF(Table_Styles[[#This Row],[MB]]&lt;&gt;"",Table_Styles[[#This Row],[MB]],IF(Table_Styles[[#This Row],[MB Default]]&lt;&gt;"",Table_Styles[[#This Row],[MB Default]],""))</f>
        <v/>
      </c>
      <c r="AH13" s="123"/>
      <c r="AI13" s="123"/>
      <c r="AJ13" s="102" t="str">
        <f>IF(Table_Styles[[#This Row],[ML]]&lt;&gt;"",Table_Styles[[#This Row],[ML]],IF(Table_Styles[[#This Row],[ML Default]]&lt;&gt;"",Table_Styles[[#This Row],[ML Default]],""))</f>
        <v/>
      </c>
      <c r="AK13" s="123"/>
      <c r="AL13" s="123"/>
      <c r="AM13" s="102" t="str">
        <f>IF(Table_Styles[[#This Row],[PT]]&lt;&gt;"",Table_Styles[[#This Row],[PT]],IF(Table_Styles[[#This Row],[PT Default]]&lt;&gt;"",Table_Styles[[#This Row],[PT Default]],""))</f>
        <v/>
      </c>
      <c r="AN13" s="123"/>
      <c r="AO13" s="123"/>
      <c r="AP13" s="102" t="str">
        <f>IF(Table_Styles[[#This Row],[PR]]&lt;&gt;"",Table_Styles[[#This Row],[PR]],IF(Table_Styles[[#This Row],[PR Default]]&lt;&gt;"",Table_Styles[[#This Row],[PR Default]],""))</f>
        <v/>
      </c>
      <c r="AQ13" s="123"/>
      <c r="AR13" s="123"/>
      <c r="AS13" s="102" t="str">
        <f>IF(Table_Styles[[#This Row],[PB]]&lt;&gt;"",Table_Styles[[#This Row],[PB]],IF(Table_Styles[[#This Row],[PB Default]]&lt;&gt;"",Table_Styles[[#This Row],[PB Default]],""))</f>
        <v/>
      </c>
      <c r="AT13" s="123"/>
      <c r="AU13" s="123"/>
      <c r="AV13" s="102" t="str">
        <f>IF(Table_Styles[[#This Row],[PL]]&lt;&gt;"",Table_Styles[[#This Row],[PL]],IF(Table_Styles[[#This Row],[PL Default]]&lt;&gt;"",Table_Styles[[#This Row],[PL Default]],""))</f>
        <v/>
      </c>
      <c r="AW13" s="123"/>
      <c r="AX13" s="123"/>
      <c r="AY13" s="102" t="str">
        <f>IF(Table_Styles[[#This Row],[BT]]&lt;&gt;"",Table_Styles[[#This Row],[BT]],IF(Table_Styles[[#This Row],[BT Default]]&lt;&gt;"",Table_Styles[[#This Row],[BT Default]],""))</f>
        <v/>
      </c>
      <c r="AZ13" s="123"/>
      <c r="BA13" s="123"/>
      <c r="BB13" s="102" t="str">
        <f>IF(Table_Styles[[#This Row],[BR]]&lt;&gt;"",Table_Styles[[#This Row],[BR]],IF(Table_Styles[[#This Row],[BR Default]]&lt;&gt;"",Table_Styles[[#This Row],[BR Default]],""))</f>
        <v/>
      </c>
      <c r="BC13" s="123"/>
      <c r="BD13" s="123"/>
      <c r="BE13" s="102" t="str">
        <f>IF(Table_Styles[[#This Row],[BB]]&lt;&gt;"",Table_Styles[[#This Row],[BB]],IF(Table_Styles[[#This Row],[BB Default]]&lt;&gt;"",Table_Styles[[#This Row],[BB Default]],""))</f>
        <v/>
      </c>
      <c r="BF13" s="123"/>
      <c r="BG13" s="123"/>
      <c r="BH13" s="102" t="str">
        <f>IF(Table_Styles[[#This Row],[BL]]&lt;&gt;"",Table_Styles[[#This Row],[BL]],IF(Table_Styles[[#This Row],[BL Default]]&lt;&gt;"",Table_Styles[[#This Row],[BL Default]],""))</f>
        <v/>
      </c>
      <c r="BI13" s="123"/>
      <c r="BJ13" s="123"/>
      <c r="BK13" s="102" t="str">
        <f>IF(Table_Styles[[#This Row],[Width]]&lt;&gt;"",Table_Styles[[#This Row],[Width]],IF(Table_Styles[[#This Row],[Width Default]]&lt;&gt;"",Table_Styles[[#This Row],[Width Default]],""))</f>
        <v/>
      </c>
      <c r="BL13" s="123"/>
      <c r="BM13" s="123"/>
      <c r="BN13" s="102" t="str">
        <f>IF(Table_Styles[[#This Row],[Height]]&lt;&gt;"",Table_Styles[[#This Row],[Height]],IF(Table_Styles[[#This Row],[Height Default]]&lt;&gt;"",Table_Styles[[#This Row],[Height Default]],""))</f>
        <v/>
      </c>
      <c r="BO13" s="102"/>
      <c r="BP13" s="102"/>
      <c r="BQ13" s="102" t="str">
        <f>IF(Table_Styles[[#This Row],[Top]]&lt;&gt;"",Table_Styles[[#This Row],[Top]],IF(Table_Styles[[#This Row],[Top Default]]&lt;&gt;"",Table_Styles[[#This Row],[Top Default]],""))</f>
        <v/>
      </c>
      <c r="BR13" s="102"/>
      <c r="BS13" s="102"/>
      <c r="BT13" s="102" t="str">
        <f>IF(Table_Styles[[#This Row],[Right]]&lt;&gt;"",Table_Styles[[#This Row],[Right]],IF(Table_Styles[[#This Row],[Right Default]]&lt;&gt;"",Table_Styles[[#This Row],[Right Default]],""))</f>
        <v/>
      </c>
      <c r="BU13" s="102"/>
      <c r="BV13" s="102"/>
      <c r="BW13" s="102" t="str">
        <f>IF(Table_Styles[[#This Row],[Bottom]]&lt;&gt;"",Table_Styles[[#This Row],[Bottom]],IF(Table_Styles[[#This Row],[Bottom Default]]&lt;&gt;"",Table_Styles[[#This Row],[Bottom Default]],""))</f>
        <v/>
      </c>
      <c r="BX13" s="102"/>
      <c r="BY13" s="102"/>
      <c r="BZ13" s="102" t="str">
        <f>IF(Table_Styles[[#This Row],[Left]]&lt;&gt;"",Table_Styles[[#This Row],[Left]],IF(Table_Styles[[#This Row],[Left Default]]&lt;&gt;"",Table_Styles[[#This Row],[Left Default]],""))</f>
        <v/>
      </c>
      <c r="CA13" s="123"/>
      <c r="CB13" s="102" t="str">
        <f>IF(AND(Table_Styles[[#This Row],[Selector]]&lt;&gt;"",Table_Styles[[#This Row],[Font Family Used]]&lt;&gt;"",Table_Styles[[#This Row],[Font Weight Used]]&lt;&gt;""),Table_Styles[[#This Row],[Font Family Used]]&amp;" "&amp;Table_Styles[[#This Row],[Font Weight Used]],"")</f>
        <v/>
      </c>
      <c r="CC13" s="102" t="str">
        <f ca="1">IF(AND(Table_Styles[[#This Row],[Selector]],COUNTIF(OFFSET(CC:CC,0,0,ROW()-1,1),"="&amp;Table_Styles[[#This Row],[Font]])=0),Table_Styles[[#This Row],[Font]],"")</f>
        <v/>
      </c>
      <c r="CD13" s="102" t="str">
        <f ca="1">IF(Table_Styles[[#This Row],[Unique Font]]&lt;&gt;"",
"{""fontFamily"":"""&amp;Table_Styles[[#This Row],[Font Family Used]]&amp;""",""fontWeight"":"&amp;Table_Styles[[#This Row],[Font Weight Used]]&amp;"}","")</f>
        <v/>
      </c>
      <c r="CE13"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102" t="str">
        <f>IF(AND(Table_Styles[[#This Row],[Selector]]&lt;&gt;"", Table_Styles[[#This Row],[Config Properties]]&lt;&gt;""),
Table_Styles[[#This Row],[Selector]]&amp;" { "&amp;Table_Styles[[#This Row],[Config Properties]]&amp;" }","")</f>
        <v/>
      </c>
      <c r="CG13" s="102" t="str">
        <f xml:space="preserve">
SUBSTITUTE(SUBSTITUTE(SUBSTITUTE(SUBSTITUTE(SUBSTITUTE(SUBSTITUTE(SUBSTITUTE(SUBSTITUTE(Table_Styles[[#This Row],[Config]],
" {","{"),
"{ ","{"),
" }","}"),
"} ","}"),
" ,",","),
", ",","),
" :",":"),
": ",":")</f>
        <v/>
      </c>
    </row>
    <row r="14" spans="2:85" ht="21" customHeight="1">
      <c r="B14" t="s">
        <v>725</v>
      </c>
      <c r="C14" s="103" t="s">
        <v>384</v>
      </c>
      <c r="D14"/>
      <c r="E14"/>
      <c r="F14" t="str">
        <f>IF(Table_Styles[[#This Row],[Font Family]]&lt;&gt;"",Table_Styles[[#This Row],[Font Family]],IF(Table_Styles[[#This Row],[Font Family Default]]&lt;&gt;"",Table_Styles[[#This Row],[Font Family Default]],""))</f>
        <v/>
      </c>
      <c r="G14"/>
      <c r="H14"/>
      <c r="I14" t="str">
        <f>IF(Table_Styles[[#This Row],[Font Size]]&lt;&gt;"",Table_Styles[[#This Row],[Font Size]],IF(Table_Styles[[#This Row],[Font Size Default]]&lt;&gt;"",Table_Styles[[#This Row],[Font Size Default]],""))</f>
        <v/>
      </c>
      <c r="J14"/>
      <c r="K14"/>
      <c r="L14" t="str">
        <f>IF(Table_Styles[[#This Row],[Font Weight]]&lt;&gt;"",Table_Styles[[#This Row],[Font Weight]],IF(Table_Styles[[#This Row],[Font Weight Default]]&lt;&gt;"",Table_Styles[[#This Row],[Font Weight Default]],""))</f>
        <v/>
      </c>
      <c r="M14"/>
      <c r="N14"/>
      <c r="O14" t="str">
        <f>IF(Table_Styles[[#This Row],[Colour]]&lt;&gt;"",Table_Styles[[#This Row],[Colour]],IF(Table_Styles[[#This Row],[Colour Default]]&lt;&gt;"",Table_Styles[[#This Row],[Colour Default]],""))</f>
        <v/>
      </c>
      <c r="P14"/>
      <c r="Q14"/>
      <c r="R14" t="str">
        <f>IF(Table_Styles[[#This Row],[Background]]&lt;&gt;"",Table_Styles[[#This Row],[Background]],IF(Table_Styles[[#This Row],[Background Default]]&lt;&gt;"",Table_Styles[[#This Row],[Background Default]],""))</f>
        <v/>
      </c>
      <c r="S14"/>
      <c r="T14"/>
      <c r="U14" t="str">
        <f>IF(Table_Styles[[#This Row],[Border]]&lt;&gt;"",Table_Styles[[#This Row],[Border]],IF(Table_Styles[[#This Row],[Border Default]]&lt;&gt;"",Table_Styles[[#This Row],[Border Default]],""))</f>
        <v/>
      </c>
      <c r="V14"/>
      <c r="W14"/>
      <c r="X14" t="str">
        <f>IF(Table_Styles[[#This Row],[Border Radius]]&lt;&gt;"",Table_Styles[[#This Row],[Border Radius]],IF(Table_Styles[[#This Row],[Border Radius Default]]&lt;&gt;"",Table_Styles[[#This Row],[Border Radius Default]],""))</f>
        <v/>
      </c>
      <c r="Y14"/>
      <c r="Z14"/>
      <c r="AA14" t="str">
        <f>IF(Table_Styles[[#This Row],[MT]]&lt;&gt;"",Table_Styles[[#This Row],[MT]],IF(Table_Styles[[#This Row],[MT Default]]&lt;&gt;"",Table_Styles[[#This Row],[MT Default]],""))</f>
        <v/>
      </c>
      <c r="AB14"/>
      <c r="AC14"/>
      <c r="AD14" t="str">
        <f>IF(Table_Styles[[#This Row],[MR]]&lt;&gt;"",Table_Styles[[#This Row],[MR]],IF(Table_Styles[[#This Row],[MR Default]]&lt;&gt;"",Table_Styles[[#This Row],[MR Default]],""))</f>
        <v/>
      </c>
      <c r="AE14"/>
      <c r="AF14"/>
      <c r="AG14" t="str">
        <f>IF(Table_Styles[[#This Row],[MB]]&lt;&gt;"",Table_Styles[[#This Row],[MB]],IF(Table_Styles[[#This Row],[MB Default]]&lt;&gt;"",Table_Styles[[#This Row],[MB Default]],""))</f>
        <v/>
      </c>
      <c r="AH14"/>
      <c r="AI14"/>
      <c r="AJ14" t="str">
        <f>IF(Table_Styles[[#This Row],[ML]]&lt;&gt;"",Table_Styles[[#This Row],[ML]],IF(Table_Styles[[#This Row],[ML Default]]&lt;&gt;"",Table_Styles[[#This Row],[ML Default]],""))</f>
        <v/>
      </c>
      <c r="AK14"/>
      <c r="AL14"/>
      <c r="AM14" t="str">
        <f>IF(Table_Styles[[#This Row],[PT]]&lt;&gt;"",Table_Styles[[#This Row],[PT]],IF(Table_Styles[[#This Row],[PT Default]]&lt;&gt;"",Table_Styles[[#This Row],[PT Default]],""))</f>
        <v/>
      </c>
      <c r="AN14"/>
      <c r="AO14"/>
      <c r="AP14" t="str">
        <f>IF(Table_Styles[[#This Row],[PR]]&lt;&gt;"",Table_Styles[[#This Row],[PR]],IF(Table_Styles[[#This Row],[PR Default]]&lt;&gt;"",Table_Styles[[#This Row],[PR Default]],""))</f>
        <v/>
      </c>
      <c r="AQ14"/>
      <c r="AR14"/>
      <c r="AS14" t="str">
        <f>IF(Table_Styles[[#This Row],[PB]]&lt;&gt;"",Table_Styles[[#This Row],[PB]],IF(Table_Styles[[#This Row],[PB Default]]&lt;&gt;"",Table_Styles[[#This Row],[PB Default]],""))</f>
        <v/>
      </c>
      <c r="AT14"/>
      <c r="AU14"/>
      <c r="AV14" t="str">
        <f>IF(Table_Styles[[#This Row],[PL]]&lt;&gt;"",Table_Styles[[#This Row],[PL]],IF(Table_Styles[[#This Row],[PL Default]]&lt;&gt;"",Table_Styles[[#This Row],[PL Default]],""))</f>
        <v/>
      </c>
      <c r="AW14"/>
      <c r="AX14"/>
      <c r="AY14" t="str">
        <f>IF(Table_Styles[[#This Row],[BT]]&lt;&gt;"",Table_Styles[[#This Row],[BT]],IF(Table_Styles[[#This Row],[BT Default]]&lt;&gt;"",Table_Styles[[#This Row],[BT Default]],""))</f>
        <v/>
      </c>
      <c r="AZ14"/>
      <c r="BA14"/>
      <c r="BB14" t="str">
        <f>IF(Table_Styles[[#This Row],[BR]]&lt;&gt;"",Table_Styles[[#This Row],[BR]],IF(Table_Styles[[#This Row],[BR Default]]&lt;&gt;"",Table_Styles[[#This Row],[BR Default]],""))</f>
        <v/>
      </c>
      <c r="BC14"/>
      <c r="BD14"/>
      <c r="BE14" t="str">
        <f>IF(Table_Styles[[#This Row],[BB]]&lt;&gt;"",Table_Styles[[#This Row],[BB]],IF(Table_Styles[[#This Row],[BB Default]]&lt;&gt;"",Table_Styles[[#This Row],[BB Default]],""))</f>
        <v/>
      </c>
      <c r="BF14"/>
      <c r="BG14"/>
      <c r="BH14" t="str">
        <f>IF(Table_Styles[[#This Row],[BL]]&lt;&gt;"",Table_Styles[[#This Row],[BL]],IF(Table_Styles[[#This Row],[BL Default]]&lt;&gt;"",Table_Styles[[#This Row],[BL Default]],""))</f>
        <v/>
      </c>
      <c r="BI14"/>
      <c r="BJ14"/>
      <c r="BK14" t="str">
        <f>IF(Table_Styles[[#This Row],[Width]]&lt;&gt;"",Table_Styles[[#This Row],[Width]],IF(Table_Styles[[#This Row],[Width Default]]&lt;&gt;"",Table_Styles[[#This Row],[Width Default]],""))</f>
        <v/>
      </c>
      <c r="BL14"/>
      <c r="BM14"/>
      <c r="BN14" t="str">
        <f>IF(Table_Styles[[#This Row],[Height]]&lt;&gt;"",Table_Styles[[#This Row],[Height]],IF(Table_Styles[[#This Row],[Height Default]]&lt;&gt;"",Table_Styles[[#This Row],[Height Default]],""))</f>
        <v/>
      </c>
      <c r="BO14"/>
      <c r="BP14"/>
      <c r="BQ14" t="str">
        <f>IF(Table_Styles[[#This Row],[Top]]&lt;&gt;"",Table_Styles[[#This Row],[Top]],IF(Table_Styles[[#This Row],[Top Default]]&lt;&gt;"",Table_Styles[[#This Row],[Top Default]],""))</f>
        <v/>
      </c>
      <c r="BR14"/>
      <c r="BS14"/>
      <c r="BT14" t="str">
        <f>IF(Table_Styles[[#This Row],[Right]]&lt;&gt;"",Table_Styles[[#This Row],[Right]],IF(Table_Styles[[#This Row],[Right Default]]&lt;&gt;"",Table_Styles[[#This Row],[Right Default]],""))</f>
        <v/>
      </c>
      <c r="BU14"/>
      <c r="BV14"/>
      <c r="BW14" t="str">
        <f>IF(Table_Styles[[#This Row],[Bottom]]&lt;&gt;"",Table_Styles[[#This Row],[Bottom]],IF(Table_Styles[[#This Row],[Bottom Default]]&lt;&gt;"",Table_Styles[[#This Row],[Bottom Default]],""))</f>
        <v/>
      </c>
      <c r="BX14"/>
      <c r="BY14"/>
      <c r="BZ14" t="str">
        <f>IF(Table_Styles[[#This Row],[Left]]&lt;&gt;"",Table_Styles[[#This Row],[Left]],IF(Table_Styles[[#This Row],[Left Default]]&lt;&gt;"",Table_Styles[[#This Row],[Left Default]],""))</f>
        <v/>
      </c>
      <c r="CA14" s="60"/>
      <c r="CB14" t="str">
        <f>IF(AND(Table_Styles[[#This Row],[Selector]]&lt;&gt;"",Table_Styles[[#This Row],[Font Family Used]]&lt;&gt;"",Table_Styles[[#This Row],[Font Weight Used]]&lt;&gt;""),Table_Styles[[#This Row],[Font Family Used]]&amp;" "&amp;Table_Styles[[#This Row],[Font Weight Used]],"")</f>
        <v/>
      </c>
      <c r="CC14" t="str">
        <f ca="1">IF(AND(Table_Styles[[#This Row],[Selector]],COUNTIF(OFFSET(CC:CC,0,0,ROW()-1,1),"="&amp;Table_Styles[[#This Row],[Font]])=0),Table_Styles[[#This Row],[Font]],"")</f>
        <v/>
      </c>
      <c r="CD14" t="str">
        <f ca="1">IF(Table_Styles[[#This Row],[Unique Font]]&lt;&gt;"",
"{""fontFamily"":"""&amp;Table_Styles[[#This Row],[Font Family Used]]&amp;""",""fontWeight"":"&amp;Table_Styles[[#This Row],[Font Weight Used]]&amp;"}","")</f>
        <v/>
      </c>
      <c r="CE1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 s="106" t="str">
        <f>IF(AND(Table_Styles[[#This Row],[Selector]]&lt;&gt;"", Table_Styles[[#This Row],[Config Properties]]&lt;&gt;""),
Table_Styles[[#This Row],[Selector]]&amp;" { "&amp;Table_Styles[[#This Row],[Config Properties]]&amp;" }","")</f>
        <v/>
      </c>
      <c r="CG14" s="106" t="str">
        <f xml:space="preserve">
SUBSTITUTE(SUBSTITUTE(SUBSTITUTE(SUBSTITUTE(SUBSTITUTE(SUBSTITUTE(SUBSTITUTE(SUBSTITUTE(Table_Styles[[#This Row],[Config]],
" {","{"),
"{ ","{"),
" }","}"),
"} ","}"),
" ,",","),
", ",","),
" :",":"),
": ",":")</f>
        <v/>
      </c>
    </row>
    <row r="15" spans="2:85" ht="21" customHeight="1">
      <c r="B15" s="101" t="s">
        <v>22</v>
      </c>
      <c r="C15" s="105" t="s">
        <v>397</v>
      </c>
      <c r="D15" s="60"/>
      <c r="E15" s="60" t="str">
        <f>Settings_Styling_Font_Headings</f>
        <v>Roboto</v>
      </c>
      <c r="F15" s="25" t="str">
        <f>IF(Table_Styles[[#This Row],[Font Family]]&lt;&gt;"",Table_Styles[[#This Row],[Font Family]],IF(Table_Styles[[#This Row],[Font Family Default]]&lt;&gt;"",Table_Styles[[#This Row],[Font Family Default]],""))</f>
        <v>Roboto</v>
      </c>
      <c r="G15" s="60"/>
      <c r="H15" s="62" t="s">
        <v>380</v>
      </c>
      <c r="I15" s="25" t="str">
        <f>IF(Table_Styles[[#This Row],[Font Size]]&lt;&gt;"",Table_Styles[[#This Row],[Font Size]],IF(Table_Styles[[#This Row],[Font Size Default]]&lt;&gt;"",Table_Styles[[#This Row],[Font Size Default]],""))</f>
        <v>30px</v>
      </c>
      <c r="J15" s="60"/>
      <c r="K15" s="59">
        <f>Settings_Styling_Font_Weight_Headings</f>
        <v>400</v>
      </c>
      <c r="L15" s="25">
        <f>IF(Table_Styles[[#This Row],[Font Weight]]&lt;&gt;"",Table_Styles[[#This Row],[Font Weight]],IF(Table_Styles[[#This Row],[Font Weight Default]]&lt;&gt;"",Table_Styles[[#This Row],[Font Weight Default]],""))</f>
        <v>400</v>
      </c>
      <c r="M15" s="60"/>
      <c r="N15" s="60"/>
      <c r="O15" s="25" t="str">
        <f>IF(Table_Styles[[#This Row],[Colour]]&lt;&gt;"",Table_Styles[[#This Row],[Colour]],IF(Table_Styles[[#This Row],[Colour Default]]&lt;&gt;"",Table_Styles[[#This Row],[Colour Default]],""))</f>
        <v/>
      </c>
      <c r="P15" s="60"/>
      <c r="Q15" s="60"/>
      <c r="R15" s="25" t="str">
        <f>IF(Table_Styles[[#This Row],[Background]]&lt;&gt;"",Table_Styles[[#This Row],[Background]],IF(Table_Styles[[#This Row],[Background Default]]&lt;&gt;"",Table_Styles[[#This Row],[Background Default]],""))</f>
        <v/>
      </c>
      <c r="S15" s="60"/>
      <c r="T15" s="60"/>
      <c r="U15" s="25" t="str">
        <f>IF(Table_Styles[[#This Row],[Border]]&lt;&gt;"",Table_Styles[[#This Row],[Border]],IF(Table_Styles[[#This Row],[Border Default]]&lt;&gt;"",Table_Styles[[#This Row],[Border Default]],""))</f>
        <v/>
      </c>
      <c r="V15" s="60"/>
      <c r="W15" s="60"/>
      <c r="X15" s="25" t="str">
        <f>IF(Table_Styles[[#This Row],[Border Radius]]&lt;&gt;"",Table_Styles[[#This Row],[Border Radius]],IF(Table_Styles[[#This Row],[Border Radius Default]]&lt;&gt;"",Table_Styles[[#This Row],[Border Radius Default]],""))</f>
        <v/>
      </c>
      <c r="Y15" s="60"/>
      <c r="Z15" s="60" t="s">
        <v>398</v>
      </c>
      <c r="AA15" s="25" t="str">
        <f>IF(Table_Styles[[#This Row],[MT]]&lt;&gt;"",Table_Styles[[#This Row],[MT]],IF(Table_Styles[[#This Row],[MT Default]]&lt;&gt;"",Table_Styles[[#This Row],[MT Default]],""))</f>
        <v>10px</v>
      </c>
      <c r="AB15" s="60"/>
      <c r="AC15" s="60"/>
      <c r="AD15" s="25" t="str">
        <f>IF(Table_Styles[[#This Row],[MR]]&lt;&gt;"",Table_Styles[[#This Row],[MR]],IF(Table_Styles[[#This Row],[MR Default]]&lt;&gt;"",Table_Styles[[#This Row],[MR Default]],""))</f>
        <v/>
      </c>
      <c r="AE15" s="60"/>
      <c r="AF15" s="60">
        <v>0</v>
      </c>
      <c r="AG15" s="25">
        <f>IF(Table_Styles[[#This Row],[MB]]&lt;&gt;"",Table_Styles[[#This Row],[MB]],IF(Table_Styles[[#This Row],[MB Default]]&lt;&gt;"",Table_Styles[[#This Row],[MB Default]],""))</f>
        <v>0</v>
      </c>
      <c r="AH15" s="60"/>
      <c r="AI15" s="60"/>
      <c r="AJ15" s="25" t="str">
        <f>IF(Table_Styles[[#This Row],[ML]]&lt;&gt;"",Table_Styles[[#This Row],[ML]],IF(Table_Styles[[#This Row],[ML Default]]&lt;&gt;"",Table_Styles[[#This Row],[ML Default]],""))</f>
        <v/>
      </c>
      <c r="AK15" s="60"/>
      <c r="AL15" s="60"/>
      <c r="AM15" s="25" t="str">
        <f>IF(Table_Styles[[#This Row],[PT]]&lt;&gt;"",Table_Styles[[#This Row],[PT]],IF(Table_Styles[[#This Row],[PT Default]]&lt;&gt;"",Table_Styles[[#This Row],[PT Default]],""))</f>
        <v/>
      </c>
      <c r="AN15" s="60"/>
      <c r="AO15" s="60"/>
      <c r="AP15" s="25" t="str">
        <f>IF(Table_Styles[[#This Row],[PR]]&lt;&gt;"",Table_Styles[[#This Row],[PR]],IF(Table_Styles[[#This Row],[PR Default]]&lt;&gt;"",Table_Styles[[#This Row],[PR Default]],""))</f>
        <v/>
      </c>
      <c r="AQ15" s="60"/>
      <c r="AR15" s="60"/>
      <c r="AS15" s="25" t="str">
        <f>IF(Table_Styles[[#This Row],[PB]]&lt;&gt;"",Table_Styles[[#This Row],[PB]],IF(Table_Styles[[#This Row],[PB Default]]&lt;&gt;"",Table_Styles[[#This Row],[PB Default]],""))</f>
        <v/>
      </c>
      <c r="AT15" s="60"/>
      <c r="AU15" s="60"/>
      <c r="AV15" s="25" t="str">
        <f>IF(Table_Styles[[#This Row],[PL]]&lt;&gt;"",Table_Styles[[#This Row],[PL]],IF(Table_Styles[[#This Row],[PL Default]]&lt;&gt;"",Table_Styles[[#This Row],[PL Default]],""))</f>
        <v/>
      </c>
      <c r="AW15" s="60"/>
      <c r="AX15" s="60"/>
      <c r="AY15" s="25" t="str">
        <f>IF(Table_Styles[[#This Row],[BT]]&lt;&gt;"",Table_Styles[[#This Row],[BT]],IF(Table_Styles[[#This Row],[BT Default]]&lt;&gt;"",Table_Styles[[#This Row],[BT Default]],""))</f>
        <v/>
      </c>
      <c r="AZ15" s="60"/>
      <c r="BA15" s="60"/>
      <c r="BB15" s="25" t="str">
        <f>IF(Table_Styles[[#This Row],[BR]]&lt;&gt;"",Table_Styles[[#This Row],[BR]],IF(Table_Styles[[#This Row],[BR Default]]&lt;&gt;"",Table_Styles[[#This Row],[BR Default]],""))</f>
        <v/>
      </c>
      <c r="BC15" s="60"/>
      <c r="BD15" s="60"/>
      <c r="BE15" s="25" t="str">
        <f>IF(Table_Styles[[#This Row],[BB]]&lt;&gt;"",Table_Styles[[#This Row],[BB]],IF(Table_Styles[[#This Row],[BB Default]]&lt;&gt;"",Table_Styles[[#This Row],[BB Default]],""))</f>
        <v/>
      </c>
      <c r="BF15" s="60"/>
      <c r="BG15" s="60"/>
      <c r="BH15" s="25" t="str">
        <f>IF(Table_Styles[[#This Row],[BL]]&lt;&gt;"",Table_Styles[[#This Row],[BL]],IF(Table_Styles[[#This Row],[BL Default]]&lt;&gt;"",Table_Styles[[#This Row],[BL Default]],""))</f>
        <v/>
      </c>
      <c r="BI15" s="60"/>
      <c r="BJ15" s="60"/>
      <c r="BK15" s="25" t="str">
        <f>IF(Table_Styles[[#This Row],[Width]]&lt;&gt;"",Table_Styles[[#This Row],[Width]],IF(Table_Styles[[#This Row],[Width Default]]&lt;&gt;"",Table_Styles[[#This Row],[Width Default]],""))</f>
        <v/>
      </c>
      <c r="BL15" s="60"/>
      <c r="BM15" s="60"/>
      <c r="BN15" s="25" t="str">
        <f>IF(Table_Styles[[#This Row],[Height]]&lt;&gt;"",Table_Styles[[#This Row],[Height]],IF(Table_Styles[[#This Row],[Height Default]]&lt;&gt;"",Table_Styles[[#This Row],[Height Default]],""))</f>
        <v/>
      </c>
      <c r="BO15" s="25"/>
      <c r="BP15" s="25"/>
      <c r="BQ15" s="25" t="str">
        <f>IF(Table_Styles[[#This Row],[Top]]&lt;&gt;"",Table_Styles[[#This Row],[Top]],IF(Table_Styles[[#This Row],[Top Default]]&lt;&gt;"",Table_Styles[[#This Row],[Top Default]],""))</f>
        <v/>
      </c>
      <c r="BR15" s="25"/>
      <c r="BS15" s="25"/>
      <c r="BT15" s="25" t="str">
        <f>IF(Table_Styles[[#This Row],[Right]]&lt;&gt;"",Table_Styles[[#This Row],[Right]],IF(Table_Styles[[#This Row],[Right Default]]&lt;&gt;"",Table_Styles[[#This Row],[Right Default]],""))</f>
        <v/>
      </c>
      <c r="BU15" s="25"/>
      <c r="BV15" s="25"/>
      <c r="BW15" s="25" t="str">
        <f>IF(Table_Styles[[#This Row],[Bottom]]&lt;&gt;"",Table_Styles[[#This Row],[Bottom]],IF(Table_Styles[[#This Row],[Bottom Default]]&lt;&gt;"",Table_Styles[[#This Row],[Bottom Default]],""))</f>
        <v/>
      </c>
      <c r="BX15" s="25"/>
      <c r="BY15" s="25"/>
      <c r="BZ15" s="25" t="str">
        <f>IF(Table_Styles[[#This Row],[Left]]&lt;&gt;"",Table_Styles[[#This Row],[Left]],IF(Table_Styles[[#This Row],[Left Default]]&lt;&gt;"",Table_Styles[[#This Row],[Left Default]],""))</f>
        <v/>
      </c>
      <c r="CA15" s="60"/>
      <c r="CB15" s="101" t="str">
        <f>IF(AND(Table_Styles[[#This Row],[Selector]]&lt;&gt;"",Table_Styles[[#This Row],[Font Family Used]]&lt;&gt;"",Table_Styles[[#This Row],[Font Weight Used]]&lt;&gt;""),Table_Styles[[#This Row],[Font Family Used]]&amp;" "&amp;Table_Styles[[#This Row],[Font Weight Used]],"")</f>
        <v>Roboto 400</v>
      </c>
      <c r="CC15" s="101" t="str">
        <f ca="1">IF(AND(Table_Styles[[#This Row],[Selector]],COUNTIF(OFFSET(CC:CC,0,0,ROW()-1,1),"="&amp;Table_Styles[[#This Row],[Font]])=0),Table_Styles[[#This Row],[Font]],"")</f>
        <v/>
      </c>
      <c r="CD15" s="101" t="str">
        <f ca="1">IF(Table_Styles[[#This Row],[Unique Font]]&lt;&gt;"",
"{""fontFamily"":"""&amp;Table_Styles[[#This Row],[Font Family Used]]&amp;""",""fontWeight"":"&amp;Table_Styles[[#This Row],[Font Weight Used]]&amp;"}","")</f>
        <v/>
      </c>
      <c r="CE1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30px;font-weight: 400;margin-top: 10px;margin-bottom: 0</v>
      </c>
      <c r="CF15" s="103" t="str">
        <f>IF(AND(Table_Styles[[#This Row],[Selector]]&lt;&gt;"", Table_Styles[[#This Row],[Config Properties]]&lt;&gt;""),
Table_Styles[[#This Row],[Selector]]&amp;" { "&amp;Table_Styles[[#This Row],[Config Properties]]&amp;" }","")</f>
        <v>section h2 { font-family: 'Roboto';font-size: 30px;font-weight: 400;margin-top: 10px;margin-bottom: 0 }</v>
      </c>
      <c r="CG15" s="103" t="str">
        <f xml:space="preserve">
SUBSTITUTE(SUBSTITUTE(SUBSTITUTE(SUBSTITUTE(SUBSTITUTE(SUBSTITUTE(SUBSTITUTE(SUBSTITUTE(Table_Styles[[#This Row],[Config]],
" {","{"),
"{ ","{"),
" }","}"),
"} ","}"),
" ,",","),
", ",","),
" :",":"),
": ",":")</f>
        <v>section h2{font-family:'Roboto';font-size:30px;font-weight:400;margin-top:10px;margin-bottom:0}</v>
      </c>
    </row>
    <row r="16" spans="2:85" ht="21" customHeight="1">
      <c r="B16" s="101" t="s">
        <v>23</v>
      </c>
      <c r="C16" s="105" t="s">
        <v>399</v>
      </c>
      <c r="D16" s="60"/>
      <c r="E16" s="60" t="str">
        <f>Settings_Styling_Font_Headings</f>
        <v>Roboto</v>
      </c>
      <c r="F16" s="25" t="str">
        <f>IF(Table_Styles[[#This Row],[Font Family]]&lt;&gt;"",Table_Styles[[#This Row],[Font Family]],IF(Table_Styles[[#This Row],[Font Family Default]]&lt;&gt;"",Table_Styles[[#This Row],[Font Family Default]],""))</f>
        <v>Roboto</v>
      </c>
      <c r="G16" s="60"/>
      <c r="H16" s="60" t="s">
        <v>400</v>
      </c>
      <c r="I16" s="25" t="str">
        <f>IF(Table_Styles[[#This Row],[Font Size]]&lt;&gt;"",Table_Styles[[#This Row],[Font Size]],IF(Table_Styles[[#This Row],[Font Size Default]]&lt;&gt;"",Table_Styles[[#This Row],[Font Size Default]],""))</f>
        <v>24px</v>
      </c>
      <c r="J16" s="60"/>
      <c r="K16" s="59">
        <v>400</v>
      </c>
      <c r="L16" s="25">
        <f>IF(Table_Styles[[#This Row],[Font Weight]]&lt;&gt;"",Table_Styles[[#This Row],[Font Weight]],IF(Table_Styles[[#This Row],[Font Weight Default]]&lt;&gt;"",Table_Styles[[#This Row],[Font Weight Default]],""))</f>
        <v>400</v>
      </c>
      <c r="M16" s="60"/>
      <c r="N16" s="60"/>
      <c r="O16" s="25" t="str">
        <f>IF(Table_Styles[[#This Row],[Colour]]&lt;&gt;"",Table_Styles[[#This Row],[Colour]],IF(Table_Styles[[#This Row],[Colour Default]]&lt;&gt;"",Table_Styles[[#This Row],[Colour Default]],""))</f>
        <v/>
      </c>
      <c r="P16" s="60"/>
      <c r="Q16" s="60"/>
      <c r="R16" s="25" t="str">
        <f>IF(Table_Styles[[#This Row],[Background]]&lt;&gt;"",Table_Styles[[#This Row],[Background]],IF(Table_Styles[[#This Row],[Background Default]]&lt;&gt;"",Table_Styles[[#This Row],[Background Default]],""))</f>
        <v/>
      </c>
      <c r="S16" s="60"/>
      <c r="T16" s="60"/>
      <c r="U16" s="25" t="str">
        <f>IF(Table_Styles[[#This Row],[Border]]&lt;&gt;"",Table_Styles[[#This Row],[Border]],IF(Table_Styles[[#This Row],[Border Default]]&lt;&gt;"",Table_Styles[[#This Row],[Border Default]],""))</f>
        <v/>
      </c>
      <c r="V16" s="60"/>
      <c r="W16" s="60"/>
      <c r="X16" s="25" t="str">
        <f>IF(Table_Styles[[#This Row],[Border Radius]]&lt;&gt;"",Table_Styles[[#This Row],[Border Radius]],IF(Table_Styles[[#This Row],[Border Radius Default]]&lt;&gt;"",Table_Styles[[#This Row],[Border Radius Default]],""))</f>
        <v/>
      </c>
      <c r="Y16" s="60" t="s">
        <v>393</v>
      </c>
      <c r="Z16" s="60" t="s">
        <v>386</v>
      </c>
      <c r="AA16" s="25" t="str">
        <f>IF(Table_Styles[[#This Row],[MT]]&lt;&gt;"",Table_Styles[[#This Row],[MT]],IF(Table_Styles[[#This Row],[MT Default]]&lt;&gt;"",Table_Styles[[#This Row],[MT Default]],""))</f>
        <v>20px</v>
      </c>
      <c r="AB16" s="60"/>
      <c r="AC16" s="60"/>
      <c r="AD16" s="25" t="str">
        <f>IF(Table_Styles[[#This Row],[MR]]&lt;&gt;"",Table_Styles[[#This Row],[MR]],IF(Table_Styles[[#This Row],[MR Default]]&lt;&gt;"",Table_Styles[[#This Row],[MR Default]],""))</f>
        <v/>
      </c>
      <c r="AE16" s="60"/>
      <c r="AF16" s="60">
        <v>0</v>
      </c>
      <c r="AG16" s="25">
        <f>IF(Table_Styles[[#This Row],[MB]]&lt;&gt;"",Table_Styles[[#This Row],[MB]],IF(Table_Styles[[#This Row],[MB Default]]&lt;&gt;"",Table_Styles[[#This Row],[MB Default]],""))</f>
        <v>0</v>
      </c>
      <c r="AH16" s="60"/>
      <c r="AI16" s="60"/>
      <c r="AJ16" s="25" t="str">
        <f>IF(Table_Styles[[#This Row],[ML]]&lt;&gt;"",Table_Styles[[#This Row],[ML]],IF(Table_Styles[[#This Row],[ML Default]]&lt;&gt;"",Table_Styles[[#This Row],[ML Default]],""))</f>
        <v/>
      </c>
      <c r="AK16" s="60"/>
      <c r="AL16" s="60"/>
      <c r="AM16" s="25" t="str">
        <f>IF(Table_Styles[[#This Row],[PT]]&lt;&gt;"",Table_Styles[[#This Row],[PT]],IF(Table_Styles[[#This Row],[PT Default]]&lt;&gt;"",Table_Styles[[#This Row],[PT Default]],""))</f>
        <v/>
      </c>
      <c r="AN16" s="60"/>
      <c r="AO16" s="60"/>
      <c r="AP16" s="25" t="str">
        <f>IF(Table_Styles[[#This Row],[PR]]&lt;&gt;"",Table_Styles[[#This Row],[PR]],IF(Table_Styles[[#This Row],[PR Default]]&lt;&gt;"",Table_Styles[[#This Row],[PR Default]],""))</f>
        <v/>
      </c>
      <c r="AQ16" s="60"/>
      <c r="AR16" s="60"/>
      <c r="AS16" s="25" t="str">
        <f>IF(Table_Styles[[#This Row],[PB]]&lt;&gt;"",Table_Styles[[#This Row],[PB]],IF(Table_Styles[[#This Row],[PB Default]]&lt;&gt;"",Table_Styles[[#This Row],[PB Default]],""))</f>
        <v/>
      </c>
      <c r="AT16" s="60"/>
      <c r="AU16" s="60"/>
      <c r="AV16" s="25" t="str">
        <f>IF(Table_Styles[[#This Row],[PL]]&lt;&gt;"",Table_Styles[[#This Row],[PL]],IF(Table_Styles[[#This Row],[PL Default]]&lt;&gt;"",Table_Styles[[#This Row],[PL Default]],""))</f>
        <v/>
      </c>
      <c r="AW16" s="60"/>
      <c r="AX16" s="60"/>
      <c r="AY16" s="25" t="str">
        <f>IF(Table_Styles[[#This Row],[BT]]&lt;&gt;"",Table_Styles[[#This Row],[BT]],IF(Table_Styles[[#This Row],[BT Default]]&lt;&gt;"",Table_Styles[[#This Row],[BT Default]],""))</f>
        <v/>
      </c>
      <c r="AZ16" s="60"/>
      <c r="BA16" s="60"/>
      <c r="BB16" s="25" t="str">
        <f>IF(Table_Styles[[#This Row],[BR]]&lt;&gt;"",Table_Styles[[#This Row],[BR]],IF(Table_Styles[[#This Row],[BR Default]]&lt;&gt;"",Table_Styles[[#This Row],[BR Default]],""))</f>
        <v/>
      </c>
      <c r="BC16" s="60"/>
      <c r="BD16" s="60"/>
      <c r="BE16" s="25" t="str">
        <f>IF(Table_Styles[[#This Row],[BB]]&lt;&gt;"",Table_Styles[[#This Row],[BB]],IF(Table_Styles[[#This Row],[BB Default]]&lt;&gt;"",Table_Styles[[#This Row],[BB Default]],""))</f>
        <v/>
      </c>
      <c r="BF16" s="60"/>
      <c r="BG16" s="60"/>
      <c r="BH16" s="25" t="str">
        <f>IF(Table_Styles[[#This Row],[BL]]&lt;&gt;"",Table_Styles[[#This Row],[BL]],IF(Table_Styles[[#This Row],[BL Default]]&lt;&gt;"",Table_Styles[[#This Row],[BL Default]],""))</f>
        <v/>
      </c>
      <c r="BI16" s="60"/>
      <c r="BJ16" s="60"/>
      <c r="BK16" s="25" t="str">
        <f>IF(Table_Styles[[#This Row],[Width]]&lt;&gt;"",Table_Styles[[#This Row],[Width]],IF(Table_Styles[[#This Row],[Width Default]]&lt;&gt;"",Table_Styles[[#This Row],[Width Default]],""))</f>
        <v/>
      </c>
      <c r="BL16" s="60"/>
      <c r="BM16" s="60"/>
      <c r="BN16" s="25" t="str">
        <f>IF(Table_Styles[[#This Row],[Height]]&lt;&gt;"",Table_Styles[[#This Row],[Height]],IF(Table_Styles[[#This Row],[Height Default]]&lt;&gt;"",Table_Styles[[#This Row],[Height Default]],""))</f>
        <v/>
      </c>
      <c r="BO16" s="25"/>
      <c r="BP16" s="25"/>
      <c r="BQ16" s="25" t="str">
        <f>IF(Table_Styles[[#This Row],[Top]]&lt;&gt;"",Table_Styles[[#This Row],[Top]],IF(Table_Styles[[#This Row],[Top Default]]&lt;&gt;"",Table_Styles[[#This Row],[Top Default]],""))</f>
        <v/>
      </c>
      <c r="BR16" s="25"/>
      <c r="BS16" s="25"/>
      <c r="BT16" s="25" t="str">
        <f>IF(Table_Styles[[#This Row],[Right]]&lt;&gt;"",Table_Styles[[#This Row],[Right]],IF(Table_Styles[[#This Row],[Right Default]]&lt;&gt;"",Table_Styles[[#This Row],[Right Default]],""))</f>
        <v/>
      </c>
      <c r="BU16" s="25"/>
      <c r="BV16" s="25"/>
      <c r="BW16" s="25" t="str">
        <f>IF(Table_Styles[[#This Row],[Bottom]]&lt;&gt;"",Table_Styles[[#This Row],[Bottom]],IF(Table_Styles[[#This Row],[Bottom Default]]&lt;&gt;"",Table_Styles[[#This Row],[Bottom Default]],""))</f>
        <v/>
      </c>
      <c r="BX16" s="25"/>
      <c r="BY16" s="25"/>
      <c r="BZ16" s="25" t="str">
        <f>IF(Table_Styles[[#This Row],[Left]]&lt;&gt;"",Table_Styles[[#This Row],[Left]],IF(Table_Styles[[#This Row],[Left Default]]&lt;&gt;"",Table_Styles[[#This Row],[Left Default]],""))</f>
        <v/>
      </c>
      <c r="CA16" s="60"/>
      <c r="CB16" s="101" t="str">
        <f>IF(AND(Table_Styles[[#This Row],[Selector]]&lt;&gt;"",Table_Styles[[#This Row],[Font Family Used]]&lt;&gt;"",Table_Styles[[#This Row],[Font Weight Used]]&lt;&gt;""),Table_Styles[[#This Row],[Font Family Used]]&amp;" "&amp;Table_Styles[[#This Row],[Font Weight Used]],"")</f>
        <v>Roboto 400</v>
      </c>
      <c r="CC16" s="101" t="str">
        <f ca="1">IF(AND(Table_Styles[[#This Row],[Selector]],COUNTIF(OFFSET(CC:CC,0,0,ROW()-1,1),"="&amp;Table_Styles[[#This Row],[Font]])=0),Table_Styles[[#This Row],[Font]],"")</f>
        <v/>
      </c>
      <c r="CD16" s="101" t="str">
        <f ca="1">IF(Table_Styles[[#This Row],[Unique Font]]&lt;&gt;"",
"{""fontFamily"":"""&amp;Table_Styles[[#This Row],[Font Family Used]]&amp;""",""fontWeight"":"&amp;Table_Styles[[#This Row],[Font Weight Used]]&amp;"}","")</f>
        <v/>
      </c>
      <c r="CE1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24px;font-weight: 400;margin-top: 20px;margin-bottom: 0</v>
      </c>
      <c r="CF16" s="103" t="str">
        <f>IF(AND(Table_Styles[[#This Row],[Selector]]&lt;&gt;"", Table_Styles[[#This Row],[Config Properties]]&lt;&gt;""),
Table_Styles[[#This Row],[Selector]]&amp;" { "&amp;Table_Styles[[#This Row],[Config Properties]]&amp;" }","")</f>
        <v>section h3 { font-family: 'Roboto';font-size: 24px;font-weight: 400;margin-top: 20px;margin-bottom: 0 }</v>
      </c>
      <c r="CG16" s="103" t="str">
        <f xml:space="preserve">
SUBSTITUTE(SUBSTITUTE(SUBSTITUTE(SUBSTITUTE(SUBSTITUTE(SUBSTITUTE(SUBSTITUTE(SUBSTITUTE(Table_Styles[[#This Row],[Config]],
" {","{"),
"{ ","{"),
" }","}"),
"} ","}"),
" ,",","),
", ",","),
" :",":"),
": ",":")</f>
        <v>section h3{font-family:'Roboto';font-size:24px;font-weight:400;margin-top:20px;margin-bottom:0}</v>
      </c>
    </row>
    <row r="17" spans="2:85" ht="21" customHeight="1">
      <c r="B17" s="103" t="s">
        <v>401</v>
      </c>
      <c r="C17" s="105" t="s">
        <v>402</v>
      </c>
      <c r="D17" s="59"/>
      <c r="E17" s="60" t="str">
        <f>Settings_Styling_Font_Headings</f>
        <v>Roboto</v>
      </c>
      <c r="F17" s="29" t="str">
        <f>IF(Table_Styles[[#This Row],[Font Family]]&lt;&gt;"",Table_Styles[[#This Row],[Font Family]],IF(Table_Styles[[#This Row],[Font Family Default]]&lt;&gt;"",Table_Styles[[#This Row],[Font Family Default]],""))</f>
        <v>Roboto</v>
      </c>
      <c r="G17" s="59"/>
      <c r="H17" s="60" t="s">
        <v>393</v>
      </c>
      <c r="I17" s="29" t="str">
        <f>IF(Table_Styles[[#This Row],[Font Size]]&lt;&gt;"",Table_Styles[[#This Row],[Font Size]],IF(Table_Styles[[#This Row],[Font Size Default]]&lt;&gt;"",Table_Styles[[#This Row],[Font Size Default]],""))</f>
        <v>20px</v>
      </c>
      <c r="J17" s="59"/>
      <c r="K17" s="59">
        <v>400</v>
      </c>
      <c r="L17" s="29">
        <f>IF(Table_Styles[[#This Row],[Font Weight]]&lt;&gt;"",Table_Styles[[#This Row],[Font Weight]],IF(Table_Styles[[#This Row],[Font Weight Default]]&lt;&gt;"",Table_Styles[[#This Row],[Font Weight Default]],""))</f>
        <v>400</v>
      </c>
      <c r="M17" s="59"/>
      <c r="N17" s="60"/>
      <c r="O17" s="29" t="str">
        <f>IF(Table_Styles[[#This Row],[Colour]]&lt;&gt;"",Table_Styles[[#This Row],[Colour]],IF(Table_Styles[[#This Row],[Colour Default]]&lt;&gt;"",Table_Styles[[#This Row],[Colour Default]],""))</f>
        <v/>
      </c>
      <c r="P17" s="59"/>
      <c r="Q17" s="60"/>
      <c r="R17" s="29" t="str">
        <f>IF(Table_Styles[[#This Row],[Background]]&lt;&gt;"",Table_Styles[[#This Row],[Background]],IF(Table_Styles[[#This Row],[Background Default]]&lt;&gt;"",Table_Styles[[#This Row],[Background Default]],""))</f>
        <v/>
      </c>
      <c r="S17" s="59"/>
      <c r="T17" s="60"/>
      <c r="U17" s="29" t="str">
        <f>IF(Table_Styles[[#This Row],[Border]]&lt;&gt;"",Table_Styles[[#This Row],[Border]],IF(Table_Styles[[#This Row],[Border Default]]&lt;&gt;"",Table_Styles[[#This Row],[Border Default]],""))</f>
        <v/>
      </c>
      <c r="V17" s="60"/>
      <c r="W17" s="60"/>
      <c r="X17" s="29" t="str">
        <f>IF(Table_Styles[[#This Row],[Border Radius]]&lt;&gt;"",Table_Styles[[#This Row],[Border Radius]],IF(Table_Styles[[#This Row],[Border Radius Default]]&lt;&gt;"",Table_Styles[[#This Row],[Border Radius Default]],""))</f>
        <v/>
      </c>
      <c r="Y17" s="59"/>
      <c r="Z17" s="60">
        <v>0</v>
      </c>
      <c r="AA17" s="29">
        <f>IF(Table_Styles[[#This Row],[MT]]&lt;&gt;"",Table_Styles[[#This Row],[MT]],IF(Table_Styles[[#This Row],[MT Default]]&lt;&gt;"",Table_Styles[[#This Row],[MT Default]],""))</f>
        <v>0</v>
      </c>
      <c r="AB17" s="59"/>
      <c r="AC17" s="60"/>
      <c r="AD17" s="29" t="str">
        <f>IF(Table_Styles[[#This Row],[MR]]&lt;&gt;"",Table_Styles[[#This Row],[MR]],IF(Table_Styles[[#This Row],[MR Default]]&lt;&gt;"",Table_Styles[[#This Row],[MR Default]],""))</f>
        <v/>
      </c>
      <c r="AE17" s="59"/>
      <c r="AF17" s="60">
        <v>0</v>
      </c>
      <c r="AG17" s="29">
        <f>IF(Table_Styles[[#This Row],[MB]]&lt;&gt;"",Table_Styles[[#This Row],[MB]],IF(Table_Styles[[#This Row],[MB Default]]&lt;&gt;"",Table_Styles[[#This Row],[MB Default]],""))</f>
        <v>0</v>
      </c>
      <c r="AH17" s="59"/>
      <c r="AI17" s="60"/>
      <c r="AJ17" s="29" t="str">
        <f>IF(Table_Styles[[#This Row],[ML]]&lt;&gt;"",Table_Styles[[#This Row],[ML]],IF(Table_Styles[[#This Row],[ML Default]]&lt;&gt;"",Table_Styles[[#This Row],[ML Default]],""))</f>
        <v/>
      </c>
      <c r="AK17" s="59"/>
      <c r="AL17" s="60"/>
      <c r="AM17" s="29" t="str">
        <f>IF(Table_Styles[[#This Row],[PT]]&lt;&gt;"",Table_Styles[[#This Row],[PT]],IF(Table_Styles[[#This Row],[PT Default]]&lt;&gt;"",Table_Styles[[#This Row],[PT Default]],""))</f>
        <v/>
      </c>
      <c r="AN17" s="59"/>
      <c r="AO17" s="60"/>
      <c r="AP17" s="29" t="str">
        <f>IF(Table_Styles[[#This Row],[PR]]&lt;&gt;"",Table_Styles[[#This Row],[PR]],IF(Table_Styles[[#This Row],[PR Default]]&lt;&gt;"",Table_Styles[[#This Row],[PR Default]],""))</f>
        <v/>
      </c>
      <c r="AQ17" s="59"/>
      <c r="AR17" s="60"/>
      <c r="AS17" s="29" t="str">
        <f>IF(Table_Styles[[#This Row],[PB]]&lt;&gt;"",Table_Styles[[#This Row],[PB]],IF(Table_Styles[[#This Row],[PB Default]]&lt;&gt;"",Table_Styles[[#This Row],[PB Default]],""))</f>
        <v/>
      </c>
      <c r="AT17" s="59"/>
      <c r="AU17" s="60"/>
      <c r="AV17" s="29" t="str">
        <f>IF(Table_Styles[[#This Row],[PL]]&lt;&gt;"",Table_Styles[[#This Row],[PL]],IF(Table_Styles[[#This Row],[PL Default]]&lt;&gt;"",Table_Styles[[#This Row],[PL Default]],""))</f>
        <v/>
      </c>
      <c r="AW17" s="59"/>
      <c r="AX17" s="60"/>
      <c r="AY17" s="29" t="str">
        <f>IF(Table_Styles[[#This Row],[BT]]&lt;&gt;"",Table_Styles[[#This Row],[BT]],IF(Table_Styles[[#This Row],[BT Default]]&lt;&gt;"",Table_Styles[[#This Row],[BT Default]],""))</f>
        <v/>
      </c>
      <c r="AZ17" s="59"/>
      <c r="BA17" s="60"/>
      <c r="BB17" s="29" t="str">
        <f>IF(Table_Styles[[#This Row],[BR]]&lt;&gt;"",Table_Styles[[#This Row],[BR]],IF(Table_Styles[[#This Row],[BR Default]]&lt;&gt;"",Table_Styles[[#This Row],[BR Default]],""))</f>
        <v/>
      </c>
      <c r="BC17" s="59"/>
      <c r="BD17" s="60"/>
      <c r="BE17" s="29" t="str">
        <f>IF(Table_Styles[[#This Row],[BB]]&lt;&gt;"",Table_Styles[[#This Row],[BB]],IF(Table_Styles[[#This Row],[BB Default]]&lt;&gt;"",Table_Styles[[#This Row],[BB Default]],""))</f>
        <v/>
      </c>
      <c r="BF17" s="59"/>
      <c r="BG17" s="60"/>
      <c r="BH17" s="29" t="str">
        <f>IF(Table_Styles[[#This Row],[BL]]&lt;&gt;"",Table_Styles[[#This Row],[BL]],IF(Table_Styles[[#This Row],[BL Default]]&lt;&gt;"",Table_Styles[[#This Row],[BL Default]],""))</f>
        <v/>
      </c>
      <c r="BI17" s="60"/>
      <c r="BJ17" s="60"/>
      <c r="BK17" s="29" t="str">
        <f>IF(Table_Styles[[#This Row],[Width]]&lt;&gt;"",Table_Styles[[#This Row],[Width]],IF(Table_Styles[[#This Row],[Width Default]]&lt;&gt;"",Table_Styles[[#This Row],[Width Default]],""))</f>
        <v/>
      </c>
      <c r="BL17" s="60"/>
      <c r="BM17" s="60"/>
      <c r="BN17" s="29" t="str">
        <f>IF(Table_Styles[[#This Row],[Height]]&lt;&gt;"",Table_Styles[[#This Row],[Height]],IF(Table_Styles[[#This Row],[Height Default]]&lt;&gt;"",Table_Styles[[#This Row],[Height Default]],""))</f>
        <v/>
      </c>
      <c r="BO17" s="29"/>
      <c r="BP17" s="29"/>
      <c r="BQ17" s="29" t="str">
        <f>IF(Table_Styles[[#This Row],[Top]]&lt;&gt;"",Table_Styles[[#This Row],[Top]],IF(Table_Styles[[#This Row],[Top Default]]&lt;&gt;"",Table_Styles[[#This Row],[Top Default]],""))</f>
        <v/>
      </c>
      <c r="BR17" s="29"/>
      <c r="BS17" s="29"/>
      <c r="BT17" s="29" t="str">
        <f>IF(Table_Styles[[#This Row],[Right]]&lt;&gt;"",Table_Styles[[#This Row],[Right]],IF(Table_Styles[[#This Row],[Right Default]]&lt;&gt;"",Table_Styles[[#This Row],[Right Default]],""))</f>
        <v/>
      </c>
      <c r="BU17" s="29"/>
      <c r="BV17" s="29"/>
      <c r="BW17" s="29" t="str">
        <f>IF(Table_Styles[[#This Row],[Bottom]]&lt;&gt;"",Table_Styles[[#This Row],[Bottom]],IF(Table_Styles[[#This Row],[Bottom Default]]&lt;&gt;"",Table_Styles[[#This Row],[Bottom Default]],""))</f>
        <v/>
      </c>
      <c r="BX17" s="29"/>
      <c r="BY17" s="29"/>
      <c r="BZ17" s="29" t="str">
        <f>IF(Table_Styles[[#This Row],[Left]]&lt;&gt;"",Table_Styles[[#This Row],[Left]],IF(Table_Styles[[#This Row],[Left Default]]&lt;&gt;"",Table_Styles[[#This Row],[Left Default]],""))</f>
        <v/>
      </c>
      <c r="CA17" s="60"/>
      <c r="CB17" s="103" t="str">
        <f>IF(AND(Table_Styles[[#This Row],[Selector]]&lt;&gt;"",Table_Styles[[#This Row],[Font Family Used]]&lt;&gt;"",Table_Styles[[#This Row],[Font Weight Used]]&lt;&gt;""),Table_Styles[[#This Row],[Font Family Used]]&amp;" "&amp;Table_Styles[[#This Row],[Font Weight Used]],"")</f>
        <v>Roboto 400</v>
      </c>
      <c r="CC17" s="103" t="str">
        <f ca="1">IF(AND(Table_Styles[[#This Row],[Selector]],COUNTIF(OFFSET(CC:CC,0,0,ROW()-1,1),"="&amp;Table_Styles[[#This Row],[Font]])=0),Table_Styles[[#This Row],[Font]],"")</f>
        <v/>
      </c>
      <c r="CD17" s="103" t="str">
        <f ca="1">IF(Table_Styles[[#This Row],[Unique Font]]&lt;&gt;"",
"{""fontFamily"":"""&amp;Table_Styles[[#This Row],[Font Family Used]]&amp;""",""fontWeight"":"&amp;Table_Styles[[#This Row],[Font Weight Used]]&amp;"}","")</f>
        <v/>
      </c>
      <c r="CE1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20px;font-weight: 400;margin-top: 0;margin-bottom: 0</v>
      </c>
      <c r="CF17" s="106" t="str">
        <f>IF(AND(Table_Styles[[#This Row],[Selector]]&lt;&gt;"", Table_Styles[[#This Row],[Config Properties]]&lt;&gt;""),
Table_Styles[[#This Row],[Selector]]&amp;" { "&amp;Table_Styles[[#This Row],[Config Properties]]&amp;" }","")</f>
        <v>section h4 { font-family: 'Roboto';font-size: 20px;font-weight: 400;margin-top: 0;margin-bottom: 0 }</v>
      </c>
      <c r="CG17" s="106" t="str">
        <f xml:space="preserve">
SUBSTITUTE(SUBSTITUTE(SUBSTITUTE(SUBSTITUTE(SUBSTITUTE(SUBSTITUTE(SUBSTITUTE(SUBSTITUTE(Table_Styles[[#This Row],[Config]],
" {","{"),
"{ ","{"),
" }","}"),
"} ","}"),
" ,",","),
", ",","),
" :",":"),
": ",":")</f>
        <v>section h4{font-family:'Roboto';font-size:20px;font-weight:400;margin-top:0;margin-bottom:0}</v>
      </c>
    </row>
    <row r="18" spans="2:85" ht="21" customHeight="1">
      <c r="B18" s="101" t="s">
        <v>24</v>
      </c>
      <c r="C18" s="105" t="s">
        <v>403</v>
      </c>
      <c r="D18" s="60"/>
      <c r="E18" s="60" t="str">
        <f>Settings_Styling_Font_Body_Text</f>
        <v>Roboto</v>
      </c>
      <c r="F18" s="25" t="str">
        <f>IF(Table_Styles[[#This Row],[Font Family]]&lt;&gt;"",Table_Styles[[#This Row],[Font Family]],IF(Table_Styles[[#This Row],[Font Family Default]]&lt;&gt;"",Table_Styles[[#This Row],[Font Family Default]],""))</f>
        <v>Roboto</v>
      </c>
      <c r="G18" s="60"/>
      <c r="H18" s="268" t="s">
        <v>379</v>
      </c>
      <c r="I18" s="25" t="str">
        <f>IF(Table_Styles[[#This Row],[Font Size]]&lt;&gt;"",Table_Styles[[#This Row],[Font Size]],IF(Table_Styles[[#This Row],[Font Size Default]]&lt;&gt;"",Table_Styles[[#This Row],[Font Size Default]],""))</f>
        <v>15px</v>
      </c>
      <c r="J18" s="60"/>
      <c r="K18" s="60">
        <f>Settings_Styling_Font_Weight_Body_Text</f>
        <v>400</v>
      </c>
      <c r="L18" s="25">
        <f>IF(Table_Styles[[#This Row],[Font Weight]]&lt;&gt;"",Table_Styles[[#This Row],[Font Weight]],IF(Table_Styles[[#This Row],[Font Weight Default]]&lt;&gt;"",Table_Styles[[#This Row],[Font Weight Default]],""))</f>
        <v>400</v>
      </c>
      <c r="M18" s="60"/>
      <c r="N18" s="60"/>
      <c r="O18" s="25" t="str">
        <f>IF(Table_Styles[[#This Row],[Colour]]&lt;&gt;"",Table_Styles[[#This Row],[Colour]],IF(Table_Styles[[#This Row],[Colour Default]]&lt;&gt;"",Table_Styles[[#This Row],[Colour Default]],""))</f>
        <v/>
      </c>
      <c r="P18" s="60"/>
      <c r="Q18" s="60"/>
      <c r="R18" s="25" t="str">
        <f>IF(Table_Styles[[#This Row],[Background]]&lt;&gt;"",Table_Styles[[#This Row],[Background]],IF(Table_Styles[[#This Row],[Background Default]]&lt;&gt;"",Table_Styles[[#This Row],[Background Default]],""))</f>
        <v/>
      </c>
      <c r="S18" s="60"/>
      <c r="T18" s="60"/>
      <c r="U18" s="25" t="str">
        <f>IF(Table_Styles[[#This Row],[Border]]&lt;&gt;"",Table_Styles[[#This Row],[Border]],IF(Table_Styles[[#This Row],[Border Default]]&lt;&gt;"",Table_Styles[[#This Row],[Border Default]],""))</f>
        <v/>
      </c>
      <c r="V18" s="60"/>
      <c r="W18" s="60"/>
      <c r="X18" s="25" t="str">
        <f>IF(Table_Styles[[#This Row],[Border Radius]]&lt;&gt;"",Table_Styles[[#This Row],[Border Radius]],IF(Table_Styles[[#This Row],[Border Radius Default]]&lt;&gt;"",Table_Styles[[#This Row],[Border Radius Default]],""))</f>
        <v/>
      </c>
      <c r="Y18" s="60"/>
      <c r="Z18" s="60" t="s">
        <v>404</v>
      </c>
      <c r="AA18" s="25" t="str">
        <f>IF(Table_Styles[[#This Row],[MT]]&lt;&gt;"",Table_Styles[[#This Row],[MT]],IF(Table_Styles[[#This Row],[MT Default]]&lt;&gt;"",Table_Styles[[#This Row],[MT Default]],""))</f>
        <v>5px</v>
      </c>
      <c r="AB18" s="60"/>
      <c r="AC18" s="60"/>
      <c r="AD18" s="25" t="str">
        <f>IF(Table_Styles[[#This Row],[MR]]&lt;&gt;"",Table_Styles[[#This Row],[MR]],IF(Table_Styles[[#This Row],[MR Default]]&lt;&gt;"",Table_Styles[[#This Row],[MR Default]],""))</f>
        <v/>
      </c>
      <c r="AE18" s="60"/>
      <c r="AF18" s="60" t="s">
        <v>404</v>
      </c>
      <c r="AG18" s="25" t="str">
        <f>IF(Table_Styles[[#This Row],[MB]]&lt;&gt;"",Table_Styles[[#This Row],[MB]],IF(Table_Styles[[#This Row],[MB Default]]&lt;&gt;"",Table_Styles[[#This Row],[MB Default]],""))</f>
        <v>5px</v>
      </c>
      <c r="AH18" s="60"/>
      <c r="AI18" s="60"/>
      <c r="AJ18" s="25" t="str">
        <f>IF(Table_Styles[[#This Row],[ML]]&lt;&gt;"",Table_Styles[[#This Row],[ML]],IF(Table_Styles[[#This Row],[ML Default]]&lt;&gt;"",Table_Styles[[#This Row],[ML Default]],""))</f>
        <v/>
      </c>
      <c r="AK18" s="60"/>
      <c r="AL18" s="60"/>
      <c r="AM18" s="25" t="str">
        <f>IF(Table_Styles[[#This Row],[PT]]&lt;&gt;"",Table_Styles[[#This Row],[PT]],IF(Table_Styles[[#This Row],[PT Default]]&lt;&gt;"",Table_Styles[[#This Row],[PT Default]],""))</f>
        <v/>
      </c>
      <c r="AN18" s="60"/>
      <c r="AO18" s="60"/>
      <c r="AP18" s="25" t="str">
        <f>IF(Table_Styles[[#This Row],[PR]]&lt;&gt;"",Table_Styles[[#This Row],[PR]],IF(Table_Styles[[#This Row],[PR Default]]&lt;&gt;"",Table_Styles[[#This Row],[PR Default]],""))</f>
        <v/>
      </c>
      <c r="AQ18" s="60"/>
      <c r="AR18" s="60"/>
      <c r="AS18" s="25" t="str">
        <f>IF(Table_Styles[[#This Row],[PB]]&lt;&gt;"",Table_Styles[[#This Row],[PB]],IF(Table_Styles[[#This Row],[PB Default]]&lt;&gt;"",Table_Styles[[#This Row],[PB Default]],""))</f>
        <v/>
      </c>
      <c r="AT18" s="60"/>
      <c r="AU18" s="60"/>
      <c r="AV18" s="25" t="str">
        <f>IF(Table_Styles[[#This Row],[PL]]&lt;&gt;"",Table_Styles[[#This Row],[PL]],IF(Table_Styles[[#This Row],[PL Default]]&lt;&gt;"",Table_Styles[[#This Row],[PL Default]],""))</f>
        <v/>
      </c>
      <c r="AW18" s="60"/>
      <c r="AX18" s="60"/>
      <c r="AY18" s="25" t="str">
        <f>IF(Table_Styles[[#This Row],[BT]]&lt;&gt;"",Table_Styles[[#This Row],[BT]],IF(Table_Styles[[#This Row],[BT Default]]&lt;&gt;"",Table_Styles[[#This Row],[BT Default]],""))</f>
        <v/>
      </c>
      <c r="AZ18" s="60"/>
      <c r="BA18" s="60"/>
      <c r="BB18" s="25" t="str">
        <f>IF(Table_Styles[[#This Row],[BR]]&lt;&gt;"",Table_Styles[[#This Row],[BR]],IF(Table_Styles[[#This Row],[BR Default]]&lt;&gt;"",Table_Styles[[#This Row],[BR Default]],""))</f>
        <v/>
      </c>
      <c r="BC18" s="60"/>
      <c r="BD18" s="60"/>
      <c r="BE18" s="25" t="str">
        <f>IF(Table_Styles[[#This Row],[BB]]&lt;&gt;"",Table_Styles[[#This Row],[BB]],IF(Table_Styles[[#This Row],[BB Default]]&lt;&gt;"",Table_Styles[[#This Row],[BB Default]],""))</f>
        <v/>
      </c>
      <c r="BF18" s="60"/>
      <c r="BG18" s="60"/>
      <c r="BH18" s="25" t="str">
        <f>IF(Table_Styles[[#This Row],[BL]]&lt;&gt;"",Table_Styles[[#This Row],[BL]],IF(Table_Styles[[#This Row],[BL Default]]&lt;&gt;"",Table_Styles[[#This Row],[BL Default]],""))</f>
        <v/>
      </c>
      <c r="BI18" s="60"/>
      <c r="BJ18" s="60"/>
      <c r="BK18" s="25" t="str">
        <f>IF(Table_Styles[[#This Row],[Width]]&lt;&gt;"",Table_Styles[[#This Row],[Width]],IF(Table_Styles[[#This Row],[Width Default]]&lt;&gt;"",Table_Styles[[#This Row],[Width Default]],""))</f>
        <v/>
      </c>
      <c r="BL18" s="60"/>
      <c r="BM18" s="60"/>
      <c r="BN18" s="25" t="str">
        <f>IF(Table_Styles[[#This Row],[Height]]&lt;&gt;"",Table_Styles[[#This Row],[Height]],IF(Table_Styles[[#This Row],[Height Default]]&lt;&gt;"",Table_Styles[[#This Row],[Height Default]],""))</f>
        <v/>
      </c>
      <c r="BO18" s="25"/>
      <c r="BP18" s="25"/>
      <c r="BQ18" s="25" t="str">
        <f>IF(Table_Styles[[#This Row],[Top]]&lt;&gt;"",Table_Styles[[#This Row],[Top]],IF(Table_Styles[[#This Row],[Top Default]]&lt;&gt;"",Table_Styles[[#This Row],[Top Default]],""))</f>
        <v/>
      </c>
      <c r="BR18" s="25"/>
      <c r="BS18" s="25"/>
      <c r="BT18" s="25" t="str">
        <f>IF(Table_Styles[[#This Row],[Right]]&lt;&gt;"",Table_Styles[[#This Row],[Right]],IF(Table_Styles[[#This Row],[Right Default]]&lt;&gt;"",Table_Styles[[#This Row],[Right Default]],""))</f>
        <v/>
      </c>
      <c r="BU18" s="25"/>
      <c r="BV18" s="25"/>
      <c r="BW18" s="25" t="str">
        <f>IF(Table_Styles[[#This Row],[Bottom]]&lt;&gt;"",Table_Styles[[#This Row],[Bottom]],IF(Table_Styles[[#This Row],[Bottom Default]]&lt;&gt;"",Table_Styles[[#This Row],[Bottom Default]],""))</f>
        <v/>
      </c>
      <c r="BX18" s="25"/>
      <c r="BY18" s="25"/>
      <c r="BZ18" s="25" t="str">
        <f>IF(Table_Styles[[#This Row],[Left]]&lt;&gt;"",Table_Styles[[#This Row],[Left]],IF(Table_Styles[[#This Row],[Left Default]]&lt;&gt;"",Table_Styles[[#This Row],[Left Default]],""))</f>
        <v/>
      </c>
      <c r="CA18" s="60"/>
      <c r="CB18" s="101" t="str">
        <f>IF(AND(Table_Styles[[#This Row],[Selector]]&lt;&gt;"",Table_Styles[[#This Row],[Font Family Used]]&lt;&gt;"",Table_Styles[[#This Row],[Font Weight Used]]&lt;&gt;""),Table_Styles[[#This Row],[Font Family Used]]&amp;" "&amp;Table_Styles[[#This Row],[Font Weight Used]],"")</f>
        <v>Roboto 400</v>
      </c>
      <c r="CC18" s="101" t="str">
        <f ca="1">IF(AND(Table_Styles[[#This Row],[Selector]],COUNTIF(OFFSET(CC:CC,0,0,ROW()-1,1),"="&amp;Table_Styles[[#This Row],[Font]])=0),Table_Styles[[#This Row],[Font]],"")</f>
        <v/>
      </c>
      <c r="CD18" s="101" t="str">
        <f ca="1">IF(Table_Styles[[#This Row],[Unique Font]]&lt;&gt;"",
"{""fontFamily"":"""&amp;Table_Styles[[#This Row],[Font Family Used]]&amp;""",""fontWeight"":"&amp;Table_Styles[[#This Row],[Font Weight Used]]&amp;"}","")</f>
        <v/>
      </c>
      <c r="CE1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15px;font-weight: 400;margin-top: 5px;margin-bottom: 5px</v>
      </c>
      <c r="CF18" s="103" t="str">
        <f>IF(AND(Table_Styles[[#This Row],[Selector]]&lt;&gt;"", Table_Styles[[#This Row],[Config Properties]]&lt;&gt;""),
Table_Styles[[#This Row],[Selector]]&amp;" { "&amp;Table_Styles[[#This Row],[Config Properties]]&amp;" }","")</f>
        <v>section p { font-family: 'Roboto';font-size: 15px;font-weight: 400;margin-top: 5px;margin-bottom: 5px }</v>
      </c>
      <c r="CG18" s="103" t="str">
        <f xml:space="preserve">
SUBSTITUTE(SUBSTITUTE(SUBSTITUTE(SUBSTITUTE(SUBSTITUTE(SUBSTITUTE(SUBSTITUTE(SUBSTITUTE(Table_Styles[[#This Row],[Config]],
" {","{"),
"{ ","{"),
" }","}"),
"} ","}"),
" ,",","),
", ",","),
" :",":"),
": ",":")</f>
        <v>section p{font-family:'Roboto';font-size:15px;font-weight:400;margin-top:5px;margin-bottom:5px}</v>
      </c>
    </row>
    <row r="19" spans="2:85" ht="29.25" thickBot="1">
      <c r="B19" s="102" t="s">
        <v>405</v>
      </c>
      <c r="C19" s="102"/>
      <c r="D19" s="123"/>
      <c r="E19" s="123"/>
      <c r="F19" s="102" t="str">
        <f>IF(Table_Styles[[#This Row],[Font Family]]&lt;&gt;"",Table_Styles[[#This Row],[Font Family]],IF(Table_Styles[[#This Row],[Font Family Default]]&lt;&gt;"",Table_Styles[[#This Row],[Font Family Default]],""))</f>
        <v/>
      </c>
      <c r="G19" s="123"/>
      <c r="H19" s="123"/>
      <c r="I19" s="102" t="str">
        <f>IF(Table_Styles[[#This Row],[Font Size]]&lt;&gt;"",Table_Styles[[#This Row],[Font Size]],IF(Table_Styles[[#This Row],[Font Size Default]]&lt;&gt;"",Table_Styles[[#This Row],[Font Size Default]],""))</f>
        <v/>
      </c>
      <c r="J19" s="123"/>
      <c r="K19" s="123"/>
      <c r="L19" s="102" t="str">
        <f>IF(Table_Styles[[#This Row],[Font Weight]]&lt;&gt;"",Table_Styles[[#This Row],[Font Weight]],IF(Table_Styles[[#This Row],[Font Weight Default]]&lt;&gt;"",Table_Styles[[#This Row],[Font Weight Default]],""))</f>
        <v/>
      </c>
      <c r="M19" s="123"/>
      <c r="N19" s="123"/>
      <c r="O19" s="102" t="str">
        <f>IF(Table_Styles[[#This Row],[Colour]]&lt;&gt;"",Table_Styles[[#This Row],[Colour]],IF(Table_Styles[[#This Row],[Colour Default]]&lt;&gt;"",Table_Styles[[#This Row],[Colour Default]],""))</f>
        <v/>
      </c>
      <c r="P19" s="123"/>
      <c r="Q19" s="123"/>
      <c r="R19" s="102" t="str">
        <f>IF(Table_Styles[[#This Row],[Background]]&lt;&gt;"",Table_Styles[[#This Row],[Background]],IF(Table_Styles[[#This Row],[Background Default]]&lt;&gt;"",Table_Styles[[#This Row],[Background Default]],""))</f>
        <v/>
      </c>
      <c r="S19" s="123"/>
      <c r="T19" s="123"/>
      <c r="U19" s="102" t="str">
        <f>IF(Table_Styles[[#This Row],[Border]]&lt;&gt;"",Table_Styles[[#This Row],[Border]],IF(Table_Styles[[#This Row],[Border Default]]&lt;&gt;"",Table_Styles[[#This Row],[Border Default]],""))</f>
        <v/>
      </c>
      <c r="V19" s="123"/>
      <c r="W19" s="123"/>
      <c r="X19" s="102" t="str">
        <f>IF(Table_Styles[[#This Row],[Border Radius]]&lt;&gt;"",Table_Styles[[#This Row],[Border Radius]],IF(Table_Styles[[#This Row],[Border Radius Default]]&lt;&gt;"",Table_Styles[[#This Row],[Border Radius Default]],""))</f>
        <v/>
      </c>
      <c r="Y19" s="123"/>
      <c r="Z19" s="123"/>
      <c r="AA19" s="102" t="str">
        <f>IF(Table_Styles[[#This Row],[MT]]&lt;&gt;"",Table_Styles[[#This Row],[MT]],IF(Table_Styles[[#This Row],[MT Default]]&lt;&gt;"",Table_Styles[[#This Row],[MT Default]],""))</f>
        <v/>
      </c>
      <c r="AB19" s="123"/>
      <c r="AC19" s="123"/>
      <c r="AD19" s="102" t="str">
        <f>IF(Table_Styles[[#This Row],[MR]]&lt;&gt;"",Table_Styles[[#This Row],[MR]],IF(Table_Styles[[#This Row],[MR Default]]&lt;&gt;"",Table_Styles[[#This Row],[MR Default]],""))</f>
        <v/>
      </c>
      <c r="AE19" s="123"/>
      <c r="AF19" s="123"/>
      <c r="AG19" s="102" t="str">
        <f>IF(Table_Styles[[#This Row],[MB]]&lt;&gt;"",Table_Styles[[#This Row],[MB]],IF(Table_Styles[[#This Row],[MB Default]]&lt;&gt;"",Table_Styles[[#This Row],[MB Default]],""))</f>
        <v/>
      </c>
      <c r="AH19" s="123"/>
      <c r="AI19" s="123"/>
      <c r="AJ19" s="102" t="str">
        <f>IF(Table_Styles[[#This Row],[ML]]&lt;&gt;"",Table_Styles[[#This Row],[ML]],IF(Table_Styles[[#This Row],[ML Default]]&lt;&gt;"",Table_Styles[[#This Row],[ML Default]],""))</f>
        <v/>
      </c>
      <c r="AK19" s="123"/>
      <c r="AL19" s="123"/>
      <c r="AM19" s="102" t="str">
        <f>IF(Table_Styles[[#This Row],[PT]]&lt;&gt;"",Table_Styles[[#This Row],[PT]],IF(Table_Styles[[#This Row],[PT Default]]&lt;&gt;"",Table_Styles[[#This Row],[PT Default]],""))</f>
        <v/>
      </c>
      <c r="AN19" s="123"/>
      <c r="AO19" s="123"/>
      <c r="AP19" s="102" t="str">
        <f>IF(Table_Styles[[#This Row],[PR]]&lt;&gt;"",Table_Styles[[#This Row],[PR]],IF(Table_Styles[[#This Row],[PR Default]]&lt;&gt;"",Table_Styles[[#This Row],[PR Default]],""))</f>
        <v/>
      </c>
      <c r="AQ19" s="123"/>
      <c r="AR19" s="123"/>
      <c r="AS19" s="102" t="str">
        <f>IF(Table_Styles[[#This Row],[PB]]&lt;&gt;"",Table_Styles[[#This Row],[PB]],IF(Table_Styles[[#This Row],[PB Default]]&lt;&gt;"",Table_Styles[[#This Row],[PB Default]],""))</f>
        <v/>
      </c>
      <c r="AT19" s="123"/>
      <c r="AU19" s="123"/>
      <c r="AV19" s="102" t="str">
        <f>IF(Table_Styles[[#This Row],[PL]]&lt;&gt;"",Table_Styles[[#This Row],[PL]],IF(Table_Styles[[#This Row],[PL Default]]&lt;&gt;"",Table_Styles[[#This Row],[PL Default]],""))</f>
        <v/>
      </c>
      <c r="AW19" s="123"/>
      <c r="AX19" s="123"/>
      <c r="AY19" s="102" t="str">
        <f>IF(Table_Styles[[#This Row],[BT]]&lt;&gt;"",Table_Styles[[#This Row],[BT]],IF(Table_Styles[[#This Row],[BT Default]]&lt;&gt;"",Table_Styles[[#This Row],[BT Default]],""))</f>
        <v/>
      </c>
      <c r="AZ19" s="123"/>
      <c r="BA19" s="123"/>
      <c r="BB19" s="102" t="str">
        <f>IF(Table_Styles[[#This Row],[BR]]&lt;&gt;"",Table_Styles[[#This Row],[BR]],IF(Table_Styles[[#This Row],[BR Default]]&lt;&gt;"",Table_Styles[[#This Row],[BR Default]],""))</f>
        <v/>
      </c>
      <c r="BC19" s="123"/>
      <c r="BD19" s="123"/>
      <c r="BE19" s="102" t="str">
        <f>IF(Table_Styles[[#This Row],[BB]]&lt;&gt;"",Table_Styles[[#This Row],[BB]],IF(Table_Styles[[#This Row],[BB Default]]&lt;&gt;"",Table_Styles[[#This Row],[BB Default]],""))</f>
        <v/>
      </c>
      <c r="BF19" s="123"/>
      <c r="BG19" s="123"/>
      <c r="BH19" s="102" t="str">
        <f>IF(Table_Styles[[#This Row],[BL]]&lt;&gt;"",Table_Styles[[#This Row],[BL]],IF(Table_Styles[[#This Row],[BL Default]]&lt;&gt;"",Table_Styles[[#This Row],[BL Default]],""))</f>
        <v/>
      </c>
      <c r="BI19" s="123"/>
      <c r="BJ19" s="123"/>
      <c r="BK19" s="102" t="str">
        <f>IF(Table_Styles[[#This Row],[Width]]&lt;&gt;"",Table_Styles[[#This Row],[Width]],IF(Table_Styles[[#This Row],[Width Default]]&lt;&gt;"",Table_Styles[[#This Row],[Width Default]],""))</f>
        <v/>
      </c>
      <c r="BL19" s="123"/>
      <c r="BM19" s="123"/>
      <c r="BN19" s="102" t="str">
        <f>IF(Table_Styles[[#This Row],[Height]]&lt;&gt;"",Table_Styles[[#This Row],[Height]],IF(Table_Styles[[#This Row],[Height Default]]&lt;&gt;"",Table_Styles[[#This Row],[Height Default]],""))</f>
        <v/>
      </c>
      <c r="BO19" s="102"/>
      <c r="BP19" s="102"/>
      <c r="BQ19" s="102" t="str">
        <f>IF(Table_Styles[[#This Row],[Top]]&lt;&gt;"",Table_Styles[[#This Row],[Top]],IF(Table_Styles[[#This Row],[Top Default]]&lt;&gt;"",Table_Styles[[#This Row],[Top Default]],""))</f>
        <v/>
      </c>
      <c r="BR19" s="102"/>
      <c r="BS19" s="102"/>
      <c r="BT19" s="102" t="str">
        <f>IF(Table_Styles[[#This Row],[Right]]&lt;&gt;"",Table_Styles[[#This Row],[Right]],IF(Table_Styles[[#This Row],[Right Default]]&lt;&gt;"",Table_Styles[[#This Row],[Right Default]],""))</f>
        <v/>
      </c>
      <c r="BU19" s="102"/>
      <c r="BV19" s="102"/>
      <c r="BW19" s="102" t="str">
        <f>IF(Table_Styles[[#This Row],[Bottom]]&lt;&gt;"",Table_Styles[[#This Row],[Bottom]],IF(Table_Styles[[#This Row],[Bottom Default]]&lt;&gt;"",Table_Styles[[#This Row],[Bottom Default]],""))</f>
        <v/>
      </c>
      <c r="BX19" s="102"/>
      <c r="BY19" s="102"/>
      <c r="BZ19" s="102" t="str">
        <f>IF(Table_Styles[[#This Row],[Left]]&lt;&gt;"",Table_Styles[[#This Row],[Left]],IF(Table_Styles[[#This Row],[Left Default]]&lt;&gt;"",Table_Styles[[#This Row],[Left Default]],""))</f>
        <v/>
      </c>
      <c r="CA19" s="123"/>
      <c r="CB19" s="102" t="str">
        <f>IF(AND(Table_Styles[[#This Row],[Selector]]&lt;&gt;"",Table_Styles[[#This Row],[Font Family Used]]&lt;&gt;"",Table_Styles[[#This Row],[Font Weight Used]]&lt;&gt;""),Table_Styles[[#This Row],[Font Family Used]]&amp;" "&amp;Table_Styles[[#This Row],[Font Weight Used]],"")</f>
        <v/>
      </c>
      <c r="CC19" s="102" t="str">
        <f ca="1">IF(AND(Table_Styles[[#This Row],[Selector]],COUNTIF(OFFSET(CC:CC,0,0,ROW()-1,1),"="&amp;Table_Styles[[#This Row],[Font]])=0),Table_Styles[[#This Row],[Font]],"")</f>
        <v/>
      </c>
      <c r="CD19" s="102" t="str">
        <f ca="1">IF(Table_Styles[[#This Row],[Unique Font]]&lt;&gt;"",
"{""fontFamily"":"""&amp;Table_Styles[[#This Row],[Font Family Used]]&amp;""",""fontWeight"":"&amp;Table_Styles[[#This Row],[Font Weight Used]]&amp;"}","")</f>
        <v/>
      </c>
      <c r="CE19"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102" t="str">
        <f>IF(AND(Table_Styles[[#This Row],[Selector]]&lt;&gt;"", Table_Styles[[#This Row],[Config Properties]]&lt;&gt;""),
Table_Styles[[#This Row],[Selector]]&amp;" { "&amp;Table_Styles[[#This Row],[Config Properties]]&amp;" }","")</f>
        <v/>
      </c>
      <c r="CG19" s="102" t="str">
        <f xml:space="preserve">
SUBSTITUTE(SUBSTITUTE(SUBSTITUTE(SUBSTITUTE(SUBSTITUTE(SUBSTITUTE(SUBSTITUTE(SUBSTITUTE(Table_Styles[[#This Row],[Config]],
" {","{"),
"{ ","{"),
" }","}"),
"} ","}"),
" ,",","),
", ",","),
" :",":"),
": ",":")</f>
        <v/>
      </c>
    </row>
    <row r="20" spans="2:85" ht="21" customHeight="1">
      <c r="B20" s="105" t="s">
        <v>406</v>
      </c>
      <c r="C20" s="105" t="s">
        <v>407</v>
      </c>
      <c r="D20" s="60"/>
      <c r="E20" s="60"/>
      <c r="F20" s="25" t="str">
        <f>IF(Table_Styles[[#This Row],[Font Family]]&lt;&gt;"",Table_Styles[[#This Row],[Font Family]],IF(Table_Styles[[#This Row],[Font Family Default]]&lt;&gt;"",Table_Styles[[#This Row],[Font Family Default]],""))</f>
        <v/>
      </c>
      <c r="G20" s="60"/>
      <c r="H20" s="60"/>
      <c r="I20" s="25" t="str">
        <f>IF(Table_Styles[[#This Row],[Font Size]]&lt;&gt;"",Table_Styles[[#This Row],[Font Size]],IF(Table_Styles[[#This Row],[Font Size Default]]&lt;&gt;"",Table_Styles[[#This Row],[Font Size Default]],""))</f>
        <v/>
      </c>
      <c r="J20" s="60"/>
      <c r="K20" s="60"/>
      <c r="L20" s="25" t="str">
        <f>IF(Table_Styles[[#This Row],[Font Weight]]&lt;&gt;"",Table_Styles[[#This Row],[Font Weight]],IF(Table_Styles[[#This Row],[Font Weight Default]]&lt;&gt;"",Table_Styles[[#This Row],[Font Weight Default]],""))</f>
        <v/>
      </c>
      <c r="M20" s="60"/>
      <c r="N20" s="60"/>
      <c r="O20" s="25" t="str">
        <f>IF(Table_Styles[[#This Row],[Colour]]&lt;&gt;"",Table_Styles[[#This Row],[Colour]],IF(Table_Styles[[#This Row],[Colour Default]]&lt;&gt;"",Table_Styles[[#This Row],[Colour Default]],""))</f>
        <v/>
      </c>
      <c r="P20" s="60"/>
      <c r="Q20" s="60"/>
      <c r="R20" s="25" t="str">
        <f>IF(Table_Styles[[#This Row],[Background]]&lt;&gt;"",Table_Styles[[#This Row],[Background]],IF(Table_Styles[[#This Row],[Background Default]]&lt;&gt;"",Table_Styles[[#This Row],[Background Default]],""))</f>
        <v/>
      </c>
      <c r="S20" s="60"/>
      <c r="T20" s="60"/>
      <c r="U20" s="25" t="str">
        <f>IF(Table_Styles[[#This Row],[Border]]&lt;&gt;"",Table_Styles[[#This Row],[Border]],IF(Table_Styles[[#This Row],[Border Default]]&lt;&gt;"",Table_Styles[[#This Row],[Border Default]],""))</f>
        <v/>
      </c>
      <c r="V20" s="60"/>
      <c r="W20" s="60"/>
      <c r="X20" s="25" t="str">
        <f>IF(Table_Styles[[#This Row],[Border Radius]]&lt;&gt;"",Table_Styles[[#This Row],[Border Radius]],IF(Table_Styles[[#This Row],[Border Radius Default]]&lt;&gt;"",Table_Styles[[#This Row],[Border Radius Default]],""))</f>
        <v/>
      </c>
      <c r="Y20" s="62"/>
      <c r="Z20" s="60" t="s">
        <v>379</v>
      </c>
      <c r="AA20" s="25" t="str">
        <f>IF(Table_Styles[[#This Row],[MT]]&lt;&gt;"",Table_Styles[[#This Row],[MT]],IF(Table_Styles[[#This Row],[MT Default]]&lt;&gt;"",Table_Styles[[#This Row],[MT Default]],""))</f>
        <v>15px</v>
      </c>
      <c r="AB20" s="60"/>
      <c r="AC20" s="60"/>
      <c r="AD20" s="25" t="str">
        <f>IF(Table_Styles[[#This Row],[MR]]&lt;&gt;"",Table_Styles[[#This Row],[MR]],IF(Table_Styles[[#This Row],[MR Default]]&lt;&gt;"",Table_Styles[[#This Row],[MR Default]],""))</f>
        <v/>
      </c>
      <c r="AE20" s="62"/>
      <c r="AF20" s="60" t="s">
        <v>379</v>
      </c>
      <c r="AG20" s="25" t="str">
        <f>IF(Table_Styles[[#This Row],[MB]]&lt;&gt;"",Table_Styles[[#This Row],[MB]],IF(Table_Styles[[#This Row],[MB Default]]&lt;&gt;"",Table_Styles[[#This Row],[MB Default]],""))</f>
        <v>15px</v>
      </c>
      <c r="AH20" s="60"/>
      <c r="AI20" s="60"/>
      <c r="AJ20" s="25" t="str">
        <f>IF(Table_Styles[[#This Row],[ML]]&lt;&gt;"",Table_Styles[[#This Row],[ML]],IF(Table_Styles[[#This Row],[ML Default]]&lt;&gt;"",Table_Styles[[#This Row],[ML Default]],""))</f>
        <v/>
      </c>
      <c r="AK20" s="60"/>
      <c r="AL20" s="60"/>
      <c r="AM20" s="25" t="str">
        <f>IF(Table_Styles[[#This Row],[PT]]&lt;&gt;"",Table_Styles[[#This Row],[PT]],IF(Table_Styles[[#This Row],[PT Default]]&lt;&gt;"",Table_Styles[[#This Row],[PT Default]],""))</f>
        <v/>
      </c>
      <c r="AN20" s="60"/>
      <c r="AO20" s="60"/>
      <c r="AP20" s="25" t="str">
        <f>IF(Table_Styles[[#This Row],[PR]]&lt;&gt;"",Table_Styles[[#This Row],[PR]],IF(Table_Styles[[#This Row],[PR Default]]&lt;&gt;"",Table_Styles[[#This Row],[PR Default]],""))</f>
        <v/>
      </c>
      <c r="AQ20" s="60"/>
      <c r="AR20" s="60"/>
      <c r="AS20" s="25" t="str">
        <f>IF(Table_Styles[[#This Row],[PB]]&lt;&gt;"",Table_Styles[[#This Row],[PB]],IF(Table_Styles[[#This Row],[PB Default]]&lt;&gt;"",Table_Styles[[#This Row],[PB Default]],""))</f>
        <v/>
      </c>
      <c r="AT20" s="60"/>
      <c r="AU20" s="60"/>
      <c r="AV20" s="25" t="str">
        <f>IF(Table_Styles[[#This Row],[PL]]&lt;&gt;"",Table_Styles[[#This Row],[PL]],IF(Table_Styles[[#This Row],[PL Default]]&lt;&gt;"",Table_Styles[[#This Row],[PL Default]],""))</f>
        <v/>
      </c>
      <c r="AW20" s="60"/>
      <c r="AX20" s="60"/>
      <c r="AY20" s="25" t="str">
        <f>IF(Table_Styles[[#This Row],[BT]]&lt;&gt;"",Table_Styles[[#This Row],[BT]],IF(Table_Styles[[#This Row],[BT Default]]&lt;&gt;"",Table_Styles[[#This Row],[BT Default]],""))</f>
        <v/>
      </c>
      <c r="AZ20" s="60"/>
      <c r="BA20" s="60"/>
      <c r="BB20" s="25" t="str">
        <f>IF(Table_Styles[[#This Row],[BR]]&lt;&gt;"",Table_Styles[[#This Row],[BR]],IF(Table_Styles[[#This Row],[BR Default]]&lt;&gt;"",Table_Styles[[#This Row],[BR Default]],""))</f>
        <v/>
      </c>
      <c r="BC20" s="60"/>
      <c r="BD20" s="60"/>
      <c r="BE20" s="25" t="str">
        <f>IF(Table_Styles[[#This Row],[BB]]&lt;&gt;"",Table_Styles[[#This Row],[BB]],IF(Table_Styles[[#This Row],[BB Default]]&lt;&gt;"",Table_Styles[[#This Row],[BB Default]],""))</f>
        <v/>
      </c>
      <c r="BF20" s="60"/>
      <c r="BG20" s="60"/>
      <c r="BH20" s="25" t="str">
        <f>IF(Table_Styles[[#This Row],[BL]]&lt;&gt;"",Table_Styles[[#This Row],[BL]],IF(Table_Styles[[#This Row],[BL Default]]&lt;&gt;"",Table_Styles[[#This Row],[BL Default]],""))</f>
        <v/>
      </c>
      <c r="BI20" s="60"/>
      <c r="BJ20" s="60"/>
      <c r="BK20" s="25" t="str">
        <f>IF(Table_Styles[[#This Row],[Width]]&lt;&gt;"",Table_Styles[[#This Row],[Width]],IF(Table_Styles[[#This Row],[Width Default]]&lt;&gt;"",Table_Styles[[#This Row],[Width Default]],""))</f>
        <v/>
      </c>
      <c r="BL20" s="60"/>
      <c r="BM20" s="60"/>
      <c r="BN20" s="25" t="str">
        <f>IF(Table_Styles[[#This Row],[Height]]&lt;&gt;"",Table_Styles[[#This Row],[Height]],IF(Table_Styles[[#This Row],[Height Default]]&lt;&gt;"",Table_Styles[[#This Row],[Height Default]],""))</f>
        <v/>
      </c>
      <c r="BO20" s="25"/>
      <c r="BP20" s="25"/>
      <c r="BQ20" s="25" t="str">
        <f>IF(Table_Styles[[#This Row],[Top]]&lt;&gt;"",Table_Styles[[#This Row],[Top]],IF(Table_Styles[[#This Row],[Top Default]]&lt;&gt;"",Table_Styles[[#This Row],[Top Default]],""))</f>
        <v/>
      </c>
      <c r="BR20" s="25"/>
      <c r="BS20" s="25"/>
      <c r="BT20" s="25" t="str">
        <f>IF(Table_Styles[[#This Row],[Right]]&lt;&gt;"",Table_Styles[[#This Row],[Right]],IF(Table_Styles[[#This Row],[Right Default]]&lt;&gt;"",Table_Styles[[#This Row],[Right Default]],""))</f>
        <v/>
      </c>
      <c r="BU20" s="25"/>
      <c r="BV20" s="25"/>
      <c r="BW20" s="25" t="str">
        <f>IF(Table_Styles[[#This Row],[Bottom]]&lt;&gt;"",Table_Styles[[#This Row],[Bottom]],IF(Table_Styles[[#This Row],[Bottom Default]]&lt;&gt;"",Table_Styles[[#This Row],[Bottom Default]],""))</f>
        <v/>
      </c>
      <c r="BX20" s="25"/>
      <c r="BY20" s="25"/>
      <c r="BZ20" s="25" t="str">
        <f>IF(Table_Styles[[#This Row],[Left]]&lt;&gt;"",Table_Styles[[#This Row],[Left]],IF(Table_Styles[[#This Row],[Left Default]]&lt;&gt;"",Table_Styles[[#This Row],[Left Default]],""))</f>
        <v/>
      </c>
      <c r="CA20" s="60"/>
      <c r="CB20" s="101" t="str">
        <f>IF(AND(Table_Styles[[#This Row],[Selector]]&lt;&gt;"",Table_Styles[[#This Row],[Font Family Used]]&lt;&gt;"",Table_Styles[[#This Row],[Font Weight Used]]&lt;&gt;""),Table_Styles[[#This Row],[Font Family Used]]&amp;" "&amp;Table_Styles[[#This Row],[Font Weight Used]],"")</f>
        <v/>
      </c>
      <c r="CC20" s="101" t="str">
        <f ca="1">IF(AND(Table_Styles[[#This Row],[Selector]],COUNTIF(OFFSET(CC:CC,0,0,ROW()-1,1),"="&amp;Table_Styles[[#This Row],[Font]])=0),Table_Styles[[#This Row],[Font]],"")</f>
        <v/>
      </c>
      <c r="CD20" s="101" t="str">
        <f ca="1">IF(Table_Styles[[#This Row],[Unique Font]]&lt;&gt;"",
"{""fontFamily"":"""&amp;Table_Styles[[#This Row],[Font Family Used]]&amp;""",""fontWeight"":"&amp;Table_Styles[[#This Row],[Font Weight Used]]&amp;"}","")</f>
        <v/>
      </c>
      <c r="CE2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101" t="str">
        <f>IF(AND(Table_Styles[[#This Row],[Selector]]&lt;&gt;"", Table_Styles[[#This Row],[Config Properties]]&lt;&gt;""),
Table_Styles[[#This Row],[Selector]]&amp;" { "&amp;Table_Styles[[#This Row],[Config Properties]]&amp;" }","")</f>
        <v>formly-field .form-group { margin-top: 15px;margin-bottom: 15px }</v>
      </c>
      <c r="CG20" s="101" t="str">
        <f xml:space="preserve">
SUBSTITUTE(SUBSTITUTE(SUBSTITUTE(SUBSTITUTE(SUBSTITUTE(SUBSTITUTE(SUBSTITUTE(SUBSTITUTE(Table_Styles[[#This Row],[Config]],
" {","{"),
"{ ","{"),
" }","}"),
"} ","}"),
" ,",","),
", ",","),
" :",":"),
": ",":")</f>
        <v>formly-field .form-group{margin-top:15px;margin-bottom:15px}</v>
      </c>
    </row>
    <row r="21" spans="2:85" ht="21" customHeight="1">
      <c r="B21" s="356" t="s">
        <v>1868</v>
      </c>
      <c r="C21" s="105" t="s">
        <v>1867</v>
      </c>
      <c r="D21" s="146"/>
      <c r="E21" s="60"/>
      <c r="F21" s="29" t="str">
        <f>IF(Table_Styles[[#This Row],[Font Family]]&lt;&gt;"",Table_Styles[[#This Row],[Font Family]],IF(Table_Styles[[#This Row],[Font Family Default]]&lt;&gt;"",Table_Styles[[#This Row],[Font Family Default]],""))</f>
        <v/>
      </c>
      <c r="G21" s="146"/>
      <c r="H21" s="60"/>
      <c r="I21" s="29" t="str">
        <f>IF(Table_Styles[[#This Row],[Font Size]]&lt;&gt;"",Table_Styles[[#This Row],[Font Size]],IF(Table_Styles[[#This Row],[Font Size Default]]&lt;&gt;"",Table_Styles[[#This Row],[Font Size Default]],""))</f>
        <v/>
      </c>
      <c r="J21" s="146"/>
      <c r="K21" s="60"/>
      <c r="L21" s="29" t="str">
        <f>IF(Table_Styles[[#This Row],[Font Weight]]&lt;&gt;"",Table_Styles[[#This Row],[Font Weight]],IF(Table_Styles[[#This Row],[Font Weight Default]]&lt;&gt;"",Table_Styles[[#This Row],[Font Weight Default]],""))</f>
        <v/>
      </c>
      <c r="M21" s="146"/>
      <c r="N21" s="60"/>
      <c r="O21" s="29" t="str">
        <f>IF(Table_Styles[[#This Row],[Colour]]&lt;&gt;"",Table_Styles[[#This Row],[Colour]],IF(Table_Styles[[#This Row],[Colour Default]]&lt;&gt;"",Table_Styles[[#This Row],[Colour Default]],""))</f>
        <v/>
      </c>
      <c r="P21" s="146"/>
      <c r="Q21" s="60"/>
      <c r="R21" s="29" t="str">
        <f>IF(Table_Styles[[#This Row],[Background]]&lt;&gt;"",Table_Styles[[#This Row],[Background]],IF(Table_Styles[[#This Row],[Background Default]]&lt;&gt;"",Table_Styles[[#This Row],[Background Default]],""))</f>
        <v/>
      </c>
      <c r="S21" s="146"/>
      <c r="T21" s="60"/>
      <c r="U21" s="29" t="str">
        <f>IF(Table_Styles[[#This Row],[Border]]&lt;&gt;"",Table_Styles[[#This Row],[Border]],IF(Table_Styles[[#This Row],[Border Default]]&lt;&gt;"",Table_Styles[[#This Row],[Border Default]],""))</f>
        <v/>
      </c>
      <c r="V21" s="60"/>
      <c r="W21" s="60"/>
      <c r="X21" s="29" t="str">
        <f>IF(Table_Styles[[#This Row],[Border Radius]]&lt;&gt;"",Table_Styles[[#This Row],[Border Radius]],IF(Table_Styles[[#This Row],[Border Radius Default]]&lt;&gt;"",Table_Styles[[#This Row],[Border Radius Default]],""))</f>
        <v/>
      </c>
      <c r="Y21" s="146"/>
      <c r="Z21" s="60"/>
      <c r="AA21" s="29" t="str">
        <f>IF(Table_Styles[[#This Row],[MT]]&lt;&gt;"",Table_Styles[[#This Row],[MT]],IF(Table_Styles[[#This Row],[MT Default]]&lt;&gt;"",Table_Styles[[#This Row],[MT Default]],""))</f>
        <v/>
      </c>
      <c r="AB21" s="146"/>
      <c r="AC21" s="60"/>
      <c r="AD21" s="29" t="str">
        <f>IF(Table_Styles[[#This Row],[MR]]&lt;&gt;"",Table_Styles[[#This Row],[MR]],IF(Table_Styles[[#This Row],[MR Default]]&lt;&gt;"",Table_Styles[[#This Row],[MR Default]],""))</f>
        <v/>
      </c>
      <c r="AE21" s="146"/>
      <c r="AF21" s="60"/>
      <c r="AG21" s="29" t="str">
        <f>IF(Table_Styles[[#This Row],[MB]]&lt;&gt;"",Table_Styles[[#This Row],[MB]],IF(Table_Styles[[#This Row],[MB Default]]&lt;&gt;"",Table_Styles[[#This Row],[MB Default]],""))</f>
        <v/>
      </c>
      <c r="AH21" s="146"/>
      <c r="AI21" s="60"/>
      <c r="AJ21" s="29" t="str">
        <f>IF(Table_Styles[[#This Row],[ML]]&lt;&gt;"",Table_Styles[[#This Row],[ML]],IF(Table_Styles[[#This Row],[ML Default]]&lt;&gt;"",Table_Styles[[#This Row],[ML Default]],""))</f>
        <v/>
      </c>
      <c r="AK21" s="146"/>
      <c r="AL21" s="60"/>
      <c r="AM21" s="29" t="str">
        <f>IF(Table_Styles[[#This Row],[PT]]&lt;&gt;"",Table_Styles[[#This Row],[PT]],IF(Table_Styles[[#This Row],[PT Default]]&lt;&gt;"",Table_Styles[[#This Row],[PT Default]],""))</f>
        <v/>
      </c>
      <c r="AN21" s="146"/>
      <c r="AO21" s="60"/>
      <c r="AP21" s="29" t="str">
        <f>IF(Table_Styles[[#This Row],[PR]]&lt;&gt;"",Table_Styles[[#This Row],[PR]],IF(Table_Styles[[#This Row],[PR Default]]&lt;&gt;"",Table_Styles[[#This Row],[PR Default]],""))</f>
        <v/>
      </c>
      <c r="AQ21" s="146"/>
      <c r="AR21" s="60"/>
      <c r="AS21" s="29" t="str">
        <f>IF(Table_Styles[[#This Row],[PB]]&lt;&gt;"",Table_Styles[[#This Row],[PB]],IF(Table_Styles[[#This Row],[PB Default]]&lt;&gt;"",Table_Styles[[#This Row],[PB Default]],""))</f>
        <v/>
      </c>
      <c r="AT21" s="146"/>
      <c r="AU21" s="60"/>
      <c r="AV21" s="29" t="str">
        <f>IF(Table_Styles[[#This Row],[PL]]&lt;&gt;"",Table_Styles[[#This Row],[PL]],IF(Table_Styles[[#This Row],[PL Default]]&lt;&gt;"",Table_Styles[[#This Row],[PL Default]],""))</f>
        <v/>
      </c>
      <c r="AW21" s="146"/>
      <c r="AX21" s="60"/>
      <c r="AY21" s="29" t="str">
        <f>IF(Table_Styles[[#This Row],[BT]]&lt;&gt;"",Table_Styles[[#This Row],[BT]],IF(Table_Styles[[#This Row],[BT Default]]&lt;&gt;"",Table_Styles[[#This Row],[BT Default]],""))</f>
        <v/>
      </c>
      <c r="AZ21" s="146"/>
      <c r="BA21" s="60"/>
      <c r="BB21" s="29" t="str">
        <f>IF(Table_Styles[[#This Row],[BR]]&lt;&gt;"",Table_Styles[[#This Row],[BR]],IF(Table_Styles[[#This Row],[BR Default]]&lt;&gt;"",Table_Styles[[#This Row],[BR Default]],""))</f>
        <v/>
      </c>
      <c r="BC21" s="146"/>
      <c r="BD21" s="60"/>
      <c r="BE21" s="29" t="str">
        <f>IF(Table_Styles[[#This Row],[BB]]&lt;&gt;"",Table_Styles[[#This Row],[BB]],IF(Table_Styles[[#This Row],[BB Default]]&lt;&gt;"",Table_Styles[[#This Row],[BB Default]],""))</f>
        <v/>
      </c>
      <c r="BF21" s="146"/>
      <c r="BG21" s="60"/>
      <c r="BH21" s="29" t="str">
        <f>IF(Table_Styles[[#This Row],[BL]]&lt;&gt;"",Table_Styles[[#This Row],[BL]],IF(Table_Styles[[#This Row],[BL Default]]&lt;&gt;"",Table_Styles[[#This Row],[BL Default]],""))</f>
        <v/>
      </c>
      <c r="BI21" s="60"/>
      <c r="BJ21" s="60"/>
      <c r="BK21" s="29" t="str">
        <f>IF(Table_Styles[[#This Row],[Width]]&lt;&gt;"",Table_Styles[[#This Row],[Width]],IF(Table_Styles[[#This Row],[Width Default]]&lt;&gt;"",Table_Styles[[#This Row],[Width Default]],""))</f>
        <v/>
      </c>
      <c r="BL21" s="60"/>
      <c r="BM21" s="60"/>
      <c r="BN21" s="29" t="str">
        <f>IF(Table_Styles[[#This Row],[Height]]&lt;&gt;"",Table_Styles[[#This Row],[Height]],IF(Table_Styles[[#This Row],[Height Default]]&lt;&gt;"",Table_Styles[[#This Row],[Height Default]],""))</f>
        <v/>
      </c>
      <c r="BO21" s="25"/>
      <c r="BP21" s="25"/>
      <c r="BQ21" s="29" t="str">
        <f>IF(Table_Styles[[#This Row],[Top]]&lt;&gt;"",Table_Styles[[#This Row],[Top]],IF(Table_Styles[[#This Row],[Top Default]]&lt;&gt;"",Table_Styles[[#This Row],[Top Default]],""))</f>
        <v/>
      </c>
      <c r="BR21" s="25"/>
      <c r="BS21" s="25"/>
      <c r="BT21" s="29" t="str">
        <f>IF(Table_Styles[[#This Row],[Right]]&lt;&gt;"",Table_Styles[[#This Row],[Right]],IF(Table_Styles[[#This Row],[Right Default]]&lt;&gt;"",Table_Styles[[#This Row],[Right Default]],""))</f>
        <v/>
      </c>
      <c r="BU21" s="25"/>
      <c r="BV21" s="25"/>
      <c r="BW21" s="29" t="str">
        <f>IF(Table_Styles[[#This Row],[Bottom]]&lt;&gt;"",Table_Styles[[#This Row],[Bottom]],IF(Table_Styles[[#This Row],[Bottom Default]]&lt;&gt;"",Table_Styles[[#This Row],[Bottom Default]],""))</f>
        <v/>
      </c>
      <c r="BX21" s="25"/>
      <c r="BY21" s="25"/>
      <c r="BZ21" s="29" t="str">
        <f>IF(Table_Styles[[#This Row],[Left]]&lt;&gt;"",Table_Styles[[#This Row],[Left]],IF(Table_Styles[[#This Row],[Left Default]]&lt;&gt;"",Table_Styles[[#This Row],[Left Default]],""))</f>
        <v/>
      </c>
      <c r="CA21" s="146" t="s">
        <v>1559</v>
      </c>
      <c r="CB21" s="107" t="str">
        <f>IF(AND(Table_Styles[[#This Row],[Selector]]&lt;&gt;"",Table_Styles[[#This Row],[Font Family Used]]&lt;&gt;"",Table_Styles[[#This Row],[Font Weight Used]]&lt;&gt;""),Table_Styles[[#This Row],[Font Family Used]]&amp;" "&amp;Table_Styles[[#This Row],[Font Weight Used]],"")</f>
        <v/>
      </c>
      <c r="CC21" s="107" t="str">
        <f ca="1">IF(AND(Table_Styles[[#This Row],[Selector]],COUNTIF(OFFSET(CC:CC,0,0,ROW()-1,1),"="&amp;Table_Styles[[#This Row],[Font]])=0),Table_Styles[[#This Row],[Font]],"")</f>
        <v/>
      </c>
      <c r="CD21" s="107" t="str">
        <f ca="1">IF(Table_Styles[[#This Row],[Unique Font]]&lt;&gt;"",
"{""fontFamily"":"""&amp;Table_Styles[[#This Row],[Font Family Used]]&amp;""",""fontWeight"":"&amp;Table_Styles[[#This Row],[Font Weight Used]]&amp;"}","")</f>
        <v/>
      </c>
      <c r="CE2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block;</v>
      </c>
      <c r="CF21" s="106" t="str">
        <f>IF(AND(Table_Styles[[#This Row],[Selector]]&lt;&gt;"", Table_Styles[[#This Row],[Config Properties]]&lt;&gt;""),
Table_Styles[[#This Row],[Selector]]&amp;" { "&amp;Table_Styles[[#This Row],[Config Properties]]&amp;" }","")</f>
        <v>.input-group { display: block; }</v>
      </c>
      <c r="CG21" s="106" t="str">
        <f xml:space="preserve">
SUBSTITUTE(SUBSTITUTE(SUBSTITUTE(SUBSTITUTE(SUBSTITUTE(SUBSTITUTE(SUBSTITUTE(SUBSTITUTE(Table_Styles[[#This Row],[Config]],
" {","{"),
"{ ","{"),
" }","}"),
"} ","}"),
" ,",","),
", ",","),
" :",":"),
": ",":")</f>
        <v>.input-group{display:block;}</v>
      </c>
    </row>
    <row r="22" spans="2:85" ht="21" customHeight="1">
      <c r="B22" s="352" t="s">
        <v>1825</v>
      </c>
      <c r="C22" s="105" t="s">
        <v>1824</v>
      </c>
      <c r="D22" s="146"/>
      <c r="E22" s="60"/>
      <c r="F22" s="29" t="str">
        <f>IF(Table_Styles[[#This Row],[Font Family]]&lt;&gt;"",Table_Styles[[#This Row],[Font Family]],IF(Table_Styles[[#This Row],[Font Family Default]]&lt;&gt;"",Table_Styles[[#This Row],[Font Family Default]],""))</f>
        <v/>
      </c>
      <c r="G22" s="146"/>
      <c r="H22" s="60"/>
      <c r="I22" s="29" t="str">
        <f>IF(Table_Styles[[#This Row],[Font Size]]&lt;&gt;"",Table_Styles[[#This Row],[Font Size]],IF(Table_Styles[[#This Row],[Font Size Default]]&lt;&gt;"",Table_Styles[[#This Row],[Font Size Default]],""))</f>
        <v/>
      </c>
      <c r="J22" s="146"/>
      <c r="K22" s="60"/>
      <c r="L22" s="29" t="str">
        <f>IF(Table_Styles[[#This Row],[Font Weight]]&lt;&gt;"",Table_Styles[[#This Row],[Font Weight]],IF(Table_Styles[[#This Row],[Font Weight Default]]&lt;&gt;"",Table_Styles[[#This Row],[Font Weight Default]],""))</f>
        <v/>
      </c>
      <c r="M22" s="146"/>
      <c r="N22" s="60"/>
      <c r="O22" s="29" t="str">
        <f>IF(Table_Styles[[#This Row],[Colour]]&lt;&gt;"",Table_Styles[[#This Row],[Colour]],IF(Table_Styles[[#This Row],[Colour Default]]&lt;&gt;"",Table_Styles[[#This Row],[Colour Default]],""))</f>
        <v/>
      </c>
      <c r="P22" s="146"/>
      <c r="Q22" s="60"/>
      <c r="R22" s="29" t="str">
        <f>IF(Table_Styles[[#This Row],[Background]]&lt;&gt;"",Table_Styles[[#This Row],[Background]],IF(Table_Styles[[#This Row],[Background Default]]&lt;&gt;"",Table_Styles[[#This Row],[Background Default]],""))</f>
        <v/>
      </c>
      <c r="S22" s="146"/>
      <c r="T22" s="60"/>
      <c r="U22" s="29" t="str">
        <f>IF(Table_Styles[[#This Row],[Border]]&lt;&gt;"",Table_Styles[[#This Row],[Border]],IF(Table_Styles[[#This Row],[Border Default]]&lt;&gt;"",Table_Styles[[#This Row],[Border Default]],""))</f>
        <v/>
      </c>
      <c r="V22" s="60"/>
      <c r="W22" s="60"/>
      <c r="X22" s="29" t="str">
        <f>IF(Table_Styles[[#This Row],[Border Radius]]&lt;&gt;"",Table_Styles[[#This Row],[Border Radius]],IF(Table_Styles[[#This Row],[Border Radius Default]]&lt;&gt;"",Table_Styles[[#This Row],[Border Radius Default]],""))</f>
        <v/>
      </c>
      <c r="Y22" s="146"/>
      <c r="Z22" s="60"/>
      <c r="AA22" s="29" t="str">
        <f>IF(Table_Styles[[#This Row],[MT]]&lt;&gt;"",Table_Styles[[#This Row],[MT]],IF(Table_Styles[[#This Row],[MT Default]]&lt;&gt;"",Table_Styles[[#This Row],[MT Default]],""))</f>
        <v/>
      </c>
      <c r="AB22" s="146"/>
      <c r="AC22" s="60"/>
      <c r="AD22" s="29" t="str">
        <f>IF(Table_Styles[[#This Row],[MR]]&lt;&gt;"",Table_Styles[[#This Row],[MR]],IF(Table_Styles[[#This Row],[MR Default]]&lt;&gt;"",Table_Styles[[#This Row],[MR Default]],""))</f>
        <v/>
      </c>
      <c r="AE22" s="146"/>
      <c r="AF22" s="60"/>
      <c r="AG22" s="29" t="str">
        <f>IF(Table_Styles[[#This Row],[MB]]&lt;&gt;"",Table_Styles[[#This Row],[MB]],IF(Table_Styles[[#This Row],[MB Default]]&lt;&gt;"",Table_Styles[[#This Row],[MB Default]],""))</f>
        <v/>
      </c>
      <c r="AH22" s="146"/>
      <c r="AI22" s="60"/>
      <c r="AJ22" s="29" t="str">
        <f>IF(Table_Styles[[#This Row],[ML]]&lt;&gt;"",Table_Styles[[#This Row],[ML]],IF(Table_Styles[[#This Row],[ML Default]]&lt;&gt;"",Table_Styles[[#This Row],[ML Default]],""))</f>
        <v/>
      </c>
      <c r="AK22" s="146"/>
      <c r="AL22" s="60"/>
      <c r="AM22" s="29" t="str">
        <f>IF(Table_Styles[[#This Row],[PT]]&lt;&gt;"",Table_Styles[[#This Row],[PT]],IF(Table_Styles[[#This Row],[PT Default]]&lt;&gt;"",Table_Styles[[#This Row],[PT Default]],""))</f>
        <v/>
      </c>
      <c r="AN22" s="146"/>
      <c r="AO22" s="60"/>
      <c r="AP22" s="29" t="str">
        <f>IF(Table_Styles[[#This Row],[PR]]&lt;&gt;"",Table_Styles[[#This Row],[PR]],IF(Table_Styles[[#This Row],[PR Default]]&lt;&gt;"",Table_Styles[[#This Row],[PR Default]],""))</f>
        <v/>
      </c>
      <c r="AQ22" s="146"/>
      <c r="AR22" s="60"/>
      <c r="AS22" s="29" t="str">
        <f>IF(Table_Styles[[#This Row],[PB]]&lt;&gt;"",Table_Styles[[#This Row],[PB]],IF(Table_Styles[[#This Row],[PB Default]]&lt;&gt;"",Table_Styles[[#This Row],[PB Default]],""))</f>
        <v/>
      </c>
      <c r="AT22" s="146"/>
      <c r="AU22" s="60"/>
      <c r="AV22" s="29" t="str">
        <f>IF(Table_Styles[[#This Row],[PL]]&lt;&gt;"",Table_Styles[[#This Row],[PL]],IF(Table_Styles[[#This Row],[PL Default]]&lt;&gt;"",Table_Styles[[#This Row],[PL Default]],""))</f>
        <v/>
      </c>
      <c r="AW22" s="146"/>
      <c r="AX22" s="60"/>
      <c r="AY22" s="29" t="str">
        <f>IF(Table_Styles[[#This Row],[BT]]&lt;&gt;"",Table_Styles[[#This Row],[BT]],IF(Table_Styles[[#This Row],[BT Default]]&lt;&gt;"",Table_Styles[[#This Row],[BT Default]],""))</f>
        <v/>
      </c>
      <c r="AZ22" s="146"/>
      <c r="BA22" s="60"/>
      <c r="BB22" s="29" t="str">
        <f>IF(Table_Styles[[#This Row],[BR]]&lt;&gt;"",Table_Styles[[#This Row],[BR]],IF(Table_Styles[[#This Row],[BR Default]]&lt;&gt;"",Table_Styles[[#This Row],[BR Default]],""))</f>
        <v/>
      </c>
      <c r="BC22" s="146"/>
      <c r="BD22" s="60"/>
      <c r="BE22" s="29" t="str">
        <f>IF(Table_Styles[[#This Row],[BB]]&lt;&gt;"",Table_Styles[[#This Row],[BB]],IF(Table_Styles[[#This Row],[BB Default]]&lt;&gt;"",Table_Styles[[#This Row],[BB Default]],""))</f>
        <v/>
      </c>
      <c r="BF22" s="146"/>
      <c r="BG22" s="60"/>
      <c r="BH22" s="29" t="str">
        <f>IF(Table_Styles[[#This Row],[BL]]&lt;&gt;"",Table_Styles[[#This Row],[BL]],IF(Table_Styles[[#This Row],[BL Default]]&lt;&gt;"",Table_Styles[[#This Row],[BL Default]],""))</f>
        <v/>
      </c>
      <c r="BI22" s="60"/>
      <c r="BJ22" s="60"/>
      <c r="BK22" s="29" t="str">
        <f>IF(Table_Styles[[#This Row],[Width]]&lt;&gt;"",Table_Styles[[#This Row],[Width]],IF(Table_Styles[[#This Row],[Width Default]]&lt;&gt;"",Table_Styles[[#This Row],[Width Default]],""))</f>
        <v/>
      </c>
      <c r="BL22" s="60"/>
      <c r="BM22" s="60"/>
      <c r="BN22" s="29" t="str">
        <f>IF(Table_Styles[[#This Row],[Height]]&lt;&gt;"",Table_Styles[[#This Row],[Height]],IF(Table_Styles[[#This Row],[Height Default]]&lt;&gt;"",Table_Styles[[#This Row],[Height Default]],""))</f>
        <v/>
      </c>
      <c r="BO22" s="25"/>
      <c r="BP22" s="25"/>
      <c r="BQ22" s="29" t="str">
        <f>IF(Table_Styles[[#This Row],[Top]]&lt;&gt;"",Table_Styles[[#This Row],[Top]],IF(Table_Styles[[#This Row],[Top Default]]&lt;&gt;"",Table_Styles[[#This Row],[Top Default]],""))</f>
        <v/>
      </c>
      <c r="BR22" s="25"/>
      <c r="BS22" s="25"/>
      <c r="BT22" s="29" t="str">
        <f>IF(Table_Styles[[#This Row],[Right]]&lt;&gt;"",Table_Styles[[#This Row],[Right]],IF(Table_Styles[[#This Row],[Right Default]]&lt;&gt;"",Table_Styles[[#This Row],[Right Default]],""))</f>
        <v/>
      </c>
      <c r="BU22" s="25"/>
      <c r="BV22" s="25"/>
      <c r="BW22" s="29" t="str">
        <f>IF(Table_Styles[[#This Row],[Bottom]]&lt;&gt;"",Table_Styles[[#This Row],[Bottom]],IF(Table_Styles[[#This Row],[Bottom Default]]&lt;&gt;"",Table_Styles[[#This Row],[Bottom Default]],""))</f>
        <v/>
      </c>
      <c r="BX22" s="25"/>
      <c r="BY22" s="25"/>
      <c r="BZ22" s="29" t="str">
        <f>IF(Table_Styles[[#This Row],[Left]]&lt;&gt;"",Table_Styles[[#This Row],[Left]],IF(Table_Styles[[#This Row],[Left Default]]&lt;&gt;"",Table_Styles[[#This Row],[Left Default]],""))</f>
        <v/>
      </c>
      <c r="CA22" s="146" t="s">
        <v>1559</v>
      </c>
      <c r="CB22" s="107" t="str">
        <f>IF(AND(Table_Styles[[#This Row],[Selector]]&lt;&gt;"",Table_Styles[[#This Row],[Font Family Used]]&lt;&gt;"",Table_Styles[[#This Row],[Font Weight Used]]&lt;&gt;""),Table_Styles[[#This Row],[Font Family Used]]&amp;" "&amp;Table_Styles[[#This Row],[Font Weight Used]],"")</f>
        <v/>
      </c>
      <c r="CC22" s="107" t="str">
        <f ca="1">IF(AND(Table_Styles[[#This Row],[Selector]],COUNTIF(OFFSET(CC:CC,0,0,ROW()-1,1),"="&amp;Table_Styles[[#This Row],[Font]])=0),Table_Styles[[#This Row],[Font]],"")</f>
        <v/>
      </c>
      <c r="CD22" s="107" t="str">
        <f ca="1">IF(Table_Styles[[#This Row],[Unique Font]]&lt;&gt;"",
"{""fontFamily"":"""&amp;Table_Styles[[#This Row],[Font Family Used]]&amp;""",""fontWeight"":"&amp;Table_Styles[[#This Row],[Font Weight Used]]&amp;"}","")</f>
        <v/>
      </c>
      <c r="CE22"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block;</v>
      </c>
      <c r="CF22" s="106" t="str">
        <f>IF(AND(Table_Styles[[#This Row],[Selector]]&lt;&gt;"", Table_Styles[[#This Row],[Config Properties]]&lt;&gt;""),
Table_Styles[[#This Row],[Selector]]&amp;" { "&amp;Table_Styles[[#This Row],[Config Properties]]&amp;" }","")</f>
        <v>.input-group .form-control, .input-group-addon, .input-group-btn { display: block; }</v>
      </c>
      <c r="CG22" s="106" t="str">
        <f xml:space="preserve">
SUBSTITUTE(SUBSTITUTE(SUBSTITUTE(SUBSTITUTE(SUBSTITUTE(SUBSTITUTE(SUBSTITUTE(SUBSTITUTE(Table_Styles[[#This Row],[Config]],
" {","{"),
"{ ","{"),
" }","}"),
"} ","}"),
" ,",","),
", ",","),
" :",":"),
": ",":")</f>
        <v>.input-group .form-control,.input-group-addon,.input-group-btn{display:block;}</v>
      </c>
    </row>
    <row r="23" spans="2:85" ht="21" customHeight="1">
      <c r="B23" s="103" t="s">
        <v>731</v>
      </c>
      <c r="C23" s="105" t="s">
        <v>732</v>
      </c>
      <c r="D23" s="146"/>
      <c r="E23" s="60"/>
      <c r="F23" s="29" t="str">
        <f>IF(Table_Styles[[#This Row],[Font Family]]&lt;&gt;"",Table_Styles[[#This Row],[Font Family]],IF(Table_Styles[[#This Row],[Font Family Default]]&lt;&gt;"",Table_Styles[[#This Row],[Font Family Default]],""))</f>
        <v/>
      </c>
      <c r="G23" s="146"/>
      <c r="H23" s="60"/>
      <c r="I23" s="29" t="str">
        <f>IF(Table_Styles[[#This Row],[Font Size]]&lt;&gt;"",Table_Styles[[#This Row],[Font Size]],IF(Table_Styles[[#This Row],[Font Size Default]]&lt;&gt;"",Table_Styles[[#This Row],[Font Size Default]],""))</f>
        <v/>
      </c>
      <c r="J23" s="146"/>
      <c r="K23" s="60"/>
      <c r="L23" s="29" t="str">
        <f>IF(Table_Styles[[#This Row],[Font Weight]]&lt;&gt;"",Table_Styles[[#This Row],[Font Weight]],IF(Table_Styles[[#This Row],[Font Weight Default]]&lt;&gt;"",Table_Styles[[#This Row],[Font Weight Default]],""))</f>
        <v/>
      </c>
      <c r="M23" s="146"/>
      <c r="N23" s="60"/>
      <c r="O23" s="29" t="str">
        <f>IF(Table_Styles[[#This Row],[Colour]]&lt;&gt;"",Table_Styles[[#This Row],[Colour]],IF(Table_Styles[[#This Row],[Colour Default]]&lt;&gt;"",Table_Styles[[#This Row],[Colour Default]],""))</f>
        <v/>
      </c>
      <c r="P23" s="146"/>
      <c r="Q23" s="60"/>
      <c r="R23" s="29" t="str">
        <f>IF(Table_Styles[[#This Row],[Background]]&lt;&gt;"",Table_Styles[[#This Row],[Background]],IF(Table_Styles[[#This Row],[Background Default]]&lt;&gt;"",Table_Styles[[#This Row],[Background Default]],""))</f>
        <v/>
      </c>
      <c r="S23" s="146"/>
      <c r="T23" s="60"/>
      <c r="U23" s="29" t="str">
        <f>IF(Table_Styles[[#This Row],[Border]]&lt;&gt;"",Table_Styles[[#This Row],[Border]],IF(Table_Styles[[#This Row],[Border Default]]&lt;&gt;"",Table_Styles[[#This Row],[Border Default]],""))</f>
        <v/>
      </c>
      <c r="V23" s="60"/>
      <c r="W23" s="60"/>
      <c r="X23" s="29" t="str">
        <f>IF(Table_Styles[[#This Row],[Border Radius]]&lt;&gt;"",Table_Styles[[#This Row],[Border Radius]],IF(Table_Styles[[#This Row],[Border Radius Default]]&lt;&gt;"",Table_Styles[[#This Row],[Border Radius Default]],""))</f>
        <v/>
      </c>
      <c r="Y23" s="146"/>
      <c r="Z23" s="60"/>
      <c r="AA23" s="29" t="str">
        <f>IF(Table_Styles[[#This Row],[MT]]&lt;&gt;"",Table_Styles[[#This Row],[MT]],IF(Table_Styles[[#This Row],[MT Default]]&lt;&gt;"",Table_Styles[[#This Row],[MT Default]],""))</f>
        <v/>
      </c>
      <c r="AB23" s="146"/>
      <c r="AC23" s="60"/>
      <c r="AD23" s="29" t="str">
        <f>IF(Table_Styles[[#This Row],[MR]]&lt;&gt;"",Table_Styles[[#This Row],[MR]],IF(Table_Styles[[#This Row],[MR Default]]&lt;&gt;"",Table_Styles[[#This Row],[MR Default]],""))</f>
        <v/>
      </c>
      <c r="AE23" s="146"/>
      <c r="AF23" s="60" t="s">
        <v>379</v>
      </c>
      <c r="AG23" s="29" t="str">
        <f>IF(Table_Styles[[#This Row],[MB]]&lt;&gt;"",Table_Styles[[#This Row],[MB]],IF(Table_Styles[[#This Row],[MB Default]]&lt;&gt;"",Table_Styles[[#This Row],[MB Default]],""))</f>
        <v>15px</v>
      </c>
      <c r="AH23" s="146"/>
      <c r="AI23" s="60"/>
      <c r="AJ23" s="29" t="str">
        <f>IF(Table_Styles[[#This Row],[ML]]&lt;&gt;"",Table_Styles[[#This Row],[ML]],IF(Table_Styles[[#This Row],[ML Default]]&lt;&gt;"",Table_Styles[[#This Row],[ML Default]],""))</f>
        <v/>
      </c>
      <c r="AK23" s="146"/>
      <c r="AL23" s="60"/>
      <c r="AM23" s="29" t="str">
        <f>IF(Table_Styles[[#This Row],[PT]]&lt;&gt;"",Table_Styles[[#This Row],[PT]],IF(Table_Styles[[#This Row],[PT Default]]&lt;&gt;"",Table_Styles[[#This Row],[PT Default]],""))</f>
        <v/>
      </c>
      <c r="AN23" s="146"/>
      <c r="AO23" s="60"/>
      <c r="AP23" s="29" t="str">
        <f>IF(Table_Styles[[#This Row],[PR]]&lt;&gt;"",Table_Styles[[#This Row],[PR]],IF(Table_Styles[[#This Row],[PR Default]]&lt;&gt;"",Table_Styles[[#This Row],[PR Default]],""))</f>
        <v/>
      </c>
      <c r="AQ23" s="146"/>
      <c r="AR23" s="60"/>
      <c r="AS23" s="29" t="str">
        <f>IF(Table_Styles[[#This Row],[PB]]&lt;&gt;"",Table_Styles[[#This Row],[PB]],IF(Table_Styles[[#This Row],[PB Default]]&lt;&gt;"",Table_Styles[[#This Row],[PB Default]],""))</f>
        <v/>
      </c>
      <c r="AT23" s="146"/>
      <c r="AU23" s="60"/>
      <c r="AV23" s="29" t="str">
        <f>IF(Table_Styles[[#This Row],[PL]]&lt;&gt;"",Table_Styles[[#This Row],[PL]],IF(Table_Styles[[#This Row],[PL Default]]&lt;&gt;"",Table_Styles[[#This Row],[PL Default]],""))</f>
        <v/>
      </c>
      <c r="AW23" s="146"/>
      <c r="AX23" s="60"/>
      <c r="AY23" s="29" t="str">
        <f>IF(Table_Styles[[#This Row],[BT]]&lt;&gt;"",Table_Styles[[#This Row],[BT]],IF(Table_Styles[[#This Row],[BT Default]]&lt;&gt;"",Table_Styles[[#This Row],[BT Default]],""))</f>
        <v/>
      </c>
      <c r="AZ23" s="146"/>
      <c r="BA23" s="60"/>
      <c r="BB23" s="29" t="str">
        <f>IF(Table_Styles[[#This Row],[BR]]&lt;&gt;"",Table_Styles[[#This Row],[BR]],IF(Table_Styles[[#This Row],[BR Default]]&lt;&gt;"",Table_Styles[[#This Row],[BR Default]],""))</f>
        <v/>
      </c>
      <c r="BC23" s="146"/>
      <c r="BD23" s="60"/>
      <c r="BE23" s="29" t="str">
        <f>IF(Table_Styles[[#This Row],[BB]]&lt;&gt;"",Table_Styles[[#This Row],[BB]],IF(Table_Styles[[#This Row],[BB Default]]&lt;&gt;"",Table_Styles[[#This Row],[BB Default]],""))</f>
        <v/>
      </c>
      <c r="BF23" s="146"/>
      <c r="BG23" s="60"/>
      <c r="BH23" s="29" t="str">
        <f>IF(Table_Styles[[#This Row],[BL]]&lt;&gt;"",Table_Styles[[#This Row],[BL]],IF(Table_Styles[[#This Row],[BL Default]]&lt;&gt;"",Table_Styles[[#This Row],[BL Default]],""))</f>
        <v/>
      </c>
      <c r="BI23" s="60"/>
      <c r="BJ23" s="60"/>
      <c r="BK23" s="29" t="str">
        <f>IF(Table_Styles[[#This Row],[Width]]&lt;&gt;"",Table_Styles[[#This Row],[Width]],IF(Table_Styles[[#This Row],[Width Default]]&lt;&gt;"",Table_Styles[[#This Row],[Width Default]],""))</f>
        <v/>
      </c>
      <c r="BL23" s="60"/>
      <c r="BM23" s="60"/>
      <c r="BN23" s="29" t="str">
        <f>IF(Table_Styles[[#This Row],[Height]]&lt;&gt;"",Table_Styles[[#This Row],[Height]],IF(Table_Styles[[#This Row],[Height Default]]&lt;&gt;"",Table_Styles[[#This Row],[Height Default]],""))</f>
        <v/>
      </c>
      <c r="BO23" s="25"/>
      <c r="BP23" s="25"/>
      <c r="BQ23" s="29" t="str">
        <f>IF(Table_Styles[[#This Row],[Top]]&lt;&gt;"",Table_Styles[[#This Row],[Top]],IF(Table_Styles[[#This Row],[Top Default]]&lt;&gt;"",Table_Styles[[#This Row],[Top Default]],""))</f>
        <v/>
      </c>
      <c r="BR23" s="25"/>
      <c r="BS23" s="25"/>
      <c r="BT23" s="29" t="str">
        <f>IF(Table_Styles[[#This Row],[Right]]&lt;&gt;"",Table_Styles[[#This Row],[Right]],IF(Table_Styles[[#This Row],[Right Default]]&lt;&gt;"",Table_Styles[[#This Row],[Right Default]],""))</f>
        <v/>
      </c>
      <c r="BU23" s="25"/>
      <c r="BV23" s="25"/>
      <c r="BW23" s="29" t="str">
        <f>IF(Table_Styles[[#This Row],[Bottom]]&lt;&gt;"",Table_Styles[[#This Row],[Bottom]],IF(Table_Styles[[#This Row],[Bottom Default]]&lt;&gt;"",Table_Styles[[#This Row],[Bottom Default]],""))</f>
        <v/>
      </c>
      <c r="BX23" s="25"/>
      <c r="BY23" s="25"/>
      <c r="BZ23" s="29" t="str">
        <f>IF(Table_Styles[[#This Row],[Left]]&lt;&gt;"",Table_Styles[[#This Row],[Left]],IF(Table_Styles[[#This Row],[Left Default]]&lt;&gt;"",Table_Styles[[#This Row],[Left Default]],""))</f>
        <v/>
      </c>
      <c r="CA23" s="146"/>
      <c r="CB23" s="107" t="str">
        <f>IF(AND(Table_Styles[[#This Row],[Selector]]&lt;&gt;"",Table_Styles[[#This Row],[Font Family Used]]&lt;&gt;"",Table_Styles[[#This Row],[Font Weight Used]]&lt;&gt;""),Table_Styles[[#This Row],[Font Family Used]]&amp;" "&amp;Table_Styles[[#This Row],[Font Weight Used]],"")</f>
        <v/>
      </c>
      <c r="CC23" s="107" t="str">
        <f ca="1">IF(AND(Table_Styles[[#This Row],[Selector]],COUNTIF(OFFSET(CC:CC,0,0,ROW()-1,1),"="&amp;Table_Styles[[#This Row],[Font]])=0),Table_Styles[[#This Row],[Font]],"")</f>
        <v/>
      </c>
      <c r="CD23" s="107" t="str">
        <f ca="1">IF(Table_Styles[[#This Row],[Unique Font]]&lt;&gt;"",
"{""fontFamily"":"""&amp;Table_Styles[[#This Row],[Font Family Used]]&amp;""",""fontWeight"":"&amp;Table_Styles[[#This Row],[Font Weight Used]]&amp;"}","")</f>
        <v/>
      </c>
      <c r="CE2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3" s="106" t="str">
        <f>IF(AND(Table_Styles[[#This Row],[Selector]]&lt;&gt;"", Table_Styles[[#This Row],[Config Properties]]&lt;&gt;""),
Table_Styles[[#This Row],[Selector]]&amp;" { "&amp;Table_Styles[[#This Row],[Config Properties]]&amp;" }","")</f>
        <v>formly-field .field-content { margin-bottom: 15px }</v>
      </c>
      <c r="CG23" s="106" t="str">
        <f xml:space="preserve">
SUBSTITUTE(SUBSTITUTE(SUBSTITUTE(SUBSTITUTE(SUBSTITUTE(SUBSTITUTE(SUBSTITUTE(SUBSTITUTE(Table_Styles[[#This Row],[Config]],
" {","{"),
"{ ","{"),
" }","}"),
"} ","}"),
" ,",","),
", ",","),
" :",":"),
": ",":")</f>
        <v>formly-field .field-content{margin-bottom:15px}</v>
      </c>
    </row>
    <row r="24" spans="2:85" ht="21" customHeight="1">
      <c r="B24" s="104" t="s">
        <v>18</v>
      </c>
      <c r="C24" s="104" t="s">
        <v>408</v>
      </c>
      <c r="D24" s="60"/>
      <c r="E24" s="60" t="str">
        <f>Settings_Styling_Font_Labels</f>
        <v>Roboto</v>
      </c>
      <c r="F24" s="52" t="str">
        <f>IF(Table_Styles[[#This Row],[Font Family]]&lt;&gt;"",Table_Styles[[#This Row],[Font Family]],IF(Table_Styles[[#This Row],[Font Family Default]]&lt;&gt;"",Table_Styles[[#This Row],[Font Family Default]],""))</f>
        <v>Roboto</v>
      </c>
      <c r="G24" s="59"/>
      <c r="H24" s="135" t="s">
        <v>409</v>
      </c>
      <c r="I24" s="52" t="str">
        <f>IF(Table_Styles[[#This Row],[Font Size]]&lt;&gt;"",Table_Styles[[#This Row],[Font Size]],IF(Table_Styles[[#This Row],[Font Size Default]]&lt;&gt;"",Table_Styles[[#This Row],[Font Size Default]],""))</f>
        <v>14px</v>
      </c>
      <c r="J24" s="59"/>
      <c r="K24" s="60">
        <f>Settings_Styling_Font_Weight_Labels</f>
        <v>700</v>
      </c>
      <c r="L24" s="52">
        <f>IF(Table_Styles[[#This Row],[Font Weight]]&lt;&gt;"",Table_Styles[[#This Row],[Font Weight]],IF(Table_Styles[[#This Row],[Font Weight Default]]&lt;&gt;"",Table_Styles[[#This Row],[Font Weight Default]],""))</f>
        <v>700</v>
      </c>
      <c r="M24" s="59"/>
      <c r="N24" s="59" t="str">
        <f>Colour_Foreground_1</f>
        <v>#2a2a2a</v>
      </c>
      <c r="O24" s="52" t="str">
        <f>IF(Table_Styles[[#This Row],[Colour]]&lt;&gt;"",Table_Styles[[#This Row],[Colour]],IF(Table_Styles[[#This Row],[Colour Default]]&lt;&gt;"",Table_Styles[[#This Row],[Colour Default]],""))</f>
        <v>#2a2a2a</v>
      </c>
      <c r="P24" s="59"/>
      <c r="Q24" s="59"/>
      <c r="R24" s="52" t="str">
        <f>IF(Table_Styles[[#This Row],[Background]]&lt;&gt;"",Table_Styles[[#This Row],[Background]],IF(Table_Styles[[#This Row],[Background Default]]&lt;&gt;"",Table_Styles[[#This Row],[Background Default]],""))</f>
        <v/>
      </c>
      <c r="S24" s="59"/>
      <c r="T24" s="59"/>
      <c r="U24" s="52" t="str">
        <f>IF(Table_Styles[[#This Row],[Border]]&lt;&gt;"",Table_Styles[[#This Row],[Border]],IF(Table_Styles[[#This Row],[Border Default]]&lt;&gt;"",Table_Styles[[#This Row],[Border Default]],""))</f>
        <v/>
      </c>
      <c r="V24" s="59"/>
      <c r="W24" s="59"/>
      <c r="X24" s="52" t="str">
        <f>IF(Table_Styles[[#This Row],[Border Radius]]&lt;&gt;"",Table_Styles[[#This Row],[Border Radius]],IF(Table_Styles[[#This Row],[Border Radius Default]]&lt;&gt;"",Table_Styles[[#This Row],[Border Radius Default]],""))</f>
        <v/>
      </c>
      <c r="Y24" s="59"/>
      <c r="Z24" s="59"/>
      <c r="AA24" s="52" t="str">
        <f>IF(Table_Styles[[#This Row],[MT]]&lt;&gt;"",Table_Styles[[#This Row],[MT]],IF(Table_Styles[[#This Row],[MT Default]]&lt;&gt;"",Table_Styles[[#This Row],[MT Default]],""))</f>
        <v/>
      </c>
      <c r="AB24" s="59"/>
      <c r="AC24" s="59"/>
      <c r="AD24" s="52" t="str">
        <f>IF(Table_Styles[[#This Row],[MR]]&lt;&gt;"",Table_Styles[[#This Row],[MR]],IF(Table_Styles[[#This Row],[MR Default]]&lt;&gt;"",Table_Styles[[#This Row],[MR Default]],""))</f>
        <v/>
      </c>
      <c r="AE24" s="59"/>
      <c r="AF24" s="135" t="s">
        <v>404</v>
      </c>
      <c r="AG24" s="52" t="str">
        <f>IF(Table_Styles[[#This Row],[MB]]&lt;&gt;"",Table_Styles[[#This Row],[MB]],IF(Table_Styles[[#This Row],[MB Default]]&lt;&gt;"",Table_Styles[[#This Row],[MB Default]],""))</f>
        <v>5px</v>
      </c>
      <c r="AH24" s="59"/>
      <c r="AI24" s="59"/>
      <c r="AJ24" s="52" t="str">
        <f>IF(Table_Styles[[#This Row],[ML]]&lt;&gt;"",Table_Styles[[#This Row],[ML]],IF(Table_Styles[[#This Row],[ML Default]]&lt;&gt;"",Table_Styles[[#This Row],[ML Default]],""))</f>
        <v/>
      </c>
      <c r="AK24" s="59"/>
      <c r="AL24" s="59"/>
      <c r="AM24" s="52" t="str">
        <f>IF(Table_Styles[[#This Row],[PT]]&lt;&gt;"",Table_Styles[[#This Row],[PT]],IF(Table_Styles[[#This Row],[PT Default]]&lt;&gt;"",Table_Styles[[#This Row],[PT Default]],""))</f>
        <v/>
      </c>
      <c r="AN24" s="59"/>
      <c r="AO24" s="59"/>
      <c r="AP24" s="52" t="str">
        <f>IF(Table_Styles[[#This Row],[PR]]&lt;&gt;"",Table_Styles[[#This Row],[PR]],IF(Table_Styles[[#This Row],[PR Default]]&lt;&gt;"",Table_Styles[[#This Row],[PR Default]],""))</f>
        <v/>
      </c>
      <c r="AQ24" s="59"/>
      <c r="AR24" s="59"/>
      <c r="AS24" s="52" t="str">
        <f>IF(Table_Styles[[#This Row],[PB]]&lt;&gt;"",Table_Styles[[#This Row],[PB]],IF(Table_Styles[[#This Row],[PB Default]]&lt;&gt;"",Table_Styles[[#This Row],[PB Default]],""))</f>
        <v/>
      </c>
      <c r="AT24" s="59"/>
      <c r="AU24" s="59"/>
      <c r="AV24" s="52" t="str">
        <f>IF(Table_Styles[[#This Row],[PL]]&lt;&gt;"",Table_Styles[[#This Row],[PL]],IF(Table_Styles[[#This Row],[PL Default]]&lt;&gt;"",Table_Styles[[#This Row],[PL Default]],""))</f>
        <v/>
      </c>
      <c r="AW24" s="59"/>
      <c r="AX24" s="59"/>
      <c r="AY24" s="52" t="str">
        <f>IF(Table_Styles[[#This Row],[BT]]&lt;&gt;"",Table_Styles[[#This Row],[BT]],IF(Table_Styles[[#This Row],[BT Default]]&lt;&gt;"",Table_Styles[[#This Row],[BT Default]],""))</f>
        <v/>
      </c>
      <c r="AZ24" s="59"/>
      <c r="BA24" s="59"/>
      <c r="BB24" s="52" t="str">
        <f>IF(Table_Styles[[#This Row],[BR]]&lt;&gt;"",Table_Styles[[#This Row],[BR]],IF(Table_Styles[[#This Row],[BR Default]]&lt;&gt;"",Table_Styles[[#This Row],[BR Default]],""))</f>
        <v/>
      </c>
      <c r="BC24" s="59"/>
      <c r="BD24" s="59"/>
      <c r="BE24" s="52" t="str">
        <f>IF(Table_Styles[[#This Row],[BB]]&lt;&gt;"",Table_Styles[[#This Row],[BB]],IF(Table_Styles[[#This Row],[BB Default]]&lt;&gt;"",Table_Styles[[#This Row],[BB Default]],""))</f>
        <v/>
      </c>
      <c r="BF24" s="59"/>
      <c r="BG24" s="59"/>
      <c r="BH24" s="52" t="str">
        <f>IF(Table_Styles[[#This Row],[BL]]&lt;&gt;"",Table_Styles[[#This Row],[BL]],IF(Table_Styles[[#This Row],[BL Default]]&lt;&gt;"",Table_Styles[[#This Row],[BL Default]],""))</f>
        <v/>
      </c>
      <c r="BI24" s="59"/>
      <c r="BJ24" s="59"/>
      <c r="BK24" s="52" t="str">
        <f>IF(Table_Styles[[#This Row],[Width]]&lt;&gt;"",Table_Styles[[#This Row],[Width]],IF(Table_Styles[[#This Row],[Width Default]]&lt;&gt;"",Table_Styles[[#This Row],[Width Default]],""))</f>
        <v/>
      </c>
      <c r="BL24" s="59"/>
      <c r="BM24" s="59"/>
      <c r="BN24" s="52" t="str">
        <f>IF(Table_Styles[[#This Row],[Height]]&lt;&gt;"",Table_Styles[[#This Row],[Height]],IF(Table_Styles[[#This Row],[Height Default]]&lt;&gt;"",Table_Styles[[#This Row],[Height Default]],""))</f>
        <v/>
      </c>
      <c r="BO24" s="52"/>
      <c r="BP24" s="52"/>
      <c r="BQ24" s="52" t="str">
        <f>IF(Table_Styles[[#This Row],[Top]]&lt;&gt;"",Table_Styles[[#This Row],[Top]],IF(Table_Styles[[#This Row],[Top Default]]&lt;&gt;"",Table_Styles[[#This Row],[Top Default]],""))</f>
        <v/>
      </c>
      <c r="BR24" s="52"/>
      <c r="BS24" s="52"/>
      <c r="BT24" s="52" t="str">
        <f>IF(Table_Styles[[#This Row],[Right]]&lt;&gt;"",Table_Styles[[#This Row],[Right]],IF(Table_Styles[[#This Row],[Right Default]]&lt;&gt;"",Table_Styles[[#This Row],[Right Default]],""))</f>
        <v/>
      </c>
      <c r="BU24" s="52"/>
      <c r="BV24" s="52"/>
      <c r="BW24" s="52" t="str">
        <f>IF(Table_Styles[[#This Row],[Bottom]]&lt;&gt;"",Table_Styles[[#This Row],[Bottom]],IF(Table_Styles[[#This Row],[Bottom Default]]&lt;&gt;"",Table_Styles[[#This Row],[Bottom Default]],""))</f>
        <v/>
      </c>
      <c r="BX24" s="52"/>
      <c r="BY24" s="52"/>
      <c r="BZ24" s="52" t="str">
        <f>IF(Table_Styles[[#This Row],[Left]]&lt;&gt;"",Table_Styles[[#This Row],[Left]],IF(Table_Styles[[#This Row],[Left Default]]&lt;&gt;"",Table_Styles[[#This Row],[Left Default]],""))</f>
        <v/>
      </c>
      <c r="CA24" s="59"/>
      <c r="CB24" s="103" t="str">
        <f>IF(AND(Table_Styles[[#This Row],[Selector]]&lt;&gt;"",Table_Styles[[#This Row],[Font Family Used]]&lt;&gt;"",Table_Styles[[#This Row],[Font Weight Used]]&lt;&gt;""),Table_Styles[[#This Row],[Font Family Used]]&amp;" "&amp;Table_Styles[[#This Row],[Font Weight Used]],"")</f>
        <v>Roboto 700</v>
      </c>
      <c r="CC24" s="103" t="str">
        <f ca="1">IF(AND(Table_Styles[[#This Row],[Selector]],COUNTIF(OFFSET(CC:CC,0,0,ROW()-1,1),"="&amp;Table_Styles[[#This Row],[Font]])=0),Table_Styles[[#This Row],[Font]],"")</f>
        <v>Roboto 700</v>
      </c>
      <c r="CD24" s="103" t="str">
        <f ca="1">IF(Table_Styles[[#This Row],[Unique Font]]&lt;&gt;"",
"{""fontFamily"":"""&amp;Table_Styles[[#This Row],[Font Family Used]]&amp;""",""fontWeight"":"&amp;Table_Styles[[#This Row],[Font Weight Used]]&amp;"}","")</f>
        <v>{"fontFamily":"Roboto","fontWeight":700}</v>
      </c>
      <c r="CE24"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14px;font-weight: 700;color: #2a2a2a;margin-bottom: 5px</v>
      </c>
      <c r="CF24" s="103" t="str">
        <f>IF(AND(Table_Styles[[#This Row],[Selector]]&lt;&gt;"", Table_Styles[[#This Row],[Config Properties]]&lt;&gt;""),
Table_Styles[[#This Row],[Selector]]&amp;" { "&amp;Table_Styles[[#This Row],[Config Properties]]&amp;" }","")</f>
        <v>formly-field label { font-family: 'Roboto';font-size: 14px;font-weight: 700;color: #2a2a2a;margin-bottom: 5px }</v>
      </c>
      <c r="CG24" s="103" t="str">
        <f xml:space="preserve">
SUBSTITUTE(SUBSTITUTE(SUBSTITUTE(SUBSTITUTE(SUBSTITUTE(SUBSTITUTE(SUBSTITUTE(SUBSTITUTE(Table_Styles[[#This Row],[Config]],
" {","{"),
"{ ","{"),
" }","}"),
"} ","}"),
" ,",","),
", ",","),
" :",":"),
": ",":")</f>
        <v>formly-field label{font-family:'Roboto';font-size:14px;font-weight:700;color:#2a2a2a;margin-bottom:5px}</v>
      </c>
    </row>
    <row r="25" spans="2:85" ht="21" customHeight="1">
      <c r="B25" s="103" t="s">
        <v>19</v>
      </c>
      <c r="C25" s="105" t="s">
        <v>728</v>
      </c>
      <c r="D25" s="146"/>
      <c r="E25" s="60"/>
      <c r="F25" s="50" t="str">
        <f>IF(Table_Styles[[#This Row],[Font Family]]&lt;&gt;"",Table_Styles[[#This Row],[Font Family]],IF(Table_Styles[[#This Row],[Font Family Default]]&lt;&gt;"",Table_Styles[[#This Row],[Font Family Default]],""))</f>
        <v/>
      </c>
      <c r="G25" s="146"/>
      <c r="H25" s="135" t="s">
        <v>379</v>
      </c>
      <c r="I25" s="50" t="str">
        <f>IF(Table_Styles[[#This Row],[Font Size]]&lt;&gt;"",Table_Styles[[#This Row],[Font Size]],IF(Table_Styles[[#This Row],[Font Size Default]]&lt;&gt;"",Table_Styles[[#This Row],[Font Size Default]],""))</f>
        <v>15px</v>
      </c>
      <c r="J25" s="146"/>
      <c r="K25" s="60"/>
      <c r="L25" s="50" t="str">
        <f>IF(Table_Styles[[#This Row],[Font Weight]]&lt;&gt;"",Table_Styles[[#This Row],[Font Weight]],IF(Table_Styles[[#This Row],[Font Weight Default]]&lt;&gt;"",Table_Styles[[#This Row],[Font Weight Default]],""))</f>
        <v/>
      </c>
      <c r="M25" s="146"/>
      <c r="N25" s="59"/>
      <c r="O25" s="50" t="str">
        <f>IF(Table_Styles[[#This Row],[Colour]]&lt;&gt;"",Table_Styles[[#This Row],[Colour]],IF(Table_Styles[[#This Row],[Colour Default]]&lt;&gt;"",Table_Styles[[#This Row],[Colour Default]],""))</f>
        <v/>
      </c>
      <c r="P25" s="146"/>
      <c r="Q25" s="59"/>
      <c r="R25" s="50" t="str">
        <f>IF(Table_Styles[[#This Row],[Background]]&lt;&gt;"",Table_Styles[[#This Row],[Background]],IF(Table_Styles[[#This Row],[Background Default]]&lt;&gt;"",Table_Styles[[#This Row],[Background Default]],""))</f>
        <v/>
      </c>
      <c r="S25" s="146"/>
      <c r="T25" s="59"/>
      <c r="U25" s="50" t="str">
        <f>IF(Table_Styles[[#This Row],[Border]]&lt;&gt;"",Table_Styles[[#This Row],[Border]],IF(Table_Styles[[#This Row],[Border Default]]&lt;&gt;"",Table_Styles[[#This Row],[Border Default]],""))</f>
        <v/>
      </c>
      <c r="V25" s="59"/>
      <c r="W25" s="59"/>
      <c r="X25" s="50" t="str">
        <f>IF(Table_Styles[[#This Row],[Border Radius]]&lt;&gt;"",Table_Styles[[#This Row],[Border Radius]],IF(Table_Styles[[#This Row],[Border Radius Default]]&lt;&gt;"",Table_Styles[[#This Row],[Border Radius Default]],""))</f>
        <v/>
      </c>
      <c r="Y25" s="146"/>
      <c r="Z25" s="135" t="s">
        <v>165</v>
      </c>
      <c r="AA25" s="50" t="str">
        <f>IF(Table_Styles[[#This Row],[MT]]&lt;&gt;"",Table_Styles[[#This Row],[MT]],IF(Table_Styles[[#This Row],[MT Default]]&lt;&gt;"",Table_Styles[[#This Row],[MT Default]],""))</f>
        <v>0</v>
      </c>
      <c r="AB25" s="146"/>
      <c r="AC25" s="59"/>
      <c r="AD25" s="50" t="str">
        <f>IF(Table_Styles[[#This Row],[MR]]&lt;&gt;"",Table_Styles[[#This Row],[MR]],IF(Table_Styles[[#This Row],[MR Default]]&lt;&gt;"",Table_Styles[[#This Row],[MR Default]],""))</f>
        <v/>
      </c>
      <c r="AE25" s="146"/>
      <c r="AF25" s="135" t="s">
        <v>379</v>
      </c>
      <c r="AG25" s="50" t="str">
        <f>IF(Table_Styles[[#This Row],[MB]]&lt;&gt;"",Table_Styles[[#This Row],[MB]],IF(Table_Styles[[#This Row],[MB Default]]&lt;&gt;"",Table_Styles[[#This Row],[MB Default]],""))</f>
        <v>15px</v>
      </c>
      <c r="AH25" s="146"/>
      <c r="AI25" s="59"/>
      <c r="AJ25" s="50" t="str">
        <f>IF(Table_Styles[[#This Row],[ML]]&lt;&gt;"",Table_Styles[[#This Row],[ML]],IF(Table_Styles[[#This Row],[ML Default]]&lt;&gt;"",Table_Styles[[#This Row],[ML Default]],""))</f>
        <v/>
      </c>
      <c r="AK25" s="146"/>
      <c r="AL25" s="59"/>
      <c r="AM25" s="50" t="str">
        <f>IF(Table_Styles[[#This Row],[PT]]&lt;&gt;"",Table_Styles[[#This Row],[PT]],IF(Table_Styles[[#This Row],[PT Default]]&lt;&gt;"",Table_Styles[[#This Row],[PT Default]],""))</f>
        <v/>
      </c>
      <c r="AN25" s="146"/>
      <c r="AO25" s="59"/>
      <c r="AP25" s="50" t="str">
        <f>IF(Table_Styles[[#This Row],[PR]]&lt;&gt;"",Table_Styles[[#This Row],[PR]],IF(Table_Styles[[#This Row],[PR Default]]&lt;&gt;"",Table_Styles[[#This Row],[PR Default]],""))</f>
        <v/>
      </c>
      <c r="AQ25" s="146"/>
      <c r="AR25" s="59"/>
      <c r="AS25" s="50" t="str">
        <f>IF(Table_Styles[[#This Row],[PB]]&lt;&gt;"",Table_Styles[[#This Row],[PB]],IF(Table_Styles[[#This Row],[PB Default]]&lt;&gt;"",Table_Styles[[#This Row],[PB Default]],""))</f>
        <v/>
      </c>
      <c r="AT25" s="146"/>
      <c r="AU25" s="59"/>
      <c r="AV25" s="50" t="str">
        <f>IF(Table_Styles[[#This Row],[PL]]&lt;&gt;"",Table_Styles[[#This Row],[PL]],IF(Table_Styles[[#This Row],[PL Default]]&lt;&gt;"",Table_Styles[[#This Row],[PL Default]],""))</f>
        <v/>
      </c>
      <c r="AW25" s="146"/>
      <c r="AX25" s="59"/>
      <c r="AY25" s="50" t="str">
        <f>IF(Table_Styles[[#This Row],[BT]]&lt;&gt;"",Table_Styles[[#This Row],[BT]],IF(Table_Styles[[#This Row],[BT Default]]&lt;&gt;"",Table_Styles[[#This Row],[BT Default]],""))</f>
        <v/>
      </c>
      <c r="AZ25" s="146"/>
      <c r="BA25" s="59"/>
      <c r="BB25" s="50" t="str">
        <f>IF(Table_Styles[[#This Row],[BR]]&lt;&gt;"",Table_Styles[[#This Row],[BR]],IF(Table_Styles[[#This Row],[BR Default]]&lt;&gt;"",Table_Styles[[#This Row],[BR Default]],""))</f>
        <v/>
      </c>
      <c r="BC25" s="146"/>
      <c r="BD25" s="59"/>
      <c r="BE25" s="50" t="str">
        <f>IF(Table_Styles[[#This Row],[BB]]&lt;&gt;"",Table_Styles[[#This Row],[BB]],IF(Table_Styles[[#This Row],[BB Default]]&lt;&gt;"",Table_Styles[[#This Row],[BB Default]],""))</f>
        <v/>
      </c>
      <c r="BF25" s="146"/>
      <c r="BG25" s="59"/>
      <c r="BH25" s="50" t="str">
        <f>IF(Table_Styles[[#This Row],[BL]]&lt;&gt;"",Table_Styles[[#This Row],[BL]],IF(Table_Styles[[#This Row],[BL Default]]&lt;&gt;"",Table_Styles[[#This Row],[BL Default]],""))</f>
        <v/>
      </c>
      <c r="BI25" s="59"/>
      <c r="BJ25" s="59"/>
      <c r="BK25" s="50" t="str">
        <f>IF(Table_Styles[[#This Row],[Width]]&lt;&gt;"",Table_Styles[[#This Row],[Width]],IF(Table_Styles[[#This Row],[Width Default]]&lt;&gt;"",Table_Styles[[#This Row],[Width Default]],""))</f>
        <v/>
      </c>
      <c r="BL25" s="59"/>
      <c r="BM25" s="59"/>
      <c r="BN25" s="50" t="str">
        <f>IF(Table_Styles[[#This Row],[Height]]&lt;&gt;"",Table_Styles[[#This Row],[Height]],IF(Table_Styles[[#This Row],[Height Default]]&lt;&gt;"",Table_Styles[[#This Row],[Height Default]],""))</f>
        <v/>
      </c>
      <c r="BO25" s="52"/>
      <c r="BP25" s="52"/>
      <c r="BQ25" s="50" t="str">
        <f>IF(Table_Styles[[#This Row],[Top]]&lt;&gt;"",Table_Styles[[#This Row],[Top]],IF(Table_Styles[[#This Row],[Top Default]]&lt;&gt;"",Table_Styles[[#This Row],[Top Default]],""))</f>
        <v/>
      </c>
      <c r="BR25" s="52"/>
      <c r="BS25" s="52"/>
      <c r="BT25" s="50" t="str">
        <f>IF(Table_Styles[[#This Row],[Right]]&lt;&gt;"",Table_Styles[[#This Row],[Right]],IF(Table_Styles[[#This Row],[Right Default]]&lt;&gt;"",Table_Styles[[#This Row],[Right Default]],""))</f>
        <v/>
      </c>
      <c r="BU25" s="52"/>
      <c r="BV25" s="52"/>
      <c r="BW25" s="50" t="str">
        <f>IF(Table_Styles[[#This Row],[Bottom]]&lt;&gt;"",Table_Styles[[#This Row],[Bottom]],IF(Table_Styles[[#This Row],[Bottom Default]]&lt;&gt;"",Table_Styles[[#This Row],[Bottom Default]],""))</f>
        <v/>
      </c>
      <c r="BX25" s="52"/>
      <c r="BY25" s="52"/>
      <c r="BZ25" s="50" t="str">
        <f>IF(Table_Styles[[#This Row],[Left]]&lt;&gt;"",Table_Styles[[#This Row],[Left]],IF(Table_Styles[[#This Row],[Left Default]]&lt;&gt;"",Table_Styles[[#This Row],[Left Default]],""))</f>
        <v/>
      </c>
      <c r="CA25" s="146"/>
      <c r="CB25" s="106" t="str">
        <f>IF(AND(Table_Styles[[#This Row],[Selector]]&lt;&gt;"",Table_Styles[[#This Row],[Font Family Used]]&lt;&gt;"",Table_Styles[[#This Row],[Font Weight Used]]&lt;&gt;""),Table_Styles[[#This Row],[Font Family Used]]&amp;" "&amp;Table_Styles[[#This Row],[Font Weight Used]],"")</f>
        <v/>
      </c>
      <c r="CC25" s="106" t="str">
        <f ca="1">IF(AND(Table_Styles[[#This Row],[Selector]],COUNTIF(OFFSET(CC:CC,0,0,ROW()-1,1),"="&amp;Table_Styles[[#This Row],[Font]])=0),Table_Styles[[#This Row],[Font]],"")</f>
        <v/>
      </c>
      <c r="CD25" s="106" t="str">
        <f ca="1">IF(Table_Styles[[#This Row],[Unique Font]]&lt;&gt;"",
"{""fontFamily"":"""&amp;Table_Styles[[#This Row],[Font Family Used]]&amp;""",""fontWeight"":"&amp;Table_Styles[[#This Row],[Font Weight Used]]&amp;"}","")</f>
        <v/>
      </c>
      <c r="CE2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15px;margin-top: 0;margin-bottom: 15px</v>
      </c>
      <c r="CF25" s="106" t="str">
        <f>IF(AND(Table_Styles[[#This Row],[Selector]]&lt;&gt;"", Table_Styles[[#This Row],[Config Properties]]&lt;&gt;""),
Table_Styles[[#This Row],[Selector]]&amp;" { "&amp;Table_Styles[[#This Row],[Config Properties]]&amp;" }","")</f>
        <v>formly-field .question { font-size: 15px;margin-top: 0;margin-bottom: 15px }</v>
      </c>
      <c r="CG25" s="106" t="str">
        <f xml:space="preserve">
SUBSTITUTE(SUBSTITUTE(SUBSTITUTE(SUBSTITUTE(SUBSTITUTE(SUBSTITUTE(SUBSTITUTE(SUBSTITUTE(Table_Styles[[#This Row],[Config]],
" {","{"),
"{ ","{"),
" }","}"),
"} ","}"),
" ,",","),
", ",","),
" :",":"),
": ",":")</f>
        <v>formly-field .question{font-size:15px;margin-top:0;margin-bottom:15px}</v>
      </c>
    </row>
    <row r="26" spans="2:85" ht="21" customHeight="1">
      <c r="B26" s="103" t="s">
        <v>410</v>
      </c>
      <c r="C26" s="104" t="s">
        <v>411</v>
      </c>
      <c r="D26" s="60"/>
      <c r="E26" s="60" t="str">
        <f>Settings_Styling_Font_Body_Text</f>
        <v>Roboto</v>
      </c>
      <c r="F26" s="52" t="str">
        <f>IF(Table_Styles[[#This Row],[Font Family]]&lt;&gt;"",Table_Styles[[#This Row],[Font Family]],IF(Table_Styles[[#This Row],[Font Family Default]]&lt;&gt;"",Table_Styles[[#This Row],[Font Family Default]],""))</f>
        <v>Roboto</v>
      </c>
      <c r="G26" s="59"/>
      <c r="H26" s="135" t="s">
        <v>412</v>
      </c>
      <c r="I26" s="52" t="str">
        <f>IF(Table_Styles[[#This Row],[Font Size]]&lt;&gt;"",Table_Styles[[#This Row],[Font Size]],IF(Table_Styles[[#This Row],[Font Size Default]]&lt;&gt;"",Table_Styles[[#This Row],[Font Size Default]],""))</f>
        <v>13px</v>
      </c>
      <c r="J26" s="59"/>
      <c r="K26" s="60">
        <f>Settings_Styling_Font_Weight_Body_Text</f>
        <v>400</v>
      </c>
      <c r="L26" s="52">
        <f>IF(Table_Styles[[#This Row],[Font Weight]]&lt;&gt;"",Table_Styles[[#This Row],[Font Weight]],IF(Table_Styles[[#This Row],[Font Weight Default]]&lt;&gt;"",Table_Styles[[#This Row],[Font Weight Default]],""))</f>
        <v>400</v>
      </c>
      <c r="M26" s="59"/>
      <c r="N26" s="59" t="str">
        <f>Colour_Foreground_2</f>
        <v>#666666</v>
      </c>
      <c r="O26" s="52" t="str">
        <f>IF(Table_Styles[[#This Row],[Colour]]&lt;&gt;"",Table_Styles[[#This Row],[Colour]],IF(Table_Styles[[#This Row],[Colour Default]]&lt;&gt;"",Table_Styles[[#This Row],[Colour Default]],""))</f>
        <v>#666666</v>
      </c>
      <c r="P26" s="59"/>
      <c r="Q26" s="59"/>
      <c r="R26" s="52" t="str">
        <f>IF(Table_Styles[[#This Row],[Background]]&lt;&gt;"",Table_Styles[[#This Row],[Background]],IF(Table_Styles[[#This Row],[Background Default]]&lt;&gt;"",Table_Styles[[#This Row],[Background Default]],""))</f>
        <v/>
      </c>
      <c r="S26" s="59"/>
      <c r="T26" s="59"/>
      <c r="U26" s="52" t="str">
        <f>IF(Table_Styles[[#This Row],[Border]]&lt;&gt;"",Table_Styles[[#This Row],[Border]],IF(Table_Styles[[#This Row],[Border Default]]&lt;&gt;"",Table_Styles[[#This Row],[Border Default]],""))</f>
        <v/>
      </c>
      <c r="V26" s="59"/>
      <c r="W26" s="59"/>
      <c r="X26" s="52" t="str">
        <f>IF(Table_Styles[[#This Row],[Border Radius]]&lt;&gt;"",Table_Styles[[#This Row],[Border Radius]],IF(Table_Styles[[#This Row],[Border Radius Default]]&lt;&gt;"",Table_Styles[[#This Row],[Border Radius Default]],""))</f>
        <v/>
      </c>
      <c r="Y26" s="59"/>
      <c r="Z26" s="135" t="s">
        <v>404</v>
      </c>
      <c r="AA26" s="52" t="str">
        <f>IF(Table_Styles[[#This Row],[MT]]&lt;&gt;"",Table_Styles[[#This Row],[MT]],IF(Table_Styles[[#This Row],[MT Default]]&lt;&gt;"",Table_Styles[[#This Row],[MT Default]],""))</f>
        <v>5px</v>
      </c>
      <c r="AB26" s="59"/>
      <c r="AC26" s="59"/>
      <c r="AD26" s="52" t="str">
        <f>IF(Table_Styles[[#This Row],[MR]]&lt;&gt;"",Table_Styles[[#This Row],[MR]],IF(Table_Styles[[#This Row],[MR Default]]&lt;&gt;"",Table_Styles[[#This Row],[MR Default]],""))</f>
        <v/>
      </c>
      <c r="AE26" s="59"/>
      <c r="AF26" s="59"/>
      <c r="AG26" s="52" t="str">
        <f>IF(Table_Styles[[#This Row],[MB]]&lt;&gt;"",Table_Styles[[#This Row],[MB]],IF(Table_Styles[[#This Row],[MB Default]]&lt;&gt;"",Table_Styles[[#This Row],[MB Default]],""))</f>
        <v/>
      </c>
      <c r="AH26" s="59"/>
      <c r="AI26" s="59"/>
      <c r="AJ26" s="52" t="str">
        <f>IF(Table_Styles[[#This Row],[ML]]&lt;&gt;"",Table_Styles[[#This Row],[ML]],IF(Table_Styles[[#This Row],[ML Default]]&lt;&gt;"",Table_Styles[[#This Row],[ML Default]],""))</f>
        <v/>
      </c>
      <c r="AK26" s="59"/>
      <c r="AL26" s="59"/>
      <c r="AM26" s="52" t="str">
        <f>IF(Table_Styles[[#This Row],[PT]]&lt;&gt;"",Table_Styles[[#This Row],[PT]],IF(Table_Styles[[#This Row],[PT Default]]&lt;&gt;"",Table_Styles[[#This Row],[PT Default]],""))</f>
        <v/>
      </c>
      <c r="AN26" s="59"/>
      <c r="AO26" s="59"/>
      <c r="AP26" s="52" t="str">
        <f>IF(Table_Styles[[#This Row],[PR]]&lt;&gt;"",Table_Styles[[#This Row],[PR]],IF(Table_Styles[[#This Row],[PR Default]]&lt;&gt;"",Table_Styles[[#This Row],[PR Default]],""))</f>
        <v/>
      </c>
      <c r="AQ26" s="59"/>
      <c r="AR26" s="59"/>
      <c r="AS26" s="52" t="str">
        <f>IF(Table_Styles[[#This Row],[PB]]&lt;&gt;"",Table_Styles[[#This Row],[PB]],IF(Table_Styles[[#This Row],[PB Default]]&lt;&gt;"",Table_Styles[[#This Row],[PB Default]],""))</f>
        <v/>
      </c>
      <c r="AT26" s="59"/>
      <c r="AU26" s="59"/>
      <c r="AV26" s="52" t="str">
        <f>IF(Table_Styles[[#This Row],[PL]]&lt;&gt;"",Table_Styles[[#This Row],[PL]],IF(Table_Styles[[#This Row],[PL Default]]&lt;&gt;"",Table_Styles[[#This Row],[PL Default]],""))</f>
        <v/>
      </c>
      <c r="AW26" s="59"/>
      <c r="AX26" s="59"/>
      <c r="AY26" s="52" t="str">
        <f>IF(Table_Styles[[#This Row],[BT]]&lt;&gt;"",Table_Styles[[#This Row],[BT]],IF(Table_Styles[[#This Row],[BT Default]]&lt;&gt;"",Table_Styles[[#This Row],[BT Default]],""))</f>
        <v/>
      </c>
      <c r="AZ26" s="59"/>
      <c r="BA26" s="59"/>
      <c r="BB26" s="52" t="str">
        <f>IF(Table_Styles[[#This Row],[BR]]&lt;&gt;"",Table_Styles[[#This Row],[BR]],IF(Table_Styles[[#This Row],[BR Default]]&lt;&gt;"",Table_Styles[[#This Row],[BR Default]],""))</f>
        <v/>
      </c>
      <c r="BC26" s="59"/>
      <c r="BD26" s="59"/>
      <c r="BE26" s="52" t="str">
        <f>IF(Table_Styles[[#This Row],[BB]]&lt;&gt;"",Table_Styles[[#This Row],[BB]],IF(Table_Styles[[#This Row],[BB Default]]&lt;&gt;"",Table_Styles[[#This Row],[BB Default]],""))</f>
        <v/>
      </c>
      <c r="BF26" s="59"/>
      <c r="BG26" s="59"/>
      <c r="BH26" s="52" t="str">
        <f>IF(Table_Styles[[#This Row],[BL]]&lt;&gt;"",Table_Styles[[#This Row],[BL]],IF(Table_Styles[[#This Row],[BL Default]]&lt;&gt;"",Table_Styles[[#This Row],[BL Default]],""))</f>
        <v/>
      </c>
      <c r="BI26" s="59"/>
      <c r="BJ26" s="59"/>
      <c r="BK26" s="52" t="str">
        <f>IF(Table_Styles[[#This Row],[Width]]&lt;&gt;"",Table_Styles[[#This Row],[Width]],IF(Table_Styles[[#This Row],[Width Default]]&lt;&gt;"",Table_Styles[[#This Row],[Width Default]],""))</f>
        <v/>
      </c>
      <c r="BL26" s="59"/>
      <c r="BM26" s="59"/>
      <c r="BN26" s="52" t="str">
        <f>IF(Table_Styles[[#This Row],[Height]]&lt;&gt;"",Table_Styles[[#This Row],[Height]],IF(Table_Styles[[#This Row],[Height Default]]&lt;&gt;"",Table_Styles[[#This Row],[Height Default]],""))</f>
        <v/>
      </c>
      <c r="BO26" s="52"/>
      <c r="BP26" s="52"/>
      <c r="BQ26" s="52" t="str">
        <f>IF(Table_Styles[[#This Row],[Top]]&lt;&gt;"",Table_Styles[[#This Row],[Top]],IF(Table_Styles[[#This Row],[Top Default]]&lt;&gt;"",Table_Styles[[#This Row],[Top Default]],""))</f>
        <v/>
      </c>
      <c r="BR26" s="52"/>
      <c r="BS26" s="52"/>
      <c r="BT26" s="52" t="str">
        <f>IF(Table_Styles[[#This Row],[Right]]&lt;&gt;"",Table_Styles[[#This Row],[Right]],IF(Table_Styles[[#This Row],[Right Default]]&lt;&gt;"",Table_Styles[[#This Row],[Right Default]],""))</f>
        <v/>
      </c>
      <c r="BU26" s="52"/>
      <c r="BV26" s="52"/>
      <c r="BW26" s="52" t="str">
        <f>IF(Table_Styles[[#This Row],[Bottom]]&lt;&gt;"",Table_Styles[[#This Row],[Bottom]],IF(Table_Styles[[#This Row],[Bottom Default]]&lt;&gt;"",Table_Styles[[#This Row],[Bottom Default]],""))</f>
        <v/>
      </c>
      <c r="BX26" s="52"/>
      <c r="BY26" s="52"/>
      <c r="BZ26" s="52" t="str">
        <f>IF(Table_Styles[[#This Row],[Left]]&lt;&gt;"",Table_Styles[[#This Row],[Left]],IF(Table_Styles[[#This Row],[Left Default]]&lt;&gt;"",Table_Styles[[#This Row],[Left Default]],""))</f>
        <v/>
      </c>
      <c r="CA26" s="135" t="s">
        <v>1188</v>
      </c>
      <c r="CB26" s="103" t="str">
        <f>IF(AND(Table_Styles[[#This Row],[Selector]]&lt;&gt;"",Table_Styles[[#This Row],[Font Family Used]]&lt;&gt;"",Table_Styles[[#This Row],[Font Weight Used]]&lt;&gt;""),Table_Styles[[#This Row],[Font Family Used]]&amp;" "&amp;Table_Styles[[#This Row],[Font Weight Used]],"")</f>
        <v>Roboto 400</v>
      </c>
      <c r="CC26" s="103" t="str">
        <f ca="1">IF(AND(Table_Styles[[#This Row],[Selector]],COUNTIF(OFFSET(CC:CC,0,0,ROW()-1,1),"="&amp;Table_Styles[[#This Row],[Font]])=0),Table_Styles[[#This Row],[Font]],"")</f>
        <v/>
      </c>
      <c r="CD26" s="103" t="str">
        <f ca="1">IF(Table_Styles[[#This Row],[Unique Font]]&lt;&gt;"",
"{""fontFamily"":"""&amp;Table_Styles[[#This Row],[Font Family Used]]&amp;""",""fontWeight"":"&amp;Table_Styles[[#This Row],[Font Weight Used]]&amp;"}","")</f>
        <v/>
      </c>
      <c r="CE2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13px;font-weight: 400;color: #666666;margin-top: 5px;display: block; line-height: 1.2;</v>
      </c>
      <c r="CF26" s="103" t="str">
        <f>IF(AND(Table_Styles[[#This Row],[Selector]]&lt;&gt;"", Table_Styles[[#This Row],[Config Properties]]&lt;&gt;""),
Table_Styles[[#This Row],[Selector]]&amp;" { "&amp;Table_Styles[[#This Row],[Config Properties]]&amp;" }","")</f>
        <v>formly-field small.text-muted { font-family: 'Roboto';font-size: 13px;font-weight: 400;color: #666666;margin-top: 5px;display: block; line-height: 1.2; }</v>
      </c>
      <c r="CG26" s="103" t="str">
        <f xml:space="preserve">
SUBSTITUTE(SUBSTITUTE(SUBSTITUTE(SUBSTITUTE(SUBSTITUTE(SUBSTITUTE(SUBSTITUTE(SUBSTITUTE(Table_Styles[[#This Row],[Config]],
" {","{"),
"{ ","{"),
" }","}"),
"} ","}"),
" ,",","),
", ",","),
" :",":"),
": ",":")</f>
        <v>formly-field small.text-muted{font-family:'Roboto';font-size:13px;font-weight:400;color:#666666;margin-top:5px;display:block; line-height:1.2;}</v>
      </c>
    </row>
    <row r="27" spans="2:85" ht="21" customHeight="1">
      <c r="B27" s="175" t="s">
        <v>413</v>
      </c>
      <c r="C27" s="351" t="s">
        <v>1826</v>
      </c>
      <c r="D27" s="60"/>
      <c r="E27" s="60" t="str">
        <f>Settings_Styling_Font_Body_Text</f>
        <v>Roboto</v>
      </c>
      <c r="F27" s="52" t="str">
        <f>IF(Table_Styles[[#This Row],[Font Family]]&lt;&gt;"",Table_Styles[[#This Row],[Font Family]],IF(Table_Styles[[#This Row],[Font Family Default]]&lt;&gt;"",Table_Styles[[#This Row],[Font Family Default]],""))</f>
        <v>Roboto</v>
      </c>
      <c r="G27" s="59"/>
      <c r="H27" s="135" t="s">
        <v>465</v>
      </c>
      <c r="I27" s="52" t="str">
        <f>IF(Table_Styles[[#This Row],[Font Size]]&lt;&gt;"",Table_Styles[[#This Row],[Font Size]],IF(Table_Styles[[#This Row],[Font Size Default]]&lt;&gt;"",Table_Styles[[#This Row],[Font Size Default]],""))</f>
        <v>16px</v>
      </c>
      <c r="J27" s="59"/>
      <c r="K27" s="60">
        <f>Settings_Styling_Font_Weight_Body_Text</f>
        <v>400</v>
      </c>
      <c r="L27" s="52">
        <f>IF(Table_Styles[[#This Row],[Font Weight]]&lt;&gt;"",Table_Styles[[#This Row],[Font Weight]],IF(Table_Styles[[#This Row],[Font Weight Default]]&lt;&gt;"",Table_Styles[[#This Row],[Font Weight Default]],""))</f>
        <v>400</v>
      </c>
      <c r="M27" s="59"/>
      <c r="N27" s="59" t="str">
        <f>Colour_Foreground_1</f>
        <v>#2a2a2a</v>
      </c>
      <c r="O27" s="52" t="str">
        <f>IF(Table_Styles[[#This Row],[Colour]]&lt;&gt;"",Table_Styles[[#This Row],[Colour]],IF(Table_Styles[[#This Row],[Colour Default]]&lt;&gt;"",Table_Styles[[#This Row],[Colour Default]],""))</f>
        <v>#2a2a2a</v>
      </c>
      <c r="P27" s="59"/>
      <c r="Q27" s="50" t="str">
        <f>Colour_Background_2</f>
        <v>#f5f5f5</v>
      </c>
      <c r="R27" s="52" t="str">
        <f>IF(Table_Styles[[#This Row],[Background]]&lt;&gt;"",Table_Styles[[#This Row],[Background]],IF(Table_Styles[[#This Row],[Background Default]]&lt;&gt;"",Table_Styles[[#This Row],[Background Default]],""))</f>
        <v>#f5f5f5</v>
      </c>
      <c r="S27" s="29"/>
      <c r="T27" s="135" t="s">
        <v>414</v>
      </c>
      <c r="U27" s="52" t="str">
        <f>IF(Table_Styles[[#This Row],[Border]]&lt;&gt;"",Table_Styles[[#This Row],[Border]],IF(Table_Styles[[#This Row],[Border Default]]&lt;&gt;"",Table_Styles[[#This Row],[Border Default]],""))</f>
        <v>none</v>
      </c>
      <c r="V27" s="59"/>
      <c r="W27" s="59"/>
      <c r="X27" s="52" t="str">
        <f>IF(Table_Styles[[#This Row],[Border Radius]]&lt;&gt;"",Table_Styles[[#This Row],[Border Radius]],IF(Table_Styles[[#This Row],[Border Radius Default]]&lt;&gt;"",Table_Styles[[#This Row],[Border Radius Default]],""))</f>
        <v/>
      </c>
      <c r="Y27" s="59"/>
      <c r="Z27" s="135" t="s">
        <v>165</v>
      </c>
      <c r="AA27" s="52" t="str">
        <f>IF(Table_Styles[[#This Row],[MT]]&lt;&gt;"",Table_Styles[[#This Row],[MT]],IF(Table_Styles[[#This Row],[MT Default]]&lt;&gt;"",Table_Styles[[#This Row],[MT Default]],""))</f>
        <v>0</v>
      </c>
      <c r="AB27" s="59"/>
      <c r="AC27" s="59"/>
      <c r="AD27" s="52" t="str">
        <f>IF(Table_Styles[[#This Row],[MR]]&lt;&gt;"",Table_Styles[[#This Row],[MR]],IF(Table_Styles[[#This Row],[MR Default]]&lt;&gt;"",Table_Styles[[#This Row],[MR Default]],""))</f>
        <v/>
      </c>
      <c r="AE27" s="59"/>
      <c r="AF27" s="59"/>
      <c r="AG27" s="52" t="str">
        <f>IF(Table_Styles[[#This Row],[MB]]&lt;&gt;"",Table_Styles[[#This Row],[MB]],IF(Table_Styles[[#This Row],[MB Default]]&lt;&gt;"",Table_Styles[[#This Row],[MB Default]],""))</f>
        <v/>
      </c>
      <c r="AH27" s="59"/>
      <c r="AI27" s="59"/>
      <c r="AJ27" s="52" t="str">
        <f>IF(Table_Styles[[#This Row],[ML]]&lt;&gt;"",Table_Styles[[#This Row],[ML]],IF(Table_Styles[[#This Row],[ML Default]]&lt;&gt;"",Table_Styles[[#This Row],[ML Default]],""))</f>
        <v/>
      </c>
      <c r="AK27" s="135"/>
      <c r="AL27" s="135" t="s">
        <v>412</v>
      </c>
      <c r="AM27" s="52" t="str">
        <f>IF(Table_Styles[[#This Row],[PT]]&lt;&gt;"",Table_Styles[[#This Row],[PT]],IF(Table_Styles[[#This Row],[PT Default]]&lt;&gt;"",Table_Styles[[#This Row],[PT Default]],""))</f>
        <v>13px</v>
      </c>
      <c r="AN27" s="59"/>
      <c r="AO27" s="135" t="s">
        <v>415</v>
      </c>
      <c r="AP27" s="52" t="str">
        <f>IF(Table_Styles[[#This Row],[PR]]&lt;&gt;"",Table_Styles[[#This Row],[PR]],IF(Table_Styles[[#This Row],[PR Default]]&lt;&gt;"",Table_Styles[[#This Row],[PR Default]],""))</f>
        <v>12px</v>
      </c>
      <c r="AQ27" s="135"/>
      <c r="AR27" s="135" t="s">
        <v>1147</v>
      </c>
      <c r="AS27" s="52" t="str">
        <f>IF(Table_Styles[[#This Row],[PB]]&lt;&gt;"",Table_Styles[[#This Row],[PB]],IF(Table_Styles[[#This Row],[PB Default]]&lt;&gt;"",Table_Styles[[#This Row],[PB Default]],""))</f>
        <v>11px</v>
      </c>
      <c r="AT27" s="59"/>
      <c r="AU27" s="135" t="s">
        <v>415</v>
      </c>
      <c r="AV27" s="52" t="str">
        <f>IF(Table_Styles[[#This Row],[PL]]&lt;&gt;"",Table_Styles[[#This Row],[PL]],IF(Table_Styles[[#This Row],[PL Default]]&lt;&gt;"",Table_Styles[[#This Row],[PL Default]],""))</f>
        <v>12px</v>
      </c>
      <c r="AW27" s="59"/>
      <c r="AX27" s="59"/>
      <c r="AY27" s="52" t="str">
        <f>IF(Table_Styles[[#This Row],[BT]]&lt;&gt;"",Table_Styles[[#This Row],[BT]],IF(Table_Styles[[#This Row],[BT Default]]&lt;&gt;"",Table_Styles[[#This Row],[BT Default]],""))</f>
        <v/>
      </c>
      <c r="AZ27" s="59"/>
      <c r="BA27" s="59"/>
      <c r="BB27" s="52" t="str">
        <f>IF(Table_Styles[[#This Row],[BR]]&lt;&gt;"",Table_Styles[[#This Row],[BR]],IF(Table_Styles[[#This Row],[BR Default]]&lt;&gt;"",Table_Styles[[#This Row],[BR Default]],""))</f>
        <v/>
      </c>
      <c r="BC27" s="135"/>
      <c r="BD27" s="135" t="s">
        <v>1144</v>
      </c>
      <c r="BE27" s="52" t="str">
        <f>IF(Table_Styles[[#This Row],[BB]]&lt;&gt;"",Table_Styles[[#This Row],[BB]],IF(Table_Styles[[#This Row],[BB Default]]&lt;&gt;"",Table_Styles[[#This Row],[BB Default]],""))</f>
        <v>1px solid #727272</v>
      </c>
      <c r="BF27" s="59"/>
      <c r="BG27" s="59"/>
      <c r="BH27" s="52" t="str">
        <f>IF(Table_Styles[[#This Row],[BL]]&lt;&gt;"",Table_Styles[[#This Row],[BL]],IF(Table_Styles[[#This Row],[BL Default]]&lt;&gt;"",Table_Styles[[#This Row],[BL Default]],""))</f>
        <v/>
      </c>
      <c r="BI27" s="59"/>
      <c r="BJ27" s="59"/>
      <c r="BK27" s="52" t="str">
        <f>IF(Table_Styles[[#This Row],[Width]]&lt;&gt;"",Table_Styles[[#This Row],[Width]],IF(Table_Styles[[#This Row],[Width Default]]&lt;&gt;"",Table_Styles[[#This Row],[Width Default]],""))</f>
        <v/>
      </c>
      <c r="BL27" s="59"/>
      <c r="BM27" s="59"/>
      <c r="BN27" s="52" t="str">
        <f>IF(Table_Styles[[#This Row],[Height]]&lt;&gt;"",Table_Styles[[#This Row],[Height]],IF(Table_Styles[[#This Row],[Height Default]]&lt;&gt;"",Table_Styles[[#This Row],[Height Default]],""))</f>
        <v/>
      </c>
      <c r="BO27" s="52"/>
      <c r="BP27" s="52"/>
      <c r="BQ27" s="52" t="str">
        <f>IF(Table_Styles[[#This Row],[Top]]&lt;&gt;"",Table_Styles[[#This Row],[Top]],IF(Table_Styles[[#This Row],[Top Default]]&lt;&gt;"",Table_Styles[[#This Row],[Top Default]],""))</f>
        <v/>
      </c>
      <c r="BR27" s="52"/>
      <c r="BS27" s="52"/>
      <c r="BT27" s="52" t="str">
        <f>IF(Table_Styles[[#This Row],[Right]]&lt;&gt;"",Table_Styles[[#This Row],[Right]],IF(Table_Styles[[#This Row],[Right Default]]&lt;&gt;"",Table_Styles[[#This Row],[Right Default]],""))</f>
        <v/>
      </c>
      <c r="BU27" s="52"/>
      <c r="BV27" s="52"/>
      <c r="BW27" s="52" t="str">
        <f>IF(Table_Styles[[#This Row],[Bottom]]&lt;&gt;"",Table_Styles[[#This Row],[Bottom]],IF(Table_Styles[[#This Row],[Bottom Default]]&lt;&gt;"",Table_Styles[[#This Row],[Bottom Default]],""))</f>
        <v/>
      </c>
      <c r="BX27" s="52"/>
      <c r="BY27" s="52"/>
      <c r="BZ27" s="52" t="str">
        <f>IF(Table_Styles[[#This Row],[Left]]&lt;&gt;"",Table_Styles[[#This Row],[Left]],IF(Table_Styles[[#This Row],[Left Default]]&lt;&gt;"",Table_Styles[[#This Row],[Left Default]],""))</f>
        <v/>
      </c>
      <c r="CA27" s="266" t="s">
        <v>1176</v>
      </c>
      <c r="CB27" s="103" t="str">
        <f>IF(AND(Table_Styles[[#This Row],[Selector]]&lt;&gt;"",Table_Styles[[#This Row],[Font Family Used]]&lt;&gt;"",Table_Styles[[#This Row],[Font Weight Used]]&lt;&gt;""),Table_Styles[[#This Row],[Font Family Used]]&amp;" "&amp;Table_Styles[[#This Row],[Font Weight Used]],"")</f>
        <v>Roboto 400</v>
      </c>
      <c r="CC27" s="103" t="str">
        <f ca="1">IF(AND(Table_Styles[[#This Row],[Selector]],COUNTIF(OFFSET(CC:CC,0,0,ROW()-1,1),"="&amp;Table_Styles[[#This Row],[Font]])=0),Table_Styles[[#This Row],[Font]],"")</f>
        <v/>
      </c>
      <c r="CD27" s="103" t="str">
        <f ca="1">IF(Table_Styles[[#This Row],[Unique Font]]&lt;&gt;"",
"{""fontFamily"":"""&amp;Table_Styles[[#This Row],[Font Family Used]]&amp;""",""fontWeight"":"&amp;Table_Styles[[#This Row],[Font Weight Used]]&amp;"}","")</f>
        <v/>
      </c>
      <c r="CE2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16px;font-weight: 400;color: #2a2a2a;background: #f5f5f5;border: none;margin-top: 0;padding-top: 13px;padding-right: 12px;padding-bottom: 11px;padding-left: 12px;border-bottom: 1px solid #727272;border-top-left-radius: 4px !important; border-top-right-radius: 4px !important; border-bottom-left-radius: 0 !important; border-bottom-right-radius: 0 !important; outline: none; box-shadow: none !important;</v>
      </c>
      <c r="CF27" s="103" t="str">
        <f>IF(AND(Table_Styles[[#This Row],[Selector]]&lt;&gt;"", Table_Styles[[#This Row],[Config Properties]]&lt;&gt;""),
Table_Styles[[#This Row],[Selector]]&amp;" { "&amp;Table_Styles[[#This Row],[Config Properties]]&amp;" }","")</f>
        <v>formly-field .form-control, .ng-select.ng-select-single &gt; .ng-select-container { font-family: 'Roboto';font-size: 16px;font-weight: 400;color: #2a2a2a;background: #f5f5f5;border: none;margin-top: 0;padding-top: 13px;padding-right: 12px;padding-bottom: 11px;padding-left: 12px;border-bottom: 1px solid #727272;border-top-left-radius: 4px !important; border-top-right-radius: 4px !important; border-bottom-left-radius: 0 !important; border-bottom-right-radius: 0 !important; outline: none; box-shadow: none !important; }</v>
      </c>
      <c r="CG27" s="103" t="str">
        <f xml:space="preserve">
SUBSTITUTE(SUBSTITUTE(SUBSTITUTE(SUBSTITUTE(SUBSTITUTE(SUBSTITUTE(SUBSTITUTE(SUBSTITUTE(Table_Styles[[#This Row],[Config]],
" {","{"),
"{ ","{"),
" }","}"),
"} ","}"),
" ,",","),
", ",","),
" :",":"),
": ",":")</f>
        <v>formly-field .form-control,.ng-select.ng-select-single &gt; .ng-select-container{font-family:'Roboto';font-size:16px;font-weight:400;color:#2a2a2a;background:#f5f5f5;border:none;margin-top:0;padding-top:13px;padding-right:12px;padding-bottom:11px;padding-left:12px;border-bottom:1px solid #727272;border-top-left-radius:4px !important; border-top-right-radius:4px !important; border-bottom-left-radius:0 !important; border-bottom-right-radius:0 !important; outline:none; box-shadow:none !important;}</v>
      </c>
    </row>
    <row r="28" spans="2:85" ht="21" customHeight="1">
      <c r="B28" s="265" t="s">
        <v>1140</v>
      </c>
      <c r="C28" s="265" t="s">
        <v>1139</v>
      </c>
      <c r="D28" s="59"/>
      <c r="E28" s="60"/>
      <c r="F28" s="52" t="str">
        <f>IF(Table_Styles[[#This Row],[Font Family]]&lt;&gt;"",Table_Styles[[#This Row],[Font Family]],IF(Table_Styles[[#This Row],[Font Family Default]]&lt;&gt;"",Table_Styles[[#This Row],[Font Family Default]],""))</f>
        <v/>
      </c>
      <c r="G28" s="59"/>
      <c r="H28" s="59"/>
      <c r="I28" s="52" t="str">
        <f>IF(Table_Styles[[#This Row],[Font Size]]&lt;&gt;"",Table_Styles[[#This Row],[Font Size]],IF(Table_Styles[[#This Row],[Font Size Default]]&lt;&gt;"",Table_Styles[[#This Row],[Font Size Default]],""))</f>
        <v/>
      </c>
      <c r="J28" s="59"/>
      <c r="K28" s="59"/>
      <c r="L28" s="52" t="str">
        <f>IF(Table_Styles[[#This Row],[Font Weight]]&lt;&gt;"",Table_Styles[[#This Row],[Font Weight]],IF(Table_Styles[[#This Row],[Font Weight Default]]&lt;&gt;"",Table_Styles[[#This Row],[Font Weight Default]],""))</f>
        <v/>
      </c>
      <c r="M28" s="59"/>
      <c r="N28" s="59"/>
      <c r="O28" s="52" t="str">
        <f>IF(Table_Styles[[#This Row],[Colour]]&lt;&gt;"",Table_Styles[[#This Row],[Colour]],IF(Table_Styles[[#This Row],[Colour Default]]&lt;&gt;"",Table_Styles[[#This Row],[Colour Default]],""))</f>
        <v/>
      </c>
      <c r="P28" s="59"/>
      <c r="Q28" s="135"/>
      <c r="R28" s="52" t="str">
        <f>IF(Table_Styles[[#This Row],[Background]]&lt;&gt;"",Table_Styles[[#This Row],[Background]],IF(Table_Styles[[#This Row],[Background Default]]&lt;&gt;"",Table_Styles[[#This Row],[Background Default]],""))</f>
        <v/>
      </c>
      <c r="S28" s="29"/>
      <c r="T28" s="135"/>
      <c r="U28" s="52" t="str">
        <f>IF(Table_Styles[[#This Row],[Border]]&lt;&gt;"",Table_Styles[[#This Row],[Border]],IF(Table_Styles[[#This Row],[Border Default]]&lt;&gt;"",Table_Styles[[#This Row],[Border Default]],""))</f>
        <v/>
      </c>
      <c r="V28" s="59"/>
      <c r="W28" s="59"/>
      <c r="X28" s="52" t="str">
        <f>IF(Table_Styles[[#This Row],[Border Radius]]&lt;&gt;"",Table_Styles[[#This Row],[Border Radius]],IF(Table_Styles[[#This Row],[Border Radius Default]]&lt;&gt;"",Table_Styles[[#This Row],[Border Radius Default]],""))</f>
        <v/>
      </c>
      <c r="Y28" s="59"/>
      <c r="Z28" s="59"/>
      <c r="AA28" s="52" t="str">
        <f>IF(Table_Styles[[#This Row],[MT]]&lt;&gt;"",Table_Styles[[#This Row],[MT]],IF(Table_Styles[[#This Row],[MT Default]]&lt;&gt;"",Table_Styles[[#This Row],[MT Default]],""))</f>
        <v/>
      </c>
      <c r="AB28" s="59"/>
      <c r="AC28" s="59"/>
      <c r="AD28" s="52" t="str">
        <f>IF(Table_Styles[[#This Row],[MR]]&lt;&gt;"",Table_Styles[[#This Row],[MR]],IF(Table_Styles[[#This Row],[MR Default]]&lt;&gt;"",Table_Styles[[#This Row],[MR Default]],""))</f>
        <v/>
      </c>
      <c r="AE28" s="59"/>
      <c r="AF28" s="59"/>
      <c r="AG28" s="52" t="str">
        <f>IF(Table_Styles[[#This Row],[MB]]&lt;&gt;"",Table_Styles[[#This Row],[MB]],IF(Table_Styles[[#This Row],[MB Default]]&lt;&gt;"",Table_Styles[[#This Row],[MB Default]],""))</f>
        <v/>
      </c>
      <c r="AH28" s="59"/>
      <c r="AI28" s="59"/>
      <c r="AJ28" s="52" t="str">
        <f>IF(Table_Styles[[#This Row],[ML]]&lt;&gt;"",Table_Styles[[#This Row],[ML]],IF(Table_Styles[[#This Row],[ML Default]]&lt;&gt;"",Table_Styles[[#This Row],[ML Default]],""))</f>
        <v/>
      </c>
      <c r="AK28" s="59"/>
      <c r="AL28" s="59"/>
      <c r="AM28" s="52" t="str">
        <f>IF(Table_Styles[[#This Row],[PT]]&lt;&gt;"",Table_Styles[[#This Row],[PT]],IF(Table_Styles[[#This Row],[PT Default]]&lt;&gt;"",Table_Styles[[#This Row],[PT Default]],""))</f>
        <v/>
      </c>
      <c r="AN28" s="59"/>
      <c r="AO28" s="59"/>
      <c r="AP28" s="52" t="str">
        <f>IF(Table_Styles[[#This Row],[PR]]&lt;&gt;"",Table_Styles[[#This Row],[PR]],IF(Table_Styles[[#This Row],[PR Default]]&lt;&gt;"",Table_Styles[[#This Row],[PR Default]],""))</f>
        <v/>
      </c>
      <c r="AQ28" s="59"/>
      <c r="AR28" s="59"/>
      <c r="AS28" s="52" t="str">
        <f>IF(Table_Styles[[#This Row],[PB]]&lt;&gt;"",Table_Styles[[#This Row],[PB]],IF(Table_Styles[[#This Row],[PB Default]]&lt;&gt;"",Table_Styles[[#This Row],[PB Default]],""))</f>
        <v/>
      </c>
      <c r="AT28" s="59"/>
      <c r="AU28" s="135" t="s">
        <v>1138</v>
      </c>
      <c r="AV28" s="52" t="str">
        <f>IF(Table_Styles[[#This Row],[PL]]&lt;&gt;"",Table_Styles[[#This Row],[PL]],IF(Table_Styles[[#This Row],[PL Default]]&lt;&gt;"",Table_Styles[[#This Row],[PL Default]],""))</f>
        <v>35px</v>
      </c>
      <c r="AW28" s="59"/>
      <c r="AX28" s="59"/>
      <c r="AY28" s="52" t="str">
        <f>IF(Table_Styles[[#This Row],[BT]]&lt;&gt;"",Table_Styles[[#This Row],[BT]],IF(Table_Styles[[#This Row],[BT Default]]&lt;&gt;"",Table_Styles[[#This Row],[BT Default]],""))</f>
        <v/>
      </c>
      <c r="AZ28" s="59"/>
      <c r="BA28" s="59"/>
      <c r="BB28" s="52" t="str">
        <f>IF(Table_Styles[[#This Row],[BR]]&lt;&gt;"",Table_Styles[[#This Row],[BR]],IF(Table_Styles[[#This Row],[BR Default]]&lt;&gt;"",Table_Styles[[#This Row],[BR Default]],""))</f>
        <v/>
      </c>
      <c r="BC28" s="59"/>
      <c r="BD28" s="59"/>
      <c r="BE28" s="52" t="str">
        <f>IF(Table_Styles[[#This Row],[BB]]&lt;&gt;"",Table_Styles[[#This Row],[BB]],IF(Table_Styles[[#This Row],[BB Default]]&lt;&gt;"",Table_Styles[[#This Row],[BB Default]],""))</f>
        <v/>
      </c>
      <c r="BF28" s="59"/>
      <c r="BG28" s="59"/>
      <c r="BH28" s="52" t="str">
        <f>IF(Table_Styles[[#This Row],[BL]]&lt;&gt;"",Table_Styles[[#This Row],[BL]],IF(Table_Styles[[#This Row],[BL Default]]&lt;&gt;"",Table_Styles[[#This Row],[BL Default]],""))</f>
        <v/>
      </c>
      <c r="BI28" s="59"/>
      <c r="BJ28" s="59"/>
      <c r="BK28" s="52" t="str">
        <f>IF(Table_Styles[[#This Row],[Width]]&lt;&gt;"",Table_Styles[[#This Row],[Width]],IF(Table_Styles[[#This Row],[Width Default]]&lt;&gt;"",Table_Styles[[#This Row],[Width Default]],""))</f>
        <v/>
      </c>
      <c r="BL28" s="59"/>
      <c r="BM28" s="59"/>
      <c r="BN28" s="52" t="str">
        <f>IF(Table_Styles[[#This Row],[Height]]&lt;&gt;"",Table_Styles[[#This Row],[Height]],IF(Table_Styles[[#This Row],[Height Default]]&lt;&gt;"",Table_Styles[[#This Row],[Height Default]],""))</f>
        <v/>
      </c>
      <c r="BO28" s="52"/>
      <c r="BP28" s="52"/>
      <c r="BQ28" s="52" t="str">
        <f>IF(Table_Styles[[#This Row],[Top]]&lt;&gt;"",Table_Styles[[#This Row],[Top]],IF(Table_Styles[[#This Row],[Top Default]]&lt;&gt;"",Table_Styles[[#This Row],[Top Default]],""))</f>
        <v/>
      </c>
      <c r="BR28" s="52"/>
      <c r="BS28" s="52"/>
      <c r="BT28" s="52" t="str">
        <f>IF(Table_Styles[[#This Row],[Right]]&lt;&gt;"",Table_Styles[[#This Row],[Right]],IF(Table_Styles[[#This Row],[Right Default]]&lt;&gt;"",Table_Styles[[#This Row],[Right Default]],""))</f>
        <v/>
      </c>
      <c r="BU28" s="52"/>
      <c r="BV28" s="52"/>
      <c r="BW28" s="52" t="str">
        <f>IF(Table_Styles[[#This Row],[Bottom]]&lt;&gt;"",Table_Styles[[#This Row],[Bottom]],IF(Table_Styles[[#This Row],[Bottom Default]]&lt;&gt;"",Table_Styles[[#This Row],[Bottom Default]],""))</f>
        <v/>
      </c>
      <c r="BX28" s="52"/>
      <c r="BY28" s="52"/>
      <c r="BZ28" s="52" t="str">
        <f>IF(Table_Styles[[#This Row],[Left]]&lt;&gt;"",Table_Styles[[#This Row],[Left]],IF(Table_Styles[[#This Row],[Left Default]]&lt;&gt;"",Table_Styles[[#This Row],[Left Default]],""))</f>
        <v/>
      </c>
      <c r="CA28" s="59"/>
      <c r="CB28" s="103" t="str">
        <f>IF(AND(Table_Styles[[#This Row],[Selector]]&lt;&gt;"",Table_Styles[[#This Row],[Font Family Used]]&lt;&gt;"",Table_Styles[[#This Row],[Font Weight Used]]&lt;&gt;""),Table_Styles[[#This Row],[Font Family Used]]&amp;" "&amp;Table_Styles[[#This Row],[Font Weight Used]],"")</f>
        <v/>
      </c>
      <c r="CC28" s="103" t="str">
        <f ca="1">IF(AND(Table_Styles[[#This Row],[Selector]],COUNTIF(OFFSET(CC:CC,0,0,ROW()-1,1),"="&amp;Table_Styles[[#This Row],[Font]])=0),Table_Styles[[#This Row],[Font]],"")</f>
        <v/>
      </c>
      <c r="CD28" s="103" t="str">
        <f ca="1">IF(Table_Styles[[#This Row],[Unique Font]]&lt;&gt;"",
"{""fontFamily"":"""&amp;Table_Styles[[#This Row],[Font Family Used]]&amp;""",""fontWeight"":"&amp;Table_Styles[[#This Row],[Font Weight Used]]&amp;"}","")</f>
        <v/>
      </c>
      <c r="CE2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35px</v>
      </c>
      <c r="CF28" s="103" t="str">
        <f>IF(AND(Table_Styles[[#This Row],[Selector]]&lt;&gt;"", Table_Styles[[#This Row],[Config Properties]]&lt;&gt;""),
Table_Styles[[#This Row],[Selector]]&amp;" { "&amp;Table_Styles[[#This Row],[Config Properties]]&amp;" }","")</f>
        <v>formly-field .input-group-addon:first-child ~ * .form-control { padding-left: 35px }</v>
      </c>
      <c r="CG28" s="103" t="str">
        <f xml:space="preserve">
SUBSTITUTE(SUBSTITUTE(SUBSTITUTE(SUBSTITUTE(SUBSTITUTE(SUBSTITUTE(SUBSTITUTE(SUBSTITUTE(Table_Styles[[#This Row],[Config]],
" {","{"),
"{ ","{"),
" }","}"),
"} ","}"),
" ,",","),
", ",","),
" :",":"),
": ",":")</f>
        <v>formly-field .input-group-addon:first-child ~ * .form-control{padding-left:35px}</v>
      </c>
    </row>
    <row r="29" spans="2:85" ht="21" customHeight="1">
      <c r="B29" s="265" t="s">
        <v>1141</v>
      </c>
      <c r="C29" s="265" t="s">
        <v>1142</v>
      </c>
      <c r="D29" s="59"/>
      <c r="E29" s="60"/>
      <c r="F29" s="52" t="str">
        <f>IF(Table_Styles[[#This Row],[Font Family]]&lt;&gt;"",Table_Styles[[#This Row],[Font Family]],IF(Table_Styles[[#This Row],[Font Family Default]]&lt;&gt;"",Table_Styles[[#This Row],[Font Family Default]],""))</f>
        <v/>
      </c>
      <c r="G29" s="59"/>
      <c r="H29" s="59"/>
      <c r="I29" s="52" t="str">
        <f>IF(Table_Styles[[#This Row],[Font Size]]&lt;&gt;"",Table_Styles[[#This Row],[Font Size]],IF(Table_Styles[[#This Row],[Font Size Default]]&lt;&gt;"",Table_Styles[[#This Row],[Font Size Default]],""))</f>
        <v/>
      </c>
      <c r="J29" s="59"/>
      <c r="K29" s="59"/>
      <c r="L29" s="52" t="str">
        <f>IF(Table_Styles[[#This Row],[Font Weight]]&lt;&gt;"",Table_Styles[[#This Row],[Font Weight]],IF(Table_Styles[[#This Row],[Font Weight Default]]&lt;&gt;"",Table_Styles[[#This Row],[Font Weight Default]],""))</f>
        <v/>
      </c>
      <c r="M29" s="59"/>
      <c r="N29" s="59"/>
      <c r="O29" s="52" t="str">
        <f>IF(Table_Styles[[#This Row],[Colour]]&lt;&gt;"",Table_Styles[[#This Row],[Colour]],IF(Table_Styles[[#This Row],[Colour Default]]&lt;&gt;"",Table_Styles[[#This Row],[Colour Default]],""))</f>
        <v/>
      </c>
      <c r="P29" s="59"/>
      <c r="Q29" s="135"/>
      <c r="R29" s="52" t="str">
        <f>IF(Table_Styles[[#This Row],[Background]]&lt;&gt;"",Table_Styles[[#This Row],[Background]],IF(Table_Styles[[#This Row],[Background Default]]&lt;&gt;"",Table_Styles[[#This Row],[Background Default]],""))</f>
        <v/>
      </c>
      <c r="S29" s="29"/>
      <c r="T29" s="135"/>
      <c r="U29" s="52" t="str">
        <f>IF(Table_Styles[[#This Row],[Border]]&lt;&gt;"",Table_Styles[[#This Row],[Border]],IF(Table_Styles[[#This Row],[Border Default]]&lt;&gt;"",Table_Styles[[#This Row],[Border Default]],""))</f>
        <v/>
      </c>
      <c r="V29" s="59"/>
      <c r="W29" s="59"/>
      <c r="X29" s="52" t="str">
        <f>IF(Table_Styles[[#This Row],[Border Radius]]&lt;&gt;"",Table_Styles[[#This Row],[Border Radius]],IF(Table_Styles[[#This Row],[Border Radius Default]]&lt;&gt;"",Table_Styles[[#This Row],[Border Radius Default]],""))</f>
        <v/>
      </c>
      <c r="Y29" s="59"/>
      <c r="Z29" s="59"/>
      <c r="AA29" s="52" t="str">
        <f>IF(Table_Styles[[#This Row],[MT]]&lt;&gt;"",Table_Styles[[#This Row],[MT]],IF(Table_Styles[[#This Row],[MT Default]]&lt;&gt;"",Table_Styles[[#This Row],[MT Default]],""))</f>
        <v/>
      </c>
      <c r="AB29" s="59"/>
      <c r="AC29" s="59"/>
      <c r="AD29" s="52" t="str">
        <f>IF(Table_Styles[[#This Row],[MR]]&lt;&gt;"",Table_Styles[[#This Row],[MR]],IF(Table_Styles[[#This Row],[MR Default]]&lt;&gt;"",Table_Styles[[#This Row],[MR Default]],""))</f>
        <v/>
      </c>
      <c r="AE29" s="59"/>
      <c r="AF29" s="59"/>
      <c r="AG29" s="52" t="str">
        <f>IF(Table_Styles[[#This Row],[MB]]&lt;&gt;"",Table_Styles[[#This Row],[MB]],IF(Table_Styles[[#This Row],[MB Default]]&lt;&gt;"",Table_Styles[[#This Row],[MB Default]],""))</f>
        <v/>
      </c>
      <c r="AH29" s="59"/>
      <c r="AI29" s="59"/>
      <c r="AJ29" s="52" t="str">
        <f>IF(Table_Styles[[#This Row],[ML]]&lt;&gt;"",Table_Styles[[#This Row],[ML]],IF(Table_Styles[[#This Row],[ML Default]]&lt;&gt;"",Table_Styles[[#This Row],[ML Default]],""))</f>
        <v/>
      </c>
      <c r="AK29" s="59"/>
      <c r="AL29" s="59"/>
      <c r="AM29" s="52" t="str">
        <f>IF(Table_Styles[[#This Row],[PT]]&lt;&gt;"",Table_Styles[[#This Row],[PT]],IF(Table_Styles[[#This Row],[PT Default]]&lt;&gt;"",Table_Styles[[#This Row],[PT Default]],""))</f>
        <v/>
      </c>
      <c r="AN29" s="59"/>
      <c r="AO29" s="135" t="s">
        <v>1138</v>
      </c>
      <c r="AP29" s="52" t="str">
        <f>IF(Table_Styles[[#This Row],[PR]]&lt;&gt;"",Table_Styles[[#This Row],[PR]],IF(Table_Styles[[#This Row],[PR Default]]&lt;&gt;"",Table_Styles[[#This Row],[PR Default]],""))</f>
        <v>35px</v>
      </c>
      <c r="AQ29" s="59"/>
      <c r="AR29" s="59"/>
      <c r="AS29" s="52" t="str">
        <f>IF(Table_Styles[[#This Row],[PB]]&lt;&gt;"",Table_Styles[[#This Row],[PB]],IF(Table_Styles[[#This Row],[PB Default]]&lt;&gt;"",Table_Styles[[#This Row],[PB Default]],""))</f>
        <v/>
      </c>
      <c r="AT29" s="59"/>
      <c r="AU29" s="59"/>
      <c r="AV29" s="52" t="str">
        <f>IF(Table_Styles[[#This Row],[PL]]&lt;&gt;"",Table_Styles[[#This Row],[PL]],IF(Table_Styles[[#This Row],[PL Default]]&lt;&gt;"",Table_Styles[[#This Row],[PL Default]],""))</f>
        <v/>
      </c>
      <c r="AW29" s="59"/>
      <c r="AX29" s="59"/>
      <c r="AY29" s="52" t="str">
        <f>IF(Table_Styles[[#This Row],[BT]]&lt;&gt;"",Table_Styles[[#This Row],[BT]],IF(Table_Styles[[#This Row],[BT Default]]&lt;&gt;"",Table_Styles[[#This Row],[BT Default]],""))</f>
        <v/>
      </c>
      <c r="AZ29" s="59"/>
      <c r="BA29" s="59"/>
      <c r="BB29" s="52" t="str">
        <f>IF(Table_Styles[[#This Row],[BR]]&lt;&gt;"",Table_Styles[[#This Row],[BR]],IF(Table_Styles[[#This Row],[BR Default]]&lt;&gt;"",Table_Styles[[#This Row],[BR Default]],""))</f>
        <v/>
      </c>
      <c r="BC29" s="59"/>
      <c r="BD29" s="59"/>
      <c r="BE29" s="52" t="str">
        <f>IF(Table_Styles[[#This Row],[BB]]&lt;&gt;"",Table_Styles[[#This Row],[BB]],IF(Table_Styles[[#This Row],[BB Default]]&lt;&gt;"",Table_Styles[[#This Row],[BB Default]],""))</f>
        <v/>
      </c>
      <c r="BF29" s="59"/>
      <c r="BG29" s="59"/>
      <c r="BH29" s="52" t="str">
        <f>IF(Table_Styles[[#This Row],[BL]]&lt;&gt;"",Table_Styles[[#This Row],[BL]],IF(Table_Styles[[#This Row],[BL Default]]&lt;&gt;"",Table_Styles[[#This Row],[BL Default]],""))</f>
        <v/>
      </c>
      <c r="BI29" s="59"/>
      <c r="BJ29" s="59"/>
      <c r="BK29" s="52" t="str">
        <f>IF(Table_Styles[[#This Row],[Width]]&lt;&gt;"",Table_Styles[[#This Row],[Width]],IF(Table_Styles[[#This Row],[Width Default]]&lt;&gt;"",Table_Styles[[#This Row],[Width Default]],""))</f>
        <v/>
      </c>
      <c r="BL29" s="59"/>
      <c r="BM29" s="59"/>
      <c r="BN29" s="52" t="str">
        <f>IF(Table_Styles[[#This Row],[Height]]&lt;&gt;"",Table_Styles[[#This Row],[Height]],IF(Table_Styles[[#This Row],[Height Default]]&lt;&gt;"",Table_Styles[[#This Row],[Height Default]],""))</f>
        <v/>
      </c>
      <c r="BO29" s="52"/>
      <c r="BP29" s="52"/>
      <c r="BQ29" s="52" t="str">
        <f>IF(Table_Styles[[#This Row],[Top]]&lt;&gt;"",Table_Styles[[#This Row],[Top]],IF(Table_Styles[[#This Row],[Top Default]]&lt;&gt;"",Table_Styles[[#This Row],[Top Default]],""))</f>
        <v/>
      </c>
      <c r="BR29" s="52"/>
      <c r="BS29" s="52"/>
      <c r="BT29" s="52" t="str">
        <f>IF(Table_Styles[[#This Row],[Right]]&lt;&gt;"",Table_Styles[[#This Row],[Right]],IF(Table_Styles[[#This Row],[Right Default]]&lt;&gt;"",Table_Styles[[#This Row],[Right Default]],""))</f>
        <v/>
      </c>
      <c r="BU29" s="52"/>
      <c r="BV29" s="52"/>
      <c r="BW29" s="52" t="str">
        <f>IF(Table_Styles[[#This Row],[Bottom]]&lt;&gt;"",Table_Styles[[#This Row],[Bottom]],IF(Table_Styles[[#This Row],[Bottom Default]]&lt;&gt;"",Table_Styles[[#This Row],[Bottom Default]],""))</f>
        <v/>
      </c>
      <c r="BX29" s="52"/>
      <c r="BY29" s="52"/>
      <c r="BZ29" s="52" t="str">
        <f>IF(Table_Styles[[#This Row],[Left]]&lt;&gt;"",Table_Styles[[#This Row],[Left]],IF(Table_Styles[[#This Row],[Left Default]]&lt;&gt;"",Table_Styles[[#This Row],[Left Default]],""))</f>
        <v/>
      </c>
      <c r="CA29" s="59"/>
      <c r="CB29" s="103" t="str">
        <f>IF(AND(Table_Styles[[#This Row],[Selector]]&lt;&gt;"",Table_Styles[[#This Row],[Font Family Used]]&lt;&gt;"",Table_Styles[[#This Row],[Font Weight Used]]&lt;&gt;""),Table_Styles[[#This Row],[Font Family Used]]&amp;" "&amp;Table_Styles[[#This Row],[Font Weight Used]],"")</f>
        <v/>
      </c>
      <c r="CC29" s="103" t="str">
        <f ca="1">IF(AND(Table_Styles[[#This Row],[Selector]],COUNTIF(OFFSET(CC:CC,0,0,ROW()-1,1),"="&amp;Table_Styles[[#This Row],[Font]])=0),Table_Styles[[#This Row],[Font]],"")</f>
        <v/>
      </c>
      <c r="CD29" s="103" t="str">
        <f ca="1">IF(Table_Styles[[#This Row],[Unique Font]]&lt;&gt;"",
"{""fontFamily"":"""&amp;Table_Styles[[#This Row],[Font Family Used]]&amp;""",""fontWeight"":"&amp;Table_Styles[[#This Row],[Font Weight Used]]&amp;"}","")</f>
        <v/>
      </c>
      <c r="CE2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padding-right: 35px</v>
      </c>
      <c r="CF29" s="103" t="str">
        <f>IF(AND(Table_Styles[[#This Row],[Selector]]&lt;&gt;"", Table_Styles[[#This Row],[Config Properties]]&lt;&gt;""),
Table_Styles[[#This Row],[Selector]]&amp;" { "&amp;Table_Styles[[#This Row],[Config Properties]]&amp;" }","")</f>
        <v>formly-field .input-group-addon:last-child ~ * .form-control { padding-right: 35px }</v>
      </c>
      <c r="CG29" s="103" t="str">
        <f xml:space="preserve">
SUBSTITUTE(SUBSTITUTE(SUBSTITUTE(SUBSTITUTE(SUBSTITUTE(SUBSTITUTE(SUBSTITUTE(SUBSTITUTE(Table_Styles[[#This Row],[Config]],
" {","{"),
"{ ","{"),
" }","}"),
"} ","}"),
" ,",","),
", ",","),
" :",":"),
": ",":")</f>
        <v>formly-field .input-group-addon:last-child ~ * .form-control{padding-right:35px}</v>
      </c>
    </row>
    <row r="30" spans="2:85" ht="21" customHeight="1">
      <c r="B30" s="176" t="s">
        <v>416</v>
      </c>
      <c r="C30" s="354" t="s">
        <v>417</v>
      </c>
      <c r="D30" s="59"/>
      <c r="E30" s="60"/>
      <c r="F30" s="52" t="str">
        <f>IF(Table_Styles[[#This Row],[Font Family]]&lt;&gt;"",Table_Styles[[#This Row],[Font Family]],IF(Table_Styles[[#This Row],[Font Family Default]]&lt;&gt;"",Table_Styles[[#This Row],[Font Family Default]],""))</f>
        <v/>
      </c>
      <c r="G30" s="59"/>
      <c r="H30" s="59" t="s">
        <v>465</v>
      </c>
      <c r="I30" s="52" t="str">
        <f>IF(Table_Styles[[#This Row],[Font Size]]&lt;&gt;"",Table_Styles[[#This Row],[Font Size]],IF(Table_Styles[[#This Row],[Font Size Default]]&lt;&gt;"",Table_Styles[[#This Row],[Font Size Default]],""))</f>
        <v>16px</v>
      </c>
      <c r="J30" s="59"/>
      <c r="K30" s="59"/>
      <c r="L30" s="52" t="str">
        <f>IF(Table_Styles[[#This Row],[Font Weight]]&lt;&gt;"",Table_Styles[[#This Row],[Font Weight]],IF(Table_Styles[[#This Row],[Font Weight Default]]&lt;&gt;"",Table_Styles[[#This Row],[Font Weight Default]],""))</f>
        <v/>
      </c>
      <c r="M30" s="59"/>
      <c r="N30" s="267" t="str">
        <f>Colour_Foreground_2</f>
        <v>#666666</v>
      </c>
      <c r="O30" s="52" t="str">
        <f>IF(Table_Styles[[#This Row],[Colour]]&lt;&gt;"",Table_Styles[[#This Row],[Colour]],IF(Table_Styles[[#This Row],[Colour Default]]&lt;&gt;"",Table_Styles[[#This Row],[Colour Default]],""))</f>
        <v>#666666</v>
      </c>
      <c r="P30" s="59"/>
      <c r="Q30" s="135" t="s">
        <v>414</v>
      </c>
      <c r="R30" s="52" t="str">
        <f>IF(Table_Styles[[#This Row],[Background]]&lt;&gt;"",Table_Styles[[#This Row],[Background]],IF(Table_Styles[[#This Row],[Background Default]]&lt;&gt;"",Table_Styles[[#This Row],[Background Default]],""))</f>
        <v>none</v>
      </c>
      <c r="S30" s="29"/>
      <c r="T30" s="135" t="s">
        <v>414</v>
      </c>
      <c r="U30" s="52" t="str">
        <f>IF(Table_Styles[[#This Row],[Border]]&lt;&gt;"",Table_Styles[[#This Row],[Border]],IF(Table_Styles[[#This Row],[Border Default]]&lt;&gt;"",Table_Styles[[#This Row],[Border Default]],""))</f>
        <v>none</v>
      </c>
      <c r="V30" s="59"/>
      <c r="W30" s="59" t="s">
        <v>165</v>
      </c>
      <c r="X30" s="52" t="str">
        <f>IF(Table_Styles[[#This Row],[Border Radius]]&lt;&gt;"",Table_Styles[[#This Row],[Border Radius]],IF(Table_Styles[[#This Row],[Border Radius Default]]&lt;&gt;"",Table_Styles[[#This Row],[Border Radius Default]],""))</f>
        <v>0</v>
      </c>
      <c r="Y30" s="59"/>
      <c r="Z30" s="59"/>
      <c r="AA30" s="52" t="str">
        <f>IF(Table_Styles[[#This Row],[MT]]&lt;&gt;"",Table_Styles[[#This Row],[MT]],IF(Table_Styles[[#This Row],[MT Default]]&lt;&gt;"",Table_Styles[[#This Row],[MT Default]],""))</f>
        <v/>
      </c>
      <c r="AB30" s="59"/>
      <c r="AC30" s="59"/>
      <c r="AD30" s="52" t="str">
        <f>IF(Table_Styles[[#This Row],[MR]]&lt;&gt;"",Table_Styles[[#This Row],[MR]],IF(Table_Styles[[#This Row],[MR Default]]&lt;&gt;"",Table_Styles[[#This Row],[MR Default]],""))</f>
        <v/>
      </c>
      <c r="AE30" s="59"/>
      <c r="AF30" s="59"/>
      <c r="AG30" s="52" t="str">
        <f>IF(Table_Styles[[#This Row],[MB]]&lt;&gt;"",Table_Styles[[#This Row],[MB]],IF(Table_Styles[[#This Row],[MB Default]]&lt;&gt;"",Table_Styles[[#This Row],[MB Default]],""))</f>
        <v/>
      </c>
      <c r="AH30" s="59"/>
      <c r="AI30" s="59"/>
      <c r="AJ30" s="52" t="str">
        <f>IF(Table_Styles[[#This Row],[ML]]&lt;&gt;"",Table_Styles[[#This Row],[ML]],IF(Table_Styles[[#This Row],[ML Default]]&lt;&gt;"",Table_Styles[[#This Row],[ML Default]],""))</f>
        <v/>
      </c>
      <c r="AK30" s="59"/>
      <c r="AL30" s="59" t="s">
        <v>165</v>
      </c>
      <c r="AM30" s="52" t="str">
        <f>IF(Table_Styles[[#This Row],[PT]]&lt;&gt;"",Table_Styles[[#This Row],[PT]],IF(Table_Styles[[#This Row],[PT Default]]&lt;&gt;"",Table_Styles[[#This Row],[PT Default]],""))</f>
        <v>0</v>
      </c>
      <c r="AN30" s="59"/>
      <c r="AO30" s="59" t="s">
        <v>165</v>
      </c>
      <c r="AP30" s="52" t="str">
        <f>IF(Table_Styles[[#This Row],[PR]]&lt;&gt;"",Table_Styles[[#This Row],[PR]],IF(Table_Styles[[#This Row],[PR Default]]&lt;&gt;"",Table_Styles[[#This Row],[PR Default]],""))</f>
        <v>0</v>
      </c>
      <c r="AQ30" s="59"/>
      <c r="AR30" s="59" t="s">
        <v>165</v>
      </c>
      <c r="AS30" s="52" t="str">
        <f>IF(Table_Styles[[#This Row],[PB]]&lt;&gt;"",Table_Styles[[#This Row],[PB]],IF(Table_Styles[[#This Row],[PB Default]]&lt;&gt;"",Table_Styles[[#This Row],[PB Default]],""))</f>
        <v>0</v>
      </c>
      <c r="AT30" s="59"/>
      <c r="AU30" s="59" t="s">
        <v>165</v>
      </c>
      <c r="AV30" s="52" t="str">
        <f>IF(Table_Styles[[#This Row],[PL]]&lt;&gt;"",Table_Styles[[#This Row],[PL]],IF(Table_Styles[[#This Row],[PL Default]]&lt;&gt;"",Table_Styles[[#This Row],[PL Default]],""))</f>
        <v>0</v>
      </c>
      <c r="AW30" s="59"/>
      <c r="AX30" s="59"/>
      <c r="AY30" s="52" t="str">
        <f>IF(Table_Styles[[#This Row],[BT]]&lt;&gt;"",Table_Styles[[#This Row],[BT]],IF(Table_Styles[[#This Row],[BT Default]]&lt;&gt;"",Table_Styles[[#This Row],[BT Default]],""))</f>
        <v/>
      </c>
      <c r="AZ30" s="59"/>
      <c r="BA30" s="59"/>
      <c r="BB30" s="52" t="str">
        <f>IF(Table_Styles[[#This Row],[BR]]&lt;&gt;"",Table_Styles[[#This Row],[BR]],IF(Table_Styles[[#This Row],[BR Default]]&lt;&gt;"",Table_Styles[[#This Row],[BR Default]],""))</f>
        <v/>
      </c>
      <c r="BC30" s="59"/>
      <c r="BD30" s="59"/>
      <c r="BE30" s="52" t="str">
        <f>IF(Table_Styles[[#This Row],[BB]]&lt;&gt;"",Table_Styles[[#This Row],[BB]],IF(Table_Styles[[#This Row],[BB Default]]&lt;&gt;"",Table_Styles[[#This Row],[BB Default]],""))</f>
        <v/>
      </c>
      <c r="BF30" s="59"/>
      <c r="BG30" s="59"/>
      <c r="BH30" s="52" t="str">
        <f>IF(Table_Styles[[#This Row],[BL]]&lt;&gt;"",Table_Styles[[#This Row],[BL]],IF(Table_Styles[[#This Row],[BL Default]]&lt;&gt;"",Table_Styles[[#This Row],[BL Default]],""))</f>
        <v/>
      </c>
      <c r="BI30" s="59"/>
      <c r="BJ30" s="59"/>
      <c r="BK30" s="52" t="str">
        <f>IF(Table_Styles[[#This Row],[Width]]&lt;&gt;"",Table_Styles[[#This Row],[Width]],IF(Table_Styles[[#This Row],[Width Default]]&lt;&gt;"",Table_Styles[[#This Row],[Width Default]],""))</f>
        <v/>
      </c>
      <c r="BL30" s="59"/>
      <c r="BM30" s="59"/>
      <c r="BN30" s="52" t="str">
        <f>IF(Table_Styles[[#This Row],[Height]]&lt;&gt;"",Table_Styles[[#This Row],[Height]],IF(Table_Styles[[#This Row],[Height Default]]&lt;&gt;"",Table_Styles[[#This Row],[Height Default]],""))</f>
        <v/>
      </c>
      <c r="BO30" s="52"/>
      <c r="BP30" s="51" t="s">
        <v>379</v>
      </c>
      <c r="BQ30" s="52" t="str">
        <f>IF(Table_Styles[[#This Row],[Top]]&lt;&gt;"",Table_Styles[[#This Row],[Top]],IF(Table_Styles[[#This Row],[Top Default]]&lt;&gt;"",Table_Styles[[#This Row],[Top Default]],""))</f>
        <v>15px</v>
      </c>
      <c r="BR30" s="52"/>
      <c r="BS30" s="52"/>
      <c r="BT30" s="52" t="str">
        <f>IF(Table_Styles[[#This Row],[Right]]&lt;&gt;"",Table_Styles[[#This Row],[Right]],IF(Table_Styles[[#This Row],[Right Default]]&lt;&gt;"",Table_Styles[[#This Row],[Right Default]],""))</f>
        <v/>
      </c>
      <c r="BU30" s="52"/>
      <c r="BV30" s="52"/>
      <c r="BW30" s="52" t="str">
        <f>IF(Table_Styles[[#This Row],[Bottom]]&lt;&gt;"",Table_Styles[[#This Row],[Bottom]],IF(Table_Styles[[#This Row],[Bottom Default]]&lt;&gt;"",Table_Styles[[#This Row],[Bottom Default]],""))</f>
        <v/>
      </c>
      <c r="BX30" s="52"/>
      <c r="BY30" s="52"/>
      <c r="BZ30" s="52" t="str">
        <f>IF(Table_Styles[[#This Row],[Left]]&lt;&gt;"",Table_Styles[[#This Row],[Left]],IF(Table_Styles[[#This Row],[Left Default]]&lt;&gt;"",Table_Styles[[#This Row],[Left Default]],""))</f>
        <v/>
      </c>
      <c r="CA30" s="59" t="s">
        <v>1134</v>
      </c>
      <c r="CB30" s="103" t="str">
        <f>IF(AND(Table_Styles[[#This Row],[Selector]]&lt;&gt;"",Table_Styles[[#This Row],[Font Family Used]]&lt;&gt;"",Table_Styles[[#This Row],[Font Weight Used]]&lt;&gt;""),Table_Styles[[#This Row],[Font Family Used]]&amp;" "&amp;Table_Styles[[#This Row],[Font Weight Used]],"")</f>
        <v/>
      </c>
      <c r="CC30" s="103" t="str">
        <f ca="1">IF(AND(Table_Styles[[#This Row],[Selector]],COUNTIF(OFFSET(CC:CC,0,0,ROW()-1,1),"="&amp;Table_Styles[[#This Row],[Font]])=0),Table_Styles[[#This Row],[Font]],"")</f>
        <v/>
      </c>
      <c r="CD30" s="103" t="str">
        <f ca="1">IF(Table_Styles[[#This Row],[Unique Font]]&lt;&gt;"",
"{""fontFamily"":"""&amp;Table_Styles[[#This Row],[Font Family Used]]&amp;""",""fontWeight"":"&amp;Table_Styles[[#This Row],[Font Weight Used]]&amp;"}","")</f>
        <v/>
      </c>
      <c r="CE3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#666666;background: none;border: none;border-radius: 0;padding-top: 0;padding-right: 0;padding-bottom: 0;padding-left: 0;top: 15px;position: absolute; z-index: 100;</v>
      </c>
      <c r="CF30" s="103" t="str">
        <f>IF(AND(Table_Styles[[#This Row],[Selector]]&lt;&gt;"", Table_Styles[[#This Row],[Config Properties]]&lt;&gt;""),
Table_Styles[[#This Row],[Selector]]&amp;" { "&amp;Table_Styles[[#This Row],[Config Properties]]&amp;" }","")</f>
        <v>formly-field span.input-group-addon { font-size: 16px;color: #666666;background: none;border: none;border-radius: 0;padding-top: 0;padding-right: 0;padding-bottom: 0;padding-left: 0;top: 15px;position: absolute; z-index: 100; }</v>
      </c>
      <c r="CG30" s="103" t="str">
        <f xml:space="preserve">
SUBSTITUTE(SUBSTITUTE(SUBSTITUTE(SUBSTITUTE(SUBSTITUTE(SUBSTITUTE(SUBSTITUTE(SUBSTITUTE(Table_Styles[[#This Row],[Config]],
" {","{"),
"{ ","{"),
" }","}"),
"} ","}"),
" ,",","),
", ",","),
" :",":"),
": ",":")</f>
        <v>formly-field span.input-group-addon{font-size:16px;color:#666666;background:none;border:none;border-radius:0;padding-top:0;padding-right:0;padding-bottom:0;padding-left:0;top:15px;position:absolute; z-index:100;}</v>
      </c>
    </row>
    <row r="31" spans="2:85" ht="21" customHeight="1">
      <c r="B31" s="264" t="s">
        <v>1136</v>
      </c>
      <c r="C31" s="264" t="s">
        <v>1153</v>
      </c>
      <c r="D31" s="146"/>
      <c r="E31" s="60"/>
      <c r="F31" s="50" t="str">
        <f>IF(Table_Styles[[#This Row],[Font Family]]&lt;&gt;"",Table_Styles[[#This Row],[Font Family]],IF(Table_Styles[[#This Row],[Font Family Default]]&lt;&gt;"",Table_Styles[[#This Row],[Font Family Default]],""))</f>
        <v/>
      </c>
      <c r="G31" s="146"/>
      <c r="H31" s="59"/>
      <c r="I31" s="50" t="str">
        <f>IF(Table_Styles[[#This Row],[Font Size]]&lt;&gt;"",Table_Styles[[#This Row],[Font Size]],IF(Table_Styles[[#This Row],[Font Size Default]]&lt;&gt;"",Table_Styles[[#This Row],[Font Size Default]],""))</f>
        <v/>
      </c>
      <c r="J31" s="146"/>
      <c r="K31" s="59"/>
      <c r="L31" s="50" t="str">
        <f>IF(Table_Styles[[#This Row],[Font Weight]]&lt;&gt;"",Table_Styles[[#This Row],[Font Weight]],IF(Table_Styles[[#This Row],[Font Weight Default]]&lt;&gt;"",Table_Styles[[#This Row],[Font Weight Default]],""))</f>
        <v/>
      </c>
      <c r="M31" s="146"/>
      <c r="N31" s="59"/>
      <c r="O31" s="50" t="str">
        <f>IF(Table_Styles[[#This Row],[Colour]]&lt;&gt;"",Table_Styles[[#This Row],[Colour]],IF(Table_Styles[[#This Row],[Colour Default]]&lt;&gt;"",Table_Styles[[#This Row],[Colour Default]],""))</f>
        <v/>
      </c>
      <c r="P31" s="146"/>
      <c r="Q31" s="135"/>
      <c r="R31" s="50" t="str">
        <f>IF(Table_Styles[[#This Row],[Background]]&lt;&gt;"",Table_Styles[[#This Row],[Background]],IF(Table_Styles[[#This Row],[Background Default]]&lt;&gt;"",Table_Styles[[#This Row],[Background Default]],""))</f>
        <v/>
      </c>
      <c r="S31" s="146"/>
      <c r="T31" s="135"/>
      <c r="U31" s="50" t="str">
        <f>IF(Table_Styles[[#This Row],[Border]]&lt;&gt;"",Table_Styles[[#This Row],[Border]],IF(Table_Styles[[#This Row],[Border Default]]&lt;&gt;"",Table_Styles[[#This Row],[Border Default]],""))</f>
        <v/>
      </c>
      <c r="V31" s="59"/>
      <c r="W31" s="59"/>
      <c r="X31" s="50" t="str">
        <f>IF(Table_Styles[[#This Row],[Border Radius]]&lt;&gt;"",Table_Styles[[#This Row],[Border Radius]],IF(Table_Styles[[#This Row],[Border Radius Default]]&lt;&gt;"",Table_Styles[[#This Row],[Border Radius Default]],""))</f>
        <v/>
      </c>
      <c r="Y31" s="146"/>
      <c r="Z31" s="59"/>
      <c r="AA31" s="50" t="str">
        <f>IF(Table_Styles[[#This Row],[MT]]&lt;&gt;"",Table_Styles[[#This Row],[MT]],IF(Table_Styles[[#This Row],[MT Default]]&lt;&gt;"",Table_Styles[[#This Row],[MT Default]],""))</f>
        <v/>
      </c>
      <c r="AB31" s="146"/>
      <c r="AC31" s="59"/>
      <c r="AD31" s="50" t="str">
        <f>IF(Table_Styles[[#This Row],[MR]]&lt;&gt;"",Table_Styles[[#This Row],[MR]],IF(Table_Styles[[#This Row],[MR Default]]&lt;&gt;"",Table_Styles[[#This Row],[MR Default]],""))</f>
        <v/>
      </c>
      <c r="AE31" s="146"/>
      <c r="AF31" s="59"/>
      <c r="AG31" s="50" t="str">
        <f>IF(Table_Styles[[#This Row],[MB]]&lt;&gt;"",Table_Styles[[#This Row],[MB]],IF(Table_Styles[[#This Row],[MB Default]]&lt;&gt;"",Table_Styles[[#This Row],[MB Default]],""))</f>
        <v/>
      </c>
      <c r="AH31" s="146"/>
      <c r="AI31" s="59"/>
      <c r="AJ31" s="50" t="str">
        <f>IF(Table_Styles[[#This Row],[ML]]&lt;&gt;"",Table_Styles[[#This Row],[ML]],IF(Table_Styles[[#This Row],[ML Default]]&lt;&gt;"",Table_Styles[[#This Row],[ML Default]],""))</f>
        <v/>
      </c>
      <c r="AK31" s="146"/>
      <c r="AL31" s="59"/>
      <c r="AM31" s="50" t="str">
        <f>IF(Table_Styles[[#This Row],[PT]]&lt;&gt;"",Table_Styles[[#This Row],[PT]],IF(Table_Styles[[#This Row],[PT Default]]&lt;&gt;"",Table_Styles[[#This Row],[PT Default]],""))</f>
        <v/>
      </c>
      <c r="AN31" s="146"/>
      <c r="AO31" s="59"/>
      <c r="AP31" s="50" t="str">
        <f>IF(Table_Styles[[#This Row],[PR]]&lt;&gt;"",Table_Styles[[#This Row],[PR]],IF(Table_Styles[[#This Row],[PR Default]]&lt;&gt;"",Table_Styles[[#This Row],[PR Default]],""))</f>
        <v/>
      </c>
      <c r="AQ31" s="146"/>
      <c r="AR31" s="59"/>
      <c r="AS31" s="50" t="str">
        <f>IF(Table_Styles[[#This Row],[PB]]&lt;&gt;"",Table_Styles[[#This Row],[PB]],IF(Table_Styles[[#This Row],[PB Default]]&lt;&gt;"",Table_Styles[[#This Row],[PB Default]],""))</f>
        <v/>
      </c>
      <c r="AT31" s="146"/>
      <c r="AU31" s="59"/>
      <c r="AV31" s="50" t="str">
        <f>IF(Table_Styles[[#This Row],[PL]]&lt;&gt;"",Table_Styles[[#This Row],[PL]],IF(Table_Styles[[#This Row],[PL Default]]&lt;&gt;"",Table_Styles[[#This Row],[PL Default]],""))</f>
        <v/>
      </c>
      <c r="AW31" s="146"/>
      <c r="AX31" s="59"/>
      <c r="AY31" s="50" t="str">
        <f>IF(Table_Styles[[#This Row],[BT]]&lt;&gt;"",Table_Styles[[#This Row],[BT]],IF(Table_Styles[[#This Row],[BT Default]]&lt;&gt;"",Table_Styles[[#This Row],[BT Default]],""))</f>
        <v/>
      </c>
      <c r="AZ31" s="146"/>
      <c r="BA31" s="59"/>
      <c r="BB31" s="50" t="str">
        <f>IF(Table_Styles[[#This Row],[BR]]&lt;&gt;"",Table_Styles[[#This Row],[BR]],IF(Table_Styles[[#This Row],[BR Default]]&lt;&gt;"",Table_Styles[[#This Row],[BR Default]],""))</f>
        <v/>
      </c>
      <c r="BC31" s="263"/>
      <c r="BD31" s="263"/>
      <c r="BE31" s="50" t="str">
        <f>IF(Table_Styles[[#This Row],[BB]]&lt;&gt;"",Table_Styles[[#This Row],[BB]],IF(Table_Styles[[#This Row],[BB Default]]&lt;&gt;"",Table_Styles[[#This Row],[BB Default]],""))</f>
        <v/>
      </c>
      <c r="BF31" s="146"/>
      <c r="BG31" s="59"/>
      <c r="BH31" s="50" t="str">
        <f>IF(Table_Styles[[#This Row],[BL]]&lt;&gt;"",Table_Styles[[#This Row],[BL]],IF(Table_Styles[[#This Row],[BL Default]]&lt;&gt;"",Table_Styles[[#This Row],[BL Default]],""))</f>
        <v/>
      </c>
      <c r="BI31" s="59"/>
      <c r="BJ31" s="59"/>
      <c r="BK31" s="50" t="str">
        <f>IF(Table_Styles[[#This Row],[Width]]&lt;&gt;"",Table_Styles[[#This Row],[Width]],IF(Table_Styles[[#This Row],[Width Default]]&lt;&gt;"",Table_Styles[[#This Row],[Width Default]],""))</f>
        <v/>
      </c>
      <c r="BL31" s="59"/>
      <c r="BM31" s="59"/>
      <c r="BN31" s="50" t="str">
        <f>IF(Table_Styles[[#This Row],[Height]]&lt;&gt;"",Table_Styles[[#This Row],[Height]],IF(Table_Styles[[#This Row],[Height Default]]&lt;&gt;"",Table_Styles[[#This Row],[Height Default]],""))</f>
        <v/>
      </c>
      <c r="BO31" s="52"/>
      <c r="BP31" s="52"/>
      <c r="BQ31" s="50" t="str">
        <f>IF(Table_Styles[[#This Row],[Top]]&lt;&gt;"",Table_Styles[[#This Row],[Top]],IF(Table_Styles[[#This Row],[Top Default]]&lt;&gt;"",Table_Styles[[#This Row],[Top Default]],""))</f>
        <v/>
      </c>
      <c r="BR31" s="52"/>
      <c r="BS31" s="52"/>
      <c r="BT31" s="50" t="str">
        <f>IF(Table_Styles[[#This Row],[Right]]&lt;&gt;"",Table_Styles[[#This Row],[Right]],IF(Table_Styles[[#This Row],[Right Default]]&lt;&gt;"",Table_Styles[[#This Row],[Right Default]],""))</f>
        <v/>
      </c>
      <c r="BU31" s="52"/>
      <c r="BV31" s="52"/>
      <c r="BW31" s="50" t="str">
        <f>IF(Table_Styles[[#This Row],[Bottom]]&lt;&gt;"",Table_Styles[[#This Row],[Bottom]],IF(Table_Styles[[#This Row],[Bottom Default]]&lt;&gt;"",Table_Styles[[#This Row],[Bottom Default]],""))</f>
        <v/>
      </c>
      <c r="BX31" s="51"/>
      <c r="BY31" s="51" t="s">
        <v>415</v>
      </c>
      <c r="BZ31" s="50" t="str">
        <f>IF(Table_Styles[[#This Row],[Left]]&lt;&gt;"",Table_Styles[[#This Row],[Left]],IF(Table_Styles[[#This Row],[Left Default]]&lt;&gt;"",Table_Styles[[#This Row],[Left Default]],""))</f>
        <v>12px</v>
      </c>
      <c r="CA31" s="146"/>
      <c r="CB31" s="106" t="str">
        <f>IF(AND(Table_Styles[[#This Row],[Selector]]&lt;&gt;"",Table_Styles[[#This Row],[Font Family Used]]&lt;&gt;"",Table_Styles[[#This Row],[Font Weight Used]]&lt;&gt;""),Table_Styles[[#This Row],[Font Family Used]]&amp;" "&amp;Table_Styles[[#This Row],[Font Weight Used]],"")</f>
        <v/>
      </c>
      <c r="CC31" s="106" t="str">
        <f ca="1">IF(AND(Table_Styles[[#This Row],[Selector]],COUNTIF(OFFSET(CC:CC,0,0,ROW()-1,1),"="&amp;Table_Styles[[#This Row],[Font]])=0),Table_Styles[[#This Row],[Font]],"")</f>
        <v/>
      </c>
      <c r="CD31" s="106" t="str">
        <f ca="1">IF(Table_Styles[[#This Row],[Unique Font]]&lt;&gt;"",
"{""fontFamily"":"""&amp;Table_Styles[[#This Row],[Font Family Used]]&amp;""",""fontWeight"":"&amp;Table_Styles[[#This Row],[Font Weight Used]]&amp;"}","")</f>
        <v/>
      </c>
      <c r="CE3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left: 12px</v>
      </c>
      <c r="CF31" s="106" t="str">
        <f>IF(AND(Table_Styles[[#This Row],[Selector]]&lt;&gt;"", Table_Styles[[#This Row],[Config Properties]]&lt;&gt;""),
Table_Styles[[#This Row],[Selector]]&amp;" { "&amp;Table_Styles[[#This Row],[Config Properties]]&amp;" }","")</f>
        <v>formly-field span.input-group-addon:first-child { left: 12px }</v>
      </c>
      <c r="CG31" s="106" t="str">
        <f xml:space="preserve">
SUBSTITUTE(SUBSTITUTE(SUBSTITUTE(SUBSTITUTE(SUBSTITUTE(SUBSTITUTE(SUBSTITUTE(SUBSTITUTE(Table_Styles[[#This Row],[Config]],
" {","{"),
"{ ","{"),
" }","}"),
"} ","}"),
" ,",","),
", ",","),
" :",":"),
": ",":")</f>
        <v>formly-field span.input-group-addon:first-child{left:12px}</v>
      </c>
    </row>
    <row r="32" spans="2:85" ht="21" customHeight="1">
      <c r="B32" s="264" t="s">
        <v>1137</v>
      </c>
      <c r="C32" s="264" t="s">
        <v>1152</v>
      </c>
      <c r="D32" s="146"/>
      <c r="E32" s="60"/>
      <c r="F32" s="50" t="str">
        <f>IF(Table_Styles[[#This Row],[Font Family]]&lt;&gt;"",Table_Styles[[#This Row],[Font Family]],IF(Table_Styles[[#This Row],[Font Family Default]]&lt;&gt;"",Table_Styles[[#This Row],[Font Family Default]],""))</f>
        <v/>
      </c>
      <c r="G32" s="146"/>
      <c r="H32" s="59"/>
      <c r="I32" s="50" t="str">
        <f>IF(Table_Styles[[#This Row],[Font Size]]&lt;&gt;"",Table_Styles[[#This Row],[Font Size]],IF(Table_Styles[[#This Row],[Font Size Default]]&lt;&gt;"",Table_Styles[[#This Row],[Font Size Default]],""))</f>
        <v/>
      </c>
      <c r="J32" s="146"/>
      <c r="K32" s="59"/>
      <c r="L32" s="50" t="str">
        <f>IF(Table_Styles[[#This Row],[Font Weight]]&lt;&gt;"",Table_Styles[[#This Row],[Font Weight]],IF(Table_Styles[[#This Row],[Font Weight Default]]&lt;&gt;"",Table_Styles[[#This Row],[Font Weight Default]],""))</f>
        <v/>
      </c>
      <c r="M32" s="146"/>
      <c r="N32" s="59"/>
      <c r="O32" s="50" t="str">
        <f>IF(Table_Styles[[#This Row],[Colour]]&lt;&gt;"",Table_Styles[[#This Row],[Colour]],IF(Table_Styles[[#This Row],[Colour Default]]&lt;&gt;"",Table_Styles[[#This Row],[Colour Default]],""))</f>
        <v/>
      </c>
      <c r="P32" s="146"/>
      <c r="Q32" s="135"/>
      <c r="R32" s="50" t="str">
        <f>IF(Table_Styles[[#This Row],[Background]]&lt;&gt;"",Table_Styles[[#This Row],[Background]],IF(Table_Styles[[#This Row],[Background Default]]&lt;&gt;"",Table_Styles[[#This Row],[Background Default]],""))</f>
        <v/>
      </c>
      <c r="S32" s="146"/>
      <c r="T32" s="135"/>
      <c r="U32" s="50" t="str">
        <f>IF(Table_Styles[[#This Row],[Border]]&lt;&gt;"",Table_Styles[[#This Row],[Border]],IF(Table_Styles[[#This Row],[Border Default]]&lt;&gt;"",Table_Styles[[#This Row],[Border Default]],""))</f>
        <v/>
      </c>
      <c r="V32" s="59"/>
      <c r="W32" s="59"/>
      <c r="X32" s="50" t="str">
        <f>IF(Table_Styles[[#This Row],[Border Radius]]&lt;&gt;"",Table_Styles[[#This Row],[Border Radius]],IF(Table_Styles[[#This Row],[Border Radius Default]]&lt;&gt;"",Table_Styles[[#This Row],[Border Radius Default]],""))</f>
        <v/>
      </c>
      <c r="Y32" s="146"/>
      <c r="Z32" s="59"/>
      <c r="AA32" s="50" t="str">
        <f>IF(Table_Styles[[#This Row],[MT]]&lt;&gt;"",Table_Styles[[#This Row],[MT]],IF(Table_Styles[[#This Row],[MT Default]]&lt;&gt;"",Table_Styles[[#This Row],[MT Default]],""))</f>
        <v/>
      </c>
      <c r="AB32" s="146"/>
      <c r="AC32" s="59"/>
      <c r="AD32" s="50" t="str">
        <f>IF(Table_Styles[[#This Row],[MR]]&lt;&gt;"",Table_Styles[[#This Row],[MR]],IF(Table_Styles[[#This Row],[MR Default]]&lt;&gt;"",Table_Styles[[#This Row],[MR Default]],""))</f>
        <v/>
      </c>
      <c r="AE32" s="146"/>
      <c r="AF32" s="59"/>
      <c r="AG32" s="50" t="str">
        <f>IF(Table_Styles[[#This Row],[MB]]&lt;&gt;"",Table_Styles[[#This Row],[MB]],IF(Table_Styles[[#This Row],[MB Default]]&lt;&gt;"",Table_Styles[[#This Row],[MB Default]],""))</f>
        <v/>
      </c>
      <c r="AH32" s="146"/>
      <c r="AI32" s="59"/>
      <c r="AJ32" s="50" t="str">
        <f>IF(Table_Styles[[#This Row],[ML]]&lt;&gt;"",Table_Styles[[#This Row],[ML]],IF(Table_Styles[[#This Row],[ML Default]]&lt;&gt;"",Table_Styles[[#This Row],[ML Default]],""))</f>
        <v/>
      </c>
      <c r="AK32" s="146"/>
      <c r="AL32" s="59"/>
      <c r="AM32" s="50" t="str">
        <f>IF(Table_Styles[[#This Row],[PT]]&lt;&gt;"",Table_Styles[[#This Row],[PT]],IF(Table_Styles[[#This Row],[PT Default]]&lt;&gt;"",Table_Styles[[#This Row],[PT Default]],""))</f>
        <v/>
      </c>
      <c r="AN32" s="146"/>
      <c r="AO32" s="59"/>
      <c r="AP32" s="50" t="str">
        <f>IF(Table_Styles[[#This Row],[PR]]&lt;&gt;"",Table_Styles[[#This Row],[PR]],IF(Table_Styles[[#This Row],[PR Default]]&lt;&gt;"",Table_Styles[[#This Row],[PR Default]],""))</f>
        <v/>
      </c>
      <c r="AQ32" s="146"/>
      <c r="AR32" s="59"/>
      <c r="AS32" s="50" t="str">
        <f>IF(Table_Styles[[#This Row],[PB]]&lt;&gt;"",Table_Styles[[#This Row],[PB]],IF(Table_Styles[[#This Row],[PB Default]]&lt;&gt;"",Table_Styles[[#This Row],[PB Default]],""))</f>
        <v/>
      </c>
      <c r="AT32" s="146"/>
      <c r="AU32" s="59"/>
      <c r="AV32" s="50" t="str">
        <f>IF(Table_Styles[[#This Row],[PL]]&lt;&gt;"",Table_Styles[[#This Row],[PL]],IF(Table_Styles[[#This Row],[PL Default]]&lt;&gt;"",Table_Styles[[#This Row],[PL Default]],""))</f>
        <v/>
      </c>
      <c r="AW32" s="146"/>
      <c r="AX32" s="59"/>
      <c r="AY32" s="50" t="str">
        <f>IF(Table_Styles[[#This Row],[BT]]&lt;&gt;"",Table_Styles[[#This Row],[BT]],IF(Table_Styles[[#This Row],[BT Default]]&lt;&gt;"",Table_Styles[[#This Row],[BT Default]],""))</f>
        <v/>
      </c>
      <c r="AZ32" s="146"/>
      <c r="BA32" s="59"/>
      <c r="BB32" s="50" t="str">
        <f>IF(Table_Styles[[#This Row],[BR]]&lt;&gt;"",Table_Styles[[#This Row],[BR]],IF(Table_Styles[[#This Row],[BR Default]]&lt;&gt;"",Table_Styles[[#This Row],[BR Default]],""))</f>
        <v/>
      </c>
      <c r="BC32" s="263"/>
      <c r="BD32" s="263"/>
      <c r="BE32" s="50" t="str">
        <f>IF(Table_Styles[[#This Row],[BB]]&lt;&gt;"",Table_Styles[[#This Row],[BB]],IF(Table_Styles[[#This Row],[BB Default]]&lt;&gt;"",Table_Styles[[#This Row],[BB Default]],""))</f>
        <v/>
      </c>
      <c r="BF32" s="146"/>
      <c r="BG32" s="59"/>
      <c r="BH32" s="50" t="str">
        <f>IF(Table_Styles[[#This Row],[BL]]&lt;&gt;"",Table_Styles[[#This Row],[BL]],IF(Table_Styles[[#This Row],[BL Default]]&lt;&gt;"",Table_Styles[[#This Row],[BL Default]],""))</f>
        <v/>
      </c>
      <c r="BI32" s="59"/>
      <c r="BJ32" s="59"/>
      <c r="BK32" s="50" t="str">
        <f>IF(Table_Styles[[#This Row],[Width]]&lt;&gt;"",Table_Styles[[#This Row],[Width]],IF(Table_Styles[[#This Row],[Width Default]]&lt;&gt;"",Table_Styles[[#This Row],[Width Default]],""))</f>
        <v/>
      </c>
      <c r="BL32" s="59"/>
      <c r="BM32" s="59"/>
      <c r="BN32" s="50" t="str">
        <f>IF(Table_Styles[[#This Row],[Height]]&lt;&gt;"",Table_Styles[[#This Row],[Height]],IF(Table_Styles[[#This Row],[Height Default]]&lt;&gt;"",Table_Styles[[#This Row],[Height Default]],""))</f>
        <v/>
      </c>
      <c r="BO32" s="52"/>
      <c r="BP32" s="52"/>
      <c r="BQ32" s="50" t="str">
        <f>IF(Table_Styles[[#This Row],[Top]]&lt;&gt;"",Table_Styles[[#This Row],[Top]],IF(Table_Styles[[#This Row],[Top Default]]&lt;&gt;"",Table_Styles[[#This Row],[Top Default]],""))</f>
        <v/>
      </c>
      <c r="BR32" s="51"/>
      <c r="BS32" s="51" t="s">
        <v>400</v>
      </c>
      <c r="BT32" s="50" t="str">
        <f>IF(Table_Styles[[#This Row],[Right]]&lt;&gt;"",Table_Styles[[#This Row],[Right]],IF(Table_Styles[[#This Row],[Right Default]]&lt;&gt;"",Table_Styles[[#This Row],[Right Default]],""))</f>
        <v>24px</v>
      </c>
      <c r="BU32" s="52"/>
      <c r="BV32" s="52"/>
      <c r="BW32" s="50" t="str">
        <f>IF(Table_Styles[[#This Row],[Bottom]]&lt;&gt;"",Table_Styles[[#This Row],[Bottom]],IF(Table_Styles[[#This Row],[Bottom Default]]&lt;&gt;"",Table_Styles[[#This Row],[Bottom Default]],""))</f>
        <v/>
      </c>
      <c r="BX32" s="52"/>
      <c r="BY32" s="52"/>
      <c r="BZ32" s="50" t="str">
        <f>IF(Table_Styles[[#This Row],[Left]]&lt;&gt;"",Table_Styles[[#This Row],[Left]],IF(Table_Styles[[#This Row],[Left Default]]&lt;&gt;"",Table_Styles[[#This Row],[Left Default]],""))</f>
        <v/>
      </c>
      <c r="CA32" s="146"/>
      <c r="CB32" s="106" t="str">
        <f>IF(AND(Table_Styles[[#This Row],[Selector]]&lt;&gt;"",Table_Styles[[#This Row],[Font Family Used]]&lt;&gt;"",Table_Styles[[#This Row],[Font Weight Used]]&lt;&gt;""),Table_Styles[[#This Row],[Font Family Used]]&amp;" "&amp;Table_Styles[[#This Row],[Font Weight Used]],"")</f>
        <v/>
      </c>
      <c r="CC32" s="106" t="str">
        <f ca="1">IF(AND(Table_Styles[[#This Row],[Selector]],COUNTIF(OFFSET(CC:CC,0,0,ROW()-1,1),"="&amp;Table_Styles[[#This Row],[Font]])=0),Table_Styles[[#This Row],[Font]],"")</f>
        <v/>
      </c>
      <c r="CD32" s="106" t="str">
        <f ca="1">IF(Table_Styles[[#This Row],[Unique Font]]&lt;&gt;"",
"{""fontFamily"":"""&amp;Table_Styles[[#This Row],[Font Family Used]]&amp;""",""fontWeight"":"&amp;Table_Styles[[#This Row],[Font Weight Used]]&amp;"}","")</f>
        <v/>
      </c>
      <c r="CE3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right: 24px</v>
      </c>
      <c r="CF32" s="106" t="str">
        <f>IF(AND(Table_Styles[[#This Row],[Selector]]&lt;&gt;"", Table_Styles[[#This Row],[Config Properties]]&lt;&gt;""),
Table_Styles[[#This Row],[Selector]]&amp;" { "&amp;Table_Styles[[#This Row],[Config Properties]]&amp;" }","")</f>
        <v>formly-field span.input-group-addon:last-child { right: 24px }</v>
      </c>
      <c r="CG32" s="106" t="str">
        <f xml:space="preserve">
SUBSTITUTE(SUBSTITUTE(SUBSTITUTE(SUBSTITUTE(SUBSTITUTE(SUBSTITUTE(SUBSTITUTE(SUBSTITUTE(Table_Styles[[#This Row],[Config]],
" {","{"),
"{ ","{"),
" }","}"),
"} ","}"),
" ,",","),
", ",","),
" :",":"),
": ",":")</f>
        <v>formly-field span.input-group-addon:last-child{right:24px}</v>
      </c>
    </row>
    <row r="33" spans="2:85" ht="21" customHeight="1">
      <c r="B33" s="264" t="s">
        <v>1145</v>
      </c>
      <c r="C33" s="353" t="s">
        <v>1830</v>
      </c>
      <c r="D33" s="146"/>
      <c r="E33" s="60"/>
      <c r="F33" s="50" t="str">
        <f>IF(Table_Styles[[#This Row],[Font Family]]&lt;&gt;"",Table_Styles[[#This Row],[Font Family]],IF(Table_Styles[[#This Row],[Font Family Default]]&lt;&gt;"",Table_Styles[[#This Row],[Font Family Default]],""))</f>
        <v/>
      </c>
      <c r="G33" s="146"/>
      <c r="H33" s="59"/>
      <c r="I33" s="50" t="str">
        <f>IF(Table_Styles[[#This Row],[Font Size]]&lt;&gt;"",Table_Styles[[#This Row],[Font Size]],IF(Table_Styles[[#This Row],[Font Size Default]]&lt;&gt;"",Table_Styles[[#This Row],[Font Size Default]],""))</f>
        <v/>
      </c>
      <c r="J33" s="146"/>
      <c r="K33" s="59"/>
      <c r="L33" s="50" t="str">
        <f>IF(Table_Styles[[#This Row],[Font Weight]]&lt;&gt;"",Table_Styles[[#This Row],[Font Weight]],IF(Table_Styles[[#This Row],[Font Weight Default]]&lt;&gt;"",Table_Styles[[#This Row],[Font Weight Default]],""))</f>
        <v/>
      </c>
      <c r="M33" s="146"/>
      <c r="N33" s="59"/>
      <c r="O33" s="50" t="str">
        <f>IF(Table_Styles[[#This Row],[Colour]]&lt;&gt;"",Table_Styles[[#This Row],[Colour]],IF(Table_Styles[[#This Row],[Colour Default]]&lt;&gt;"",Table_Styles[[#This Row],[Colour Default]],""))</f>
        <v/>
      </c>
      <c r="P33" s="146"/>
      <c r="Q33" s="135" t="s">
        <v>1146</v>
      </c>
      <c r="R33" s="50" t="str">
        <f>IF(Table_Styles[[#This Row],[Background]]&lt;&gt;"",Table_Styles[[#This Row],[Background]],IF(Table_Styles[[#This Row],[Background Default]]&lt;&gt;"",Table_Styles[[#This Row],[Background Default]],""))</f>
        <v>#ececec</v>
      </c>
      <c r="S33" s="146"/>
      <c r="T33" s="135"/>
      <c r="U33" s="50" t="str">
        <f>IF(Table_Styles[[#This Row],[Border]]&lt;&gt;"",Table_Styles[[#This Row],[Border]],IF(Table_Styles[[#This Row],[Border Default]]&lt;&gt;"",Table_Styles[[#This Row],[Border Default]],""))</f>
        <v/>
      </c>
      <c r="V33" s="59"/>
      <c r="W33" s="59"/>
      <c r="X33" s="50" t="str">
        <f>IF(Table_Styles[[#This Row],[Border Radius]]&lt;&gt;"",Table_Styles[[#This Row],[Border Radius]],IF(Table_Styles[[#This Row],[Border Radius Default]]&lt;&gt;"",Table_Styles[[#This Row],[Border Radius Default]],""))</f>
        <v/>
      </c>
      <c r="Y33" s="146"/>
      <c r="Z33" s="59"/>
      <c r="AA33" s="50" t="str">
        <f>IF(Table_Styles[[#This Row],[MT]]&lt;&gt;"",Table_Styles[[#This Row],[MT]],IF(Table_Styles[[#This Row],[MT Default]]&lt;&gt;"",Table_Styles[[#This Row],[MT Default]],""))</f>
        <v/>
      </c>
      <c r="AB33" s="146"/>
      <c r="AC33" s="59"/>
      <c r="AD33" s="50" t="str">
        <f>IF(Table_Styles[[#This Row],[MR]]&lt;&gt;"",Table_Styles[[#This Row],[MR]],IF(Table_Styles[[#This Row],[MR Default]]&lt;&gt;"",Table_Styles[[#This Row],[MR Default]],""))</f>
        <v/>
      </c>
      <c r="AE33" s="146"/>
      <c r="AF33" s="59"/>
      <c r="AG33" s="50" t="str">
        <f>IF(Table_Styles[[#This Row],[MB]]&lt;&gt;"",Table_Styles[[#This Row],[MB]],IF(Table_Styles[[#This Row],[MB Default]]&lt;&gt;"",Table_Styles[[#This Row],[MB Default]],""))</f>
        <v/>
      </c>
      <c r="AH33" s="146"/>
      <c r="AI33" s="59"/>
      <c r="AJ33" s="50" t="str">
        <f>IF(Table_Styles[[#This Row],[ML]]&lt;&gt;"",Table_Styles[[#This Row],[ML]],IF(Table_Styles[[#This Row],[ML Default]]&lt;&gt;"",Table_Styles[[#This Row],[ML Default]],""))</f>
        <v/>
      </c>
      <c r="AK33" s="146"/>
      <c r="AL33" s="59"/>
      <c r="AM33" s="50" t="str">
        <f>IF(Table_Styles[[#This Row],[PT]]&lt;&gt;"",Table_Styles[[#This Row],[PT]],IF(Table_Styles[[#This Row],[PT Default]]&lt;&gt;"",Table_Styles[[#This Row],[PT Default]],""))</f>
        <v/>
      </c>
      <c r="AN33" s="146"/>
      <c r="AO33" s="59"/>
      <c r="AP33" s="50" t="str">
        <f>IF(Table_Styles[[#This Row],[PR]]&lt;&gt;"",Table_Styles[[#This Row],[PR]],IF(Table_Styles[[#This Row],[PR Default]]&lt;&gt;"",Table_Styles[[#This Row],[PR Default]],""))</f>
        <v/>
      </c>
      <c r="AQ33" s="146"/>
      <c r="AR33" s="59"/>
      <c r="AS33" s="50" t="str">
        <f>IF(Table_Styles[[#This Row],[PB]]&lt;&gt;"",Table_Styles[[#This Row],[PB]],IF(Table_Styles[[#This Row],[PB Default]]&lt;&gt;"",Table_Styles[[#This Row],[PB Default]],""))</f>
        <v/>
      </c>
      <c r="AT33" s="146"/>
      <c r="AU33" s="59"/>
      <c r="AV33" s="50" t="str">
        <f>IF(Table_Styles[[#This Row],[PL]]&lt;&gt;"",Table_Styles[[#This Row],[PL]],IF(Table_Styles[[#This Row],[PL Default]]&lt;&gt;"",Table_Styles[[#This Row],[PL Default]],""))</f>
        <v/>
      </c>
      <c r="AW33" s="146"/>
      <c r="AX33" s="59"/>
      <c r="AY33" s="50" t="str">
        <f>IF(Table_Styles[[#This Row],[BT]]&lt;&gt;"",Table_Styles[[#This Row],[BT]],IF(Table_Styles[[#This Row],[BT Default]]&lt;&gt;"",Table_Styles[[#This Row],[BT Default]],""))</f>
        <v/>
      </c>
      <c r="AZ33" s="146"/>
      <c r="BA33" s="59"/>
      <c r="BB33" s="50" t="str">
        <f>IF(Table_Styles[[#This Row],[BR]]&lt;&gt;"",Table_Styles[[#This Row],[BR]],IF(Table_Styles[[#This Row],[BR Default]]&lt;&gt;"",Table_Styles[[#This Row],[BR Default]],""))</f>
        <v/>
      </c>
      <c r="BC33" s="263"/>
      <c r="BD33" s="263"/>
      <c r="BE33" s="50" t="str">
        <f>IF(Table_Styles[[#This Row],[BB]]&lt;&gt;"",Table_Styles[[#This Row],[BB]],IF(Table_Styles[[#This Row],[BB Default]]&lt;&gt;"",Table_Styles[[#This Row],[BB Default]],""))</f>
        <v/>
      </c>
      <c r="BF33" s="146"/>
      <c r="BG33" s="59"/>
      <c r="BH33" s="50" t="str">
        <f>IF(Table_Styles[[#This Row],[BL]]&lt;&gt;"",Table_Styles[[#This Row],[BL]],IF(Table_Styles[[#This Row],[BL Default]]&lt;&gt;"",Table_Styles[[#This Row],[BL Default]],""))</f>
        <v/>
      </c>
      <c r="BI33" s="59"/>
      <c r="BJ33" s="59"/>
      <c r="BK33" s="50" t="str">
        <f>IF(Table_Styles[[#This Row],[Width]]&lt;&gt;"",Table_Styles[[#This Row],[Width]],IF(Table_Styles[[#This Row],[Width Default]]&lt;&gt;"",Table_Styles[[#This Row],[Width Default]],""))</f>
        <v/>
      </c>
      <c r="BL33" s="59"/>
      <c r="BM33" s="59"/>
      <c r="BN33" s="50" t="str">
        <f>IF(Table_Styles[[#This Row],[Height]]&lt;&gt;"",Table_Styles[[#This Row],[Height]],IF(Table_Styles[[#This Row],[Height Default]]&lt;&gt;"",Table_Styles[[#This Row],[Height Default]],""))</f>
        <v/>
      </c>
      <c r="BO33" s="52"/>
      <c r="BP33" s="52"/>
      <c r="BQ33" s="50" t="str">
        <f>IF(Table_Styles[[#This Row],[Top]]&lt;&gt;"",Table_Styles[[#This Row],[Top]],IF(Table_Styles[[#This Row],[Top Default]]&lt;&gt;"",Table_Styles[[#This Row],[Top Default]],""))</f>
        <v/>
      </c>
      <c r="BR33" s="52"/>
      <c r="BS33" s="52"/>
      <c r="BT33" s="50" t="str">
        <f>IF(Table_Styles[[#This Row],[Right]]&lt;&gt;"",Table_Styles[[#This Row],[Right]],IF(Table_Styles[[#This Row],[Right Default]]&lt;&gt;"",Table_Styles[[#This Row],[Right Default]],""))</f>
        <v/>
      </c>
      <c r="BU33" s="52"/>
      <c r="BV33" s="52"/>
      <c r="BW33" s="50" t="str">
        <f>IF(Table_Styles[[#This Row],[Bottom]]&lt;&gt;"",Table_Styles[[#This Row],[Bottom]],IF(Table_Styles[[#This Row],[Bottom Default]]&lt;&gt;"",Table_Styles[[#This Row],[Bottom Default]],""))</f>
        <v/>
      </c>
      <c r="BX33" s="52"/>
      <c r="BY33" s="52"/>
      <c r="BZ33" s="50" t="str">
        <f>IF(Table_Styles[[#This Row],[Left]]&lt;&gt;"",Table_Styles[[#This Row],[Left]],IF(Table_Styles[[#This Row],[Left Default]]&lt;&gt;"",Table_Styles[[#This Row],[Left Default]],""))</f>
        <v/>
      </c>
      <c r="CA33" s="146"/>
      <c r="CB33" s="106" t="str">
        <f>IF(AND(Table_Styles[[#This Row],[Selector]]&lt;&gt;"",Table_Styles[[#This Row],[Font Family Used]]&lt;&gt;"",Table_Styles[[#This Row],[Font Weight Used]]&lt;&gt;""),Table_Styles[[#This Row],[Font Family Used]]&amp;" "&amp;Table_Styles[[#This Row],[Font Weight Used]],"")</f>
        <v/>
      </c>
      <c r="CC33" s="106" t="str">
        <f ca="1">IF(AND(Table_Styles[[#This Row],[Selector]],COUNTIF(OFFSET(CC:CC,0,0,ROW()-1,1),"="&amp;Table_Styles[[#This Row],[Font]])=0),Table_Styles[[#This Row],[Font]],"")</f>
        <v/>
      </c>
      <c r="CD33" s="106" t="str">
        <f ca="1">IF(Table_Styles[[#This Row],[Unique Font]]&lt;&gt;"",
"{""fontFamily"":"""&amp;Table_Styles[[#This Row],[Font Family Used]]&amp;""",""fontWeight"":"&amp;Table_Styles[[#This Row],[Font Weight Used]]&amp;"}","")</f>
        <v/>
      </c>
      <c r="CE3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#ececec</v>
      </c>
      <c r="CF33" s="106" t="str">
        <f>IF(AND(Table_Styles[[#This Row],[Selector]]&lt;&gt;"", Table_Styles[[#This Row],[Config Properties]]&lt;&gt;""),
Table_Styles[[#This Row],[Selector]]&amp;" { "&amp;Table_Styles[[#This Row],[Config Properties]]&amp;" }","")</f>
        <v>formly-field .form-control.ng-valid:hover, formly-field .form-control.ng-invalid:hover, formly-field .form-control.ng-pending:hover, .ng-select:hover &gt; .ng-select-container { background: #ececec }</v>
      </c>
      <c r="CG33" s="106" t="str">
        <f xml:space="preserve">
SUBSTITUTE(SUBSTITUTE(SUBSTITUTE(SUBSTITUTE(SUBSTITUTE(SUBSTITUTE(SUBSTITUTE(SUBSTITUTE(Table_Styles[[#This Row],[Config]],
" {","{"),
"{ ","{"),
" }","}"),
"} ","}"),
" ,",","),
", ",","),
" :",":"),
": ",":")</f>
        <v>formly-field .form-control.ng-valid:hover,formly-field .form-control.ng-invalid:hover,formly-field .form-control.ng-pending:hover,.ng-select:hover &gt; .ng-select-container{background:#ececec}</v>
      </c>
    </row>
    <row r="34" spans="2:85" ht="21" customHeight="1">
      <c r="B34" s="176" t="s">
        <v>418</v>
      </c>
      <c r="C34" s="353" t="s">
        <v>1832</v>
      </c>
      <c r="D34" s="146"/>
      <c r="E34" s="60"/>
      <c r="F34" s="50" t="str">
        <f>IF(Table_Styles[[#This Row],[Font Family]]&lt;&gt;"",Table_Styles[[#This Row],[Font Family]],IF(Table_Styles[[#This Row],[Font Family Default]]&lt;&gt;"",Table_Styles[[#This Row],[Font Family Default]],""))</f>
        <v/>
      </c>
      <c r="G34" s="146"/>
      <c r="H34" s="59"/>
      <c r="I34" s="50" t="str">
        <f>IF(Table_Styles[[#This Row],[Font Size]]&lt;&gt;"",Table_Styles[[#This Row],[Font Size]],IF(Table_Styles[[#This Row],[Font Size Default]]&lt;&gt;"",Table_Styles[[#This Row],[Font Size Default]],""))</f>
        <v/>
      </c>
      <c r="J34" s="146"/>
      <c r="K34" s="59"/>
      <c r="L34" s="50" t="str">
        <f>IF(Table_Styles[[#This Row],[Font Weight]]&lt;&gt;"",Table_Styles[[#This Row],[Font Weight]],IF(Table_Styles[[#This Row],[Font Weight Default]]&lt;&gt;"",Table_Styles[[#This Row],[Font Weight Default]],""))</f>
        <v/>
      </c>
      <c r="M34" s="146"/>
      <c r="N34" s="59"/>
      <c r="O34" s="50" t="str">
        <f>IF(Table_Styles[[#This Row],[Colour]]&lt;&gt;"",Table_Styles[[#This Row],[Colour]],IF(Table_Styles[[#This Row],[Colour Default]]&lt;&gt;"",Table_Styles[[#This Row],[Colour Default]],""))</f>
        <v/>
      </c>
      <c r="P34" s="146"/>
      <c r="Q34" s="135" t="s">
        <v>1148</v>
      </c>
      <c r="R34" s="50" t="str">
        <f>IF(Table_Styles[[#This Row],[Background]]&lt;&gt;"",Table_Styles[[#This Row],[Background]],IF(Table_Styles[[#This Row],[Background Default]]&lt;&gt;"",Table_Styles[[#This Row],[Background Default]],""))</f>
        <v>#dcdcdc</v>
      </c>
      <c r="S34" s="146"/>
      <c r="T34" s="135"/>
      <c r="U34" s="50" t="str">
        <f>IF(Table_Styles[[#This Row],[Border]]&lt;&gt;"",Table_Styles[[#This Row],[Border]],IF(Table_Styles[[#This Row],[Border Default]]&lt;&gt;"",Table_Styles[[#This Row],[Border Default]],""))</f>
        <v/>
      </c>
      <c r="V34" s="59"/>
      <c r="W34" s="59"/>
      <c r="X34" s="50" t="str">
        <f>IF(Table_Styles[[#This Row],[Border Radius]]&lt;&gt;"",Table_Styles[[#This Row],[Border Radius]],IF(Table_Styles[[#This Row],[Border Radius Default]]&lt;&gt;"",Table_Styles[[#This Row],[Border Radius Default]],""))</f>
        <v/>
      </c>
      <c r="Y34" s="146"/>
      <c r="Z34" s="59"/>
      <c r="AA34" s="50" t="str">
        <f>IF(Table_Styles[[#This Row],[MT]]&lt;&gt;"",Table_Styles[[#This Row],[MT]],IF(Table_Styles[[#This Row],[MT Default]]&lt;&gt;"",Table_Styles[[#This Row],[MT Default]],""))</f>
        <v/>
      </c>
      <c r="AB34" s="146"/>
      <c r="AC34" s="59"/>
      <c r="AD34" s="50" t="str">
        <f>IF(Table_Styles[[#This Row],[MR]]&lt;&gt;"",Table_Styles[[#This Row],[MR]],IF(Table_Styles[[#This Row],[MR Default]]&lt;&gt;"",Table_Styles[[#This Row],[MR Default]],""))</f>
        <v/>
      </c>
      <c r="AE34" s="146"/>
      <c r="AF34" s="59"/>
      <c r="AG34" s="50" t="str">
        <f>IF(Table_Styles[[#This Row],[MB]]&lt;&gt;"",Table_Styles[[#This Row],[MB]],IF(Table_Styles[[#This Row],[MB Default]]&lt;&gt;"",Table_Styles[[#This Row],[MB Default]],""))</f>
        <v/>
      </c>
      <c r="AH34" s="146"/>
      <c r="AI34" s="59"/>
      <c r="AJ34" s="50" t="str">
        <f>IF(Table_Styles[[#This Row],[ML]]&lt;&gt;"",Table_Styles[[#This Row],[ML]],IF(Table_Styles[[#This Row],[ML Default]]&lt;&gt;"",Table_Styles[[#This Row],[ML Default]],""))</f>
        <v/>
      </c>
      <c r="AK34" s="146"/>
      <c r="AL34" s="59"/>
      <c r="AM34" s="50" t="str">
        <f>IF(Table_Styles[[#This Row],[PT]]&lt;&gt;"",Table_Styles[[#This Row],[PT]],IF(Table_Styles[[#This Row],[PT Default]]&lt;&gt;"",Table_Styles[[#This Row],[PT Default]],""))</f>
        <v/>
      </c>
      <c r="AN34" s="146"/>
      <c r="AO34" s="59"/>
      <c r="AP34" s="50" t="str">
        <f>IF(Table_Styles[[#This Row],[PR]]&lt;&gt;"",Table_Styles[[#This Row],[PR]],IF(Table_Styles[[#This Row],[PR Default]]&lt;&gt;"",Table_Styles[[#This Row],[PR Default]],""))</f>
        <v/>
      </c>
      <c r="AQ34" s="146"/>
      <c r="AR34" s="266" t="s">
        <v>398</v>
      </c>
      <c r="AS34" s="50" t="str">
        <f>IF(Table_Styles[[#This Row],[PB]]&lt;&gt;"",Table_Styles[[#This Row],[PB]],IF(Table_Styles[[#This Row],[PB Default]]&lt;&gt;"",Table_Styles[[#This Row],[PB Default]],""))</f>
        <v>10px</v>
      </c>
      <c r="AT34" s="146"/>
      <c r="AU34" s="59"/>
      <c r="AV34" s="50" t="str">
        <f>IF(Table_Styles[[#This Row],[PL]]&lt;&gt;"",Table_Styles[[#This Row],[PL]],IF(Table_Styles[[#This Row],[PL Default]]&lt;&gt;"",Table_Styles[[#This Row],[PL Default]],""))</f>
        <v/>
      </c>
      <c r="AW34" s="146"/>
      <c r="AX34" s="59"/>
      <c r="AY34" s="50" t="str">
        <f>IF(Table_Styles[[#This Row],[BT]]&lt;&gt;"",Table_Styles[[#This Row],[BT]],IF(Table_Styles[[#This Row],[BT Default]]&lt;&gt;"",Table_Styles[[#This Row],[BT Default]],""))</f>
        <v/>
      </c>
      <c r="AZ34" s="146"/>
      <c r="BA34" s="59"/>
      <c r="BB34" s="50" t="str">
        <f>IF(Table_Styles[[#This Row],[BR]]&lt;&gt;"",Table_Styles[[#This Row],[BR]],IF(Table_Styles[[#This Row],[BR Default]]&lt;&gt;"",Table_Styles[[#This Row],[BR Default]],""))</f>
        <v/>
      </c>
      <c r="BC34" s="263"/>
      <c r="BD34" s="263" t="str">
        <f>"2px solid "&amp;Colour_Accent_1</f>
        <v>2px solid #2c6ec3</v>
      </c>
      <c r="BE34" s="50" t="str">
        <f>IF(Table_Styles[[#This Row],[BB]]&lt;&gt;"",Table_Styles[[#This Row],[BB]],IF(Table_Styles[[#This Row],[BB Default]]&lt;&gt;"",Table_Styles[[#This Row],[BB Default]],""))</f>
        <v>2px solid #2c6ec3</v>
      </c>
      <c r="BF34" s="146"/>
      <c r="BG34" s="59"/>
      <c r="BH34" s="50" t="str">
        <f>IF(Table_Styles[[#This Row],[BL]]&lt;&gt;"",Table_Styles[[#This Row],[BL]],IF(Table_Styles[[#This Row],[BL Default]]&lt;&gt;"",Table_Styles[[#This Row],[BL Default]],""))</f>
        <v/>
      </c>
      <c r="BI34" s="59"/>
      <c r="BJ34" s="59"/>
      <c r="BK34" s="50" t="str">
        <f>IF(Table_Styles[[#This Row],[Width]]&lt;&gt;"",Table_Styles[[#This Row],[Width]],IF(Table_Styles[[#This Row],[Width Default]]&lt;&gt;"",Table_Styles[[#This Row],[Width Default]],""))</f>
        <v/>
      </c>
      <c r="BL34" s="59"/>
      <c r="BM34" s="59"/>
      <c r="BN34" s="50" t="str">
        <f>IF(Table_Styles[[#This Row],[Height]]&lt;&gt;"",Table_Styles[[#This Row],[Height]],IF(Table_Styles[[#This Row],[Height Default]]&lt;&gt;"",Table_Styles[[#This Row],[Height Default]],""))</f>
        <v/>
      </c>
      <c r="BO34" s="52"/>
      <c r="BP34" s="52"/>
      <c r="BQ34" s="50" t="str">
        <f>IF(Table_Styles[[#This Row],[Top]]&lt;&gt;"",Table_Styles[[#This Row],[Top]],IF(Table_Styles[[#This Row],[Top Default]]&lt;&gt;"",Table_Styles[[#This Row],[Top Default]],""))</f>
        <v/>
      </c>
      <c r="BR34" s="52"/>
      <c r="BS34" s="52"/>
      <c r="BT34" s="50" t="str">
        <f>IF(Table_Styles[[#This Row],[Right]]&lt;&gt;"",Table_Styles[[#This Row],[Right]],IF(Table_Styles[[#This Row],[Right Default]]&lt;&gt;"",Table_Styles[[#This Row],[Right Default]],""))</f>
        <v/>
      </c>
      <c r="BU34" s="52"/>
      <c r="BV34" s="52"/>
      <c r="BW34" s="50" t="str">
        <f>IF(Table_Styles[[#This Row],[Bottom]]&lt;&gt;"",Table_Styles[[#This Row],[Bottom]],IF(Table_Styles[[#This Row],[Bottom Default]]&lt;&gt;"",Table_Styles[[#This Row],[Bottom Default]],""))</f>
        <v/>
      </c>
      <c r="BX34" s="52"/>
      <c r="BY34" s="52"/>
      <c r="BZ34" s="50" t="str">
        <f>IF(Table_Styles[[#This Row],[Left]]&lt;&gt;"",Table_Styles[[#This Row],[Left]],IF(Table_Styles[[#This Row],[Left Default]]&lt;&gt;"",Table_Styles[[#This Row],[Left Default]],""))</f>
        <v/>
      </c>
      <c r="CA34" s="184"/>
      <c r="CB34" s="106" t="str">
        <f>IF(AND(Table_Styles[[#This Row],[Selector]]&lt;&gt;"",Table_Styles[[#This Row],[Font Family Used]]&lt;&gt;"",Table_Styles[[#This Row],[Font Weight Used]]&lt;&gt;""),Table_Styles[[#This Row],[Font Family Used]]&amp;" "&amp;Table_Styles[[#This Row],[Font Weight Used]],"")</f>
        <v/>
      </c>
      <c r="CC34" s="106" t="str">
        <f ca="1">IF(AND(Table_Styles[[#This Row],[Selector]],COUNTIF(OFFSET(CC:CC,0,0,ROW()-1,1),"="&amp;Table_Styles[[#This Row],[Font]])=0),Table_Styles[[#This Row],[Font]],"")</f>
        <v/>
      </c>
      <c r="CD34" s="106" t="str">
        <f ca="1">IF(Table_Styles[[#This Row],[Unique Font]]&lt;&gt;"",
"{""fontFamily"":"""&amp;Table_Styles[[#This Row],[Font Family Used]]&amp;""",""fontWeight"":"&amp;Table_Styles[[#This Row],[Font Weight Used]]&amp;"}","")</f>
        <v/>
      </c>
      <c r="CE3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#dcdcdc;padding-bottom: 10px;border-bottom: 2px solid #2c6ec3</v>
      </c>
      <c r="CF34" s="106" t="str">
        <f>IF(AND(Table_Styles[[#This Row],[Selector]]&lt;&gt;"", Table_Styles[[#This Row],[Config Properties]]&lt;&gt;""),
Table_Styles[[#This Row],[Selector]]&amp;" { "&amp;Table_Styles[[#This Row],[Config Properties]]&amp;" }","")</f>
        <v>formly-field .form-control.ng-valid:focus, formly-field .form-control.ng-invalid:focus, formly-field .form-control.ng-pending:focus,        ng-select.ng-select.ng-select-focused &gt; .ng-select-container,       ng-select.ng-select.ng-select-focused:not(.ng-select-opened):not(.ng-invalid) &gt; .ng-select-container,     ng-select.ng-select.ng-valid.ng-select-focused &gt; .ng-select-container { background: #dcdcdc;padding-bottom: 10px;border-bottom: 2px solid #2c6ec3 }</v>
      </c>
      <c r="CG34" s="106" t="str">
        <f xml:space="preserve">
SUBSTITUTE(SUBSTITUTE(SUBSTITUTE(SUBSTITUTE(SUBSTITUTE(SUBSTITUTE(SUBSTITUTE(SUBSTITUTE(Table_Styles[[#This Row],[Config]],
" {","{"),
"{ ","{"),
" }","}"),
"} ","}"),
" ,",","),
", ",","),
" :",":"),
": ",":")</f>
        <v>formly-field .form-control.ng-valid:focus,formly-field .form-control.ng-invalid:focus,formly-field .form-control.ng-pending:focus,       ng-select.ng-select.ng-select-focused &gt; .ng-select-container,      ng-select.ng-select.ng-select-focused:not(.ng-select-opened):not(.ng-invalid) &gt; .ng-select-container,    ng-select.ng-select.ng-valid.ng-select-focused &gt; .ng-select-container{background:#dcdcdc;padding-bottom:10px;border-bottom:2px solid #2c6ec3}</v>
      </c>
    </row>
    <row r="35" spans="2:85" ht="21" customHeight="1">
      <c r="B35" s="176" t="s">
        <v>419</v>
      </c>
      <c r="C35" s="354" t="s">
        <v>1827</v>
      </c>
      <c r="D35" s="59"/>
      <c r="E35" s="60"/>
      <c r="F35" s="52" t="str">
        <f>IF(Table_Styles[[#This Row],[Font Family]]&lt;&gt;"",Table_Styles[[#This Row],[Font Family]],IF(Table_Styles[[#This Row],[Font Family Default]]&lt;&gt;"",Table_Styles[[#This Row],[Font Family Default]],""))</f>
        <v/>
      </c>
      <c r="G35" s="59"/>
      <c r="H35" s="59"/>
      <c r="I35" s="52" t="str">
        <f>IF(Table_Styles[[#This Row],[Font Size]]&lt;&gt;"",Table_Styles[[#This Row],[Font Size]],IF(Table_Styles[[#This Row],[Font Size Default]]&lt;&gt;"",Table_Styles[[#This Row],[Font Size Default]],""))</f>
        <v/>
      </c>
      <c r="J35" s="59"/>
      <c r="K35" s="59"/>
      <c r="L35" s="52" t="str">
        <f>IF(Table_Styles[[#This Row],[Font Weight]]&lt;&gt;"",Table_Styles[[#This Row],[Font Weight]],IF(Table_Styles[[#This Row],[Font Weight Default]]&lt;&gt;"",Table_Styles[[#This Row],[Font Weight Default]],""))</f>
        <v/>
      </c>
      <c r="M35" s="59"/>
      <c r="N35" s="59"/>
      <c r="O35" s="52" t="str">
        <f>IF(Table_Styles[[#This Row],[Colour]]&lt;&gt;"",Table_Styles[[#This Row],[Colour]],IF(Table_Styles[[#This Row],[Colour Default]]&lt;&gt;"",Table_Styles[[#This Row],[Colour Default]],""))</f>
        <v/>
      </c>
      <c r="P35" s="59"/>
      <c r="Q35" s="59"/>
      <c r="R35" s="52" t="str">
        <f>IF(Table_Styles[[#This Row],[Background]]&lt;&gt;"",Table_Styles[[#This Row],[Background]],IF(Table_Styles[[#This Row],[Background Default]]&lt;&gt;"",Table_Styles[[#This Row],[Background Default]],""))</f>
        <v/>
      </c>
      <c r="S35" s="59"/>
      <c r="T35" s="59"/>
      <c r="U35" s="52" t="str">
        <f>IF(Table_Styles[[#This Row],[Border]]&lt;&gt;"",Table_Styles[[#This Row],[Border]],IF(Table_Styles[[#This Row],[Border Default]]&lt;&gt;"",Table_Styles[[#This Row],[Border Default]],""))</f>
        <v/>
      </c>
      <c r="V35" s="59"/>
      <c r="W35" s="59"/>
      <c r="X35" s="52" t="str">
        <f>IF(Table_Styles[[#This Row],[Border Radius]]&lt;&gt;"",Table_Styles[[#This Row],[Border Radius]],IF(Table_Styles[[#This Row],[Border Radius Default]]&lt;&gt;"",Table_Styles[[#This Row],[Border Radius Default]],""))</f>
        <v/>
      </c>
      <c r="Y35" s="59"/>
      <c r="Z35" s="59"/>
      <c r="AA35" s="52" t="str">
        <f>IF(Table_Styles[[#This Row],[MT]]&lt;&gt;"",Table_Styles[[#This Row],[MT]],IF(Table_Styles[[#This Row],[MT Default]]&lt;&gt;"",Table_Styles[[#This Row],[MT Default]],""))</f>
        <v/>
      </c>
      <c r="AB35" s="59"/>
      <c r="AC35" s="59"/>
      <c r="AD35" s="52" t="str">
        <f>IF(Table_Styles[[#This Row],[MR]]&lt;&gt;"",Table_Styles[[#This Row],[MR]],IF(Table_Styles[[#This Row],[MR Default]]&lt;&gt;"",Table_Styles[[#This Row],[MR Default]],""))</f>
        <v/>
      </c>
      <c r="AE35" s="59"/>
      <c r="AF35" s="59"/>
      <c r="AG35" s="52" t="str">
        <f>IF(Table_Styles[[#This Row],[MB]]&lt;&gt;"",Table_Styles[[#This Row],[MB]],IF(Table_Styles[[#This Row],[MB Default]]&lt;&gt;"",Table_Styles[[#This Row],[MB Default]],""))</f>
        <v/>
      </c>
      <c r="AH35" s="59"/>
      <c r="AI35" s="59"/>
      <c r="AJ35" s="52" t="str">
        <f>IF(Table_Styles[[#This Row],[ML]]&lt;&gt;"",Table_Styles[[#This Row],[ML]],IF(Table_Styles[[#This Row],[ML Default]]&lt;&gt;"",Table_Styles[[#This Row],[ML Default]],""))</f>
        <v/>
      </c>
      <c r="AK35" s="59"/>
      <c r="AL35" s="59"/>
      <c r="AM35" s="52" t="str">
        <f>IF(Table_Styles[[#This Row],[PT]]&lt;&gt;"",Table_Styles[[#This Row],[PT]],IF(Table_Styles[[#This Row],[PT Default]]&lt;&gt;"",Table_Styles[[#This Row],[PT Default]],""))</f>
        <v/>
      </c>
      <c r="AN35" s="59"/>
      <c r="AO35" s="59"/>
      <c r="AP35" s="52" t="str">
        <f>IF(Table_Styles[[#This Row],[PR]]&lt;&gt;"",Table_Styles[[#This Row],[PR]],IF(Table_Styles[[#This Row],[PR Default]]&lt;&gt;"",Table_Styles[[#This Row],[PR Default]],""))</f>
        <v/>
      </c>
      <c r="AQ35" s="59"/>
      <c r="AR35" s="266"/>
      <c r="AS35" s="52" t="str">
        <f>IF(Table_Styles[[#This Row],[PB]]&lt;&gt;"",Table_Styles[[#This Row],[PB]],IF(Table_Styles[[#This Row],[PB Default]]&lt;&gt;"",Table_Styles[[#This Row],[PB Default]],""))</f>
        <v/>
      </c>
      <c r="AT35" s="59"/>
      <c r="AU35" s="59"/>
      <c r="AV35" s="52" t="str">
        <f>IF(Table_Styles[[#This Row],[PL]]&lt;&gt;"",Table_Styles[[#This Row],[PL]],IF(Table_Styles[[#This Row],[PL Default]]&lt;&gt;"",Table_Styles[[#This Row],[PL Default]],""))</f>
        <v/>
      </c>
      <c r="AW35" s="59"/>
      <c r="AX35" s="59"/>
      <c r="AY35" s="52" t="str">
        <f>IF(Table_Styles[[#This Row],[BT]]&lt;&gt;"",Table_Styles[[#This Row],[BT]],IF(Table_Styles[[#This Row],[BT Default]]&lt;&gt;"",Table_Styles[[#This Row],[BT Default]],""))</f>
        <v/>
      </c>
      <c r="AZ35" s="59"/>
      <c r="BA35" s="59"/>
      <c r="BB35" s="52" t="str">
        <f>IF(Table_Styles[[#This Row],[BR]]&lt;&gt;"",Table_Styles[[#This Row],[BR]],IF(Table_Styles[[#This Row],[BR Default]]&lt;&gt;"",Table_Styles[[#This Row],[BR Default]],""))</f>
        <v/>
      </c>
      <c r="BC35" s="59"/>
      <c r="BD35" s="59"/>
      <c r="BE35" s="52" t="str">
        <f>IF(Table_Styles[[#This Row],[BB]]&lt;&gt;"",Table_Styles[[#This Row],[BB]],IF(Table_Styles[[#This Row],[BB Default]]&lt;&gt;"",Table_Styles[[#This Row],[BB Default]],""))</f>
        <v/>
      </c>
      <c r="BF35" s="59"/>
      <c r="BG35" s="59"/>
      <c r="BH35" s="52" t="str">
        <f>IF(Table_Styles[[#This Row],[BL]]&lt;&gt;"",Table_Styles[[#This Row],[BL]],IF(Table_Styles[[#This Row],[BL Default]]&lt;&gt;"",Table_Styles[[#This Row],[BL Default]],""))</f>
        <v/>
      </c>
      <c r="BI35" s="59"/>
      <c r="BJ35" s="59"/>
      <c r="BK35" s="52" t="str">
        <f>IF(Table_Styles[[#This Row],[Width]]&lt;&gt;"",Table_Styles[[#This Row],[Width]],IF(Table_Styles[[#This Row],[Width Default]]&lt;&gt;"",Table_Styles[[#This Row],[Width Default]],""))</f>
        <v/>
      </c>
      <c r="BL35" s="59"/>
      <c r="BM35" s="59"/>
      <c r="BN35" s="52" t="str">
        <f>IF(Table_Styles[[#This Row],[Height]]&lt;&gt;"",Table_Styles[[#This Row],[Height]],IF(Table_Styles[[#This Row],[Height Default]]&lt;&gt;"",Table_Styles[[#This Row],[Height Default]],""))</f>
        <v/>
      </c>
      <c r="BO35" s="52"/>
      <c r="BP35" s="52"/>
      <c r="BQ35" s="52" t="str">
        <f>IF(Table_Styles[[#This Row],[Top]]&lt;&gt;"",Table_Styles[[#This Row],[Top]],IF(Table_Styles[[#This Row],[Top Default]]&lt;&gt;"",Table_Styles[[#This Row],[Top Default]],""))</f>
        <v/>
      </c>
      <c r="BR35" s="52"/>
      <c r="BS35" s="52"/>
      <c r="BT35" s="52" t="str">
        <f>IF(Table_Styles[[#This Row],[Right]]&lt;&gt;"",Table_Styles[[#This Row],[Right]],IF(Table_Styles[[#This Row],[Right Default]]&lt;&gt;"",Table_Styles[[#This Row],[Right Default]],""))</f>
        <v/>
      </c>
      <c r="BU35" s="52"/>
      <c r="BV35" s="52"/>
      <c r="BW35" s="52" t="str">
        <f>IF(Table_Styles[[#This Row],[Bottom]]&lt;&gt;"",Table_Styles[[#This Row],[Bottom]],IF(Table_Styles[[#This Row],[Bottom Default]]&lt;&gt;"",Table_Styles[[#This Row],[Bottom Default]],""))</f>
        <v/>
      </c>
      <c r="BX35" s="52"/>
      <c r="BY35" s="52"/>
      <c r="BZ35" s="52" t="str">
        <f>IF(Table_Styles[[#This Row],[Left]]&lt;&gt;"",Table_Styles[[#This Row],[Left]],IF(Table_Styles[[#This Row],[Left Default]]&lt;&gt;"",Table_Styles[[#This Row],[Left Default]],""))</f>
        <v/>
      </c>
      <c r="CA35" s="59"/>
      <c r="CB35" s="103" t="str">
        <f>IF(AND(Table_Styles[[#This Row],[Selector]]&lt;&gt;"",Table_Styles[[#This Row],[Font Family Used]]&lt;&gt;"",Table_Styles[[#This Row],[Font Weight Used]]&lt;&gt;""),Table_Styles[[#This Row],[Font Family Used]]&amp;" "&amp;Table_Styles[[#This Row],[Font Weight Used]],"")</f>
        <v/>
      </c>
      <c r="CC35" s="103" t="str">
        <f ca="1">IF(AND(Table_Styles[[#This Row],[Selector]],COUNTIF(OFFSET(CC:CC,0,0,ROW()-1,1),"="&amp;Table_Styles[[#This Row],[Font]])=0),Table_Styles[[#This Row],[Font]],"")</f>
        <v/>
      </c>
      <c r="CD35" s="103" t="str">
        <f ca="1">IF(Table_Styles[[#This Row],[Unique Font]]&lt;&gt;"",
"{""fontFamily"":"""&amp;Table_Styles[[#This Row],[Font Family Used]]&amp;""",""fontWeight"":"&amp;Table_Styles[[#This Row],[Font Weight Used]]&amp;"}","")</f>
        <v/>
      </c>
      <c r="CE3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5" s="103" t="str">
        <f>IF(AND(Table_Styles[[#This Row],[Selector]]&lt;&gt;"", Table_Styles[[#This Row],[Config Properties]]&lt;&gt;""),
Table_Styles[[#This Row],[Selector]]&amp;" { "&amp;Table_Styles[[#This Row],[Config Properties]]&amp;" }","")</f>
        <v/>
      </c>
      <c r="CG35" s="103" t="str">
        <f xml:space="preserve">
SUBSTITUTE(SUBSTITUTE(SUBSTITUTE(SUBSTITUTE(SUBSTITUTE(SUBSTITUTE(SUBSTITUTE(SUBSTITUTE(Table_Styles[[#This Row],[Config]],
" {","{"),
"{ ","{"),
" }","}"),
"} ","}"),
" ,",","),
", ",","),
" :",":"),
": ",":")</f>
        <v/>
      </c>
    </row>
    <row r="36" spans="2:85" ht="21" customHeight="1">
      <c r="B36" s="176" t="s">
        <v>420</v>
      </c>
      <c r="C36" s="364" t="s">
        <v>1897</v>
      </c>
      <c r="D36" s="59"/>
      <c r="E36" s="60"/>
      <c r="F36" s="52" t="str">
        <f>IF(Table_Styles[[#This Row],[Font Family]]&lt;&gt;"",Table_Styles[[#This Row],[Font Family]],IF(Table_Styles[[#This Row],[Font Family Default]]&lt;&gt;"",Table_Styles[[#This Row],[Font Family Default]],""))</f>
        <v/>
      </c>
      <c r="G36" s="59"/>
      <c r="H36" s="59"/>
      <c r="I36" s="52" t="str">
        <f>IF(Table_Styles[[#This Row],[Font Size]]&lt;&gt;"",Table_Styles[[#This Row],[Font Size]],IF(Table_Styles[[#This Row],[Font Size Default]]&lt;&gt;"",Table_Styles[[#This Row],[Font Size Default]],""))</f>
        <v/>
      </c>
      <c r="J36" s="59"/>
      <c r="K36" s="59"/>
      <c r="L36" s="52" t="str">
        <f>IF(Table_Styles[[#This Row],[Font Weight]]&lt;&gt;"",Table_Styles[[#This Row],[Font Weight]],IF(Table_Styles[[#This Row],[Font Weight Default]]&lt;&gt;"",Table_Styles[[#This Row],[Font Weight Default]],""))</f>
        <v/>
      </c>
      <c r="M36" s="59"/>
      <c r="N36" s="59"/>
      <c r="O36" s="52" t="str">
        <f>IF(Table_Styles[[#This Row],[Colour]]&lt;&gt;"",Table_Styles[[#This Row],[Colour]],IF(Table_Styles[[#This Row],[Colour Default]]&lt;&gt;"",Table_Styles[[#This Row],[Colour Default]],""))</f>
        <v/>
      </c>
      <c r="P36" s="59"/>
      <c r="Q36" s="59"/>
      <c r="R36" s="52" t="str">
        <f>IF(Table_Styles[[#This Row],[Background]]&lt;&gt;"",Table_Styles[[#This Row],[Background]],IF(Table_Styles[[#This Row],[Background Default]]&lt;&gt;"",Table_Styles[[#This Row],[Background Default]],""))</f>
        <v/>
      </c>
      <c r="S36" s="59"/>
      <c r="T36" s="59"/>
      <c r="U36" s="52" t="str">
        <f>IF(Table_Styles[[#This Row],[Border]]&lt;&gt;"",Table_Styles[[#This Row],[Border]],IF(Table_Styles[[#This Row],[Border Default]]&lt;&gt;"",Table_Styles[[#This Row],[Border Default]],""))</f>
        <v/>
      </c>
      <c r="V36" s="59"/>
      <c r="W36" s="59"/>
      <c r="X36" s="52" t="str">
        <f>IF(Table_Styles[[#This Row],[Border Radius]]&lt;&gt;"",Table_Styles[[#This Row],[Border Radius]],IF(Table_Styles[[#This Row],[Border Radius Default]]&lt;&gt;"",Table_Styles[[#This Row],[Border Radius Default]],""))</f>
        <v/>
      </c>
      <c r="Y36" s="59"/>
      <c r="Z36" s="59"/>
      <c r="AA36" s="52" t="str">
        <f>IF(Table_Styles[[#This Row],[MT]]&lt;&gt;"",Table_Styles[[#This Row],[MT]],IF(Table_Styles[[#This Row],[MT Default]]&lt;&gt;"",Table_Styles[[#This Row],[MT Default]],""))</f>
        <v/>
      </c>
      <c r="AB36" s="59"/>
      <c r="AC36" s="59"/>
      <c r="AD36" s="52" t="str">
        <f>IF(Table_Styles[[#This Row],[MR]]&lt;&gt;"",Table_Styles[[#This Row],[MR]],IF(Table_Styles[[#This Row],[MR Default]]&lt;&gt;"",Table_Styles[[#This Row],[MR Default]],""))</f>
        <v/>
      </c>
      <c r="AE36" s="59"/>
      <c r="AF36" s="59"/>
      <c r="AG36" s="52" t="str">
        <f>IF(Table_Styles[[#This Row],[MB]]&lt;&gt;"",Table_Styles[[#This Row],[MB]],IF(Table_Styles[[#This Row],[MB Default]]&lt;&gt;"",Table_Styles[[#This Row],[MB Default]],""))</f>
        <v/>
      </c>
      <c r="AH36" s="59"/>
      <c r="AI36" s="59"/>
      <c r="AJ36" s="52" t="str">
        <f>IF(Table_Styles[[#This Row],[ML]]&lt;&gt;"",Table_Styles[[#This Row],[ML]],IF(Table_Styles[[#This Row],[ML Default]]&lt;&gt;"",Table_Styles[[#This Row],[ML Default]],""))</f>
        <v/>
      </c>
      <c r="AK36" s="59"/>
      <c r="AL36" s="59"/>
      <c r="AM36" s="52" t="str">
        <f>IF(Table_Styles[[#This Row],[PT]]&lt;&gt;"",Table_Styles[[#This Row],[PT]],IF(Table_Styles[[#This Row],[PT Default]]&lt;&gt;"",Table_Styles[[#This Row],[PT Default]],""))</f>
        <v/>
      </c>
      <c r="AN36" s="59"/>
      <c r="AO36" s="59"/>
      <c r="AP36" s="52" t="str">
        <f>IF(Table_Styles[[#This Row],[PR]]&lt;&gt;"",Table_Styles[[#This Row],[PR]],IF(Table_Styles[[#This Row],[PR Default]]&lt;&gt;"",Table_Styles[[#This Row],[PR Default]],""))</f>
        <v/>
      </c>
      <c r="AQ36" s="59"/>
      <c r="AR36" s="266" t="s">
        <v>398</v>
      </c>
      <c r="AS36" s="52" t="str">
        <f>IF(Table_Styles[[#This Row],[PB]]&lt;&gt;"",Table_Styles[[#This Row],[PB]],IF(Table_Styles[[#This Row],[PB Default]]&lt;&gt;"",Table_Styles[[#This Row],[PB Default]],""))</f>
        <v>10px</v>
      </c>
      <c r="AT36" s="59"/>
      <c r="AU36" s="59"/>
      <c r="AV36" s="52" t="str">
        <f>IF(Table_Styles[[#This Row],[PL]]&lt;&gt;"",Table_Styles[[#This Row],[PL]],IF(Table_Styles[[#This Row],[PL Default]]&lt;&gt;"",Table_Styles[[#This Row],[PL Default]],""))</f>
        <v/>
      </c>
      <c r="AW36" s="59"/>
      <c r="AX36" s="59"/>
      <c r="AY36" s="52" t="str">
        <f>IF(Table_Styles[[#This Row],[BT]]&lt;&gt;"",Table_Styles[[#This Row],[BT]],IF(Table_Styles[[#This Row],[BT Default]]&lt;&gt;"",Table_Styles[[#This Row],[BT Default]],""))</f>
        <v/>
      </c>
      <c r="AZ36" s="59"/>
      <c r="BA36" s="59"/>
      <c r="BB36" s="52" t="str">
        <f>IF(Table_Styles[[#This Row],[BR]]&lt;&gt;"",Table_Styles[[#This Row],[BR]],IF(Table_Styles[[#This Row],[BR Default]]&lt;&gt;"",Table_Styles[[#This Row],[BR Default]],""))</f>
        <v/>
      </c>
      <c r="BC36" s="59"/>
      <c r="BD36" s="59" t="s">
        <v>1143</v>
      </c>
      <c r="BE36" s="52" t="str">
        <f>IF(Table_Styles[[#This Row],[BB]]&lt;&gt;"",Table_Styles[[#This Row],[BB]],IF(Table_Styles[[#This Row],[BB Default]]&lt;&gt;"",Table_Styles[[#This Row],[BB Default]],""))</f>
        <v>2px solid #b00020</v>
      </c>
      <c r="BF36" s="59"/>
      <c r="BG36" s="59"/>
      <c r="BH36" s="52" t="str">
        <f>IF(Table_Styles[[#This Row],[BL]]&lt;&gt;"",Table_Styles[[#This Row],[BL]],IF(Table_Styles[[#This Row],[BL Default]]&lt;&gt;"",Table_Styles[[#This Row],[BL Default]],""))</f>
        <v/>
      </c>
      <c r="BI36" s="59"/>
      <c r="BJ36" s="59"/>
      <c r="BK36" s="52" t="str">
        <f>IF(Table_Styles[[#This Row],[Width]]&lt;&gt;"",Table_Styles[[#This Row],[Width]],IF(Table_Styles[[#This Row],[Width Default]]&lt;&gt;"",Table_Styles[[#This Row],[Width Default]],""))</f>
        <v/>
      </c>
      <c r="BL36" s="59"/>
      <c r="BM36" s="59"/>
      <c r="BN36" s="52" t="str">
        <f>IF(Table_Styles[[#This Row],[Height]]&lt;&gt;"",Table_Styles[[#This Row],[Height]],IF(Table_Styles[[#This Row],[Height Default]]&lt;&gt;"",Table_Styles[[#This Row],[Height Default]],""))</f>
        <v/>
      </c>
      <c r="BO36" s="52"/>
      <c r="BP36" s="52"/>
      <c r="BQ36" s="52" t="str">
        <f>IF(Table_Styles[[#This Row],[Top]]&lt;&gt;"",Table_Styles[[#This Row],[Top]],IF(Table_Styles[[#This Row],[Top Default]]&lt;&gt;"",Table_Styles[[#This Row],[Top Default]],""))</f>
        <v/>
      </c>
      <c r="BR36" s="52"/>
      <c r="BS36" s="52"/>
      <c r="BT36" s="52" t="str">
        <f>IF(Table_Styles[[#This Row],[Right]]&lt;&gt;"",Table_Styles[[#This Row],[Right]],IF(Table_Styles[[#This Row],[Right Default]]&lt;&gt;"",Table_Styles[[#This Row],[Right Default]],""))</f>
        <v/>
      </c>
      <c r="BU36" s="52"/>
      <c r="BV36" s="52"/>
      <c r="BW36" s="52" t="str">
        <f>IF(Table_Styles[[#This Row],[Bottom]]&lt;&gt;"",Table_Styles[[#This Row],[Bottom]],IF(Table_Styles[[#This Row],[Bottom Default]]&lt;&gt;"",Table_Styles[[#This Row],[Bottom Default]],""))</f>
        <v/>
      </c>
      <c r="BX36" s="52"/>
      <c r="BY36" s="52"/>
      <c r="BZ36" s="52" t="str">
        <f>IF(Table_Styles[[#This Row],[Left]]&lt;&gt;"",Table_Styles[[#This Row],[Left]],IF(Table_Styles[[#This Row],[Left Default]]&lt;&gt;"",Table_Styles[[#This Row],[Left Default]],""))</f>
        <v/>
      </c>
      <c r="CA36" s="59"/>
      <c r="CB36" s="103" t="str">
        <f>IF(AND(Table_Styles[[#This Row],[Selector]]&lt;&gt;"",Table_Styles[[#This Row],[Font Family Used]]&lt;&gt;"",Table_Styles[[#This Row],[Font Weight Used]]&lt;&gt;""),Table_Styles[[#This Row],[Font Family Used]]&amp;" "&amp;Table_Styles[[#This Row],[Font Weight Used]],"")</f>
        <v/>
      </c>
      <c r="CC36" s="103" t="str">
        <f ca="1">IF(AND(Table_Styles[[#This Row],[Selector]],COUNTIF(OFFSET(CC:CC,0,0,ROW()-1,1),"="&amp;Table_Styles[[#This Row],[Font]])=0),Table_Styles[[#This Row],[Font]],"")</f>
        <v/>
      </c>
      <c r="CD36" s="103" t="str">
        <f ca="1">IF(Table_Styles[[#This Row],[Unique Font]]&lt;&gt;"",
"{""fontFamily"":"""&amp;Table_Styles[[#This Row],[Font Family Used]]&amp;""",""fontWeight"":"&amp;Table_Styles[[#This Row],[Font Weight Used]]&amp;"}","")</f>
        <v/>
      </c>
      <c r="CE3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padding-bottom: 10px;border-bottom: 2px solid #b00020</v>
      </c>
      <c r="CF36" s="103" t="str">
        <f>IF(AND(Table_Styles[[#This Row],[Selector]]&lt;&gt;"", Table_Styles[[#This Row],[Config Properties]]&lt;&gt;""),
Table_Styles[[#This Row],[Selector]]&amp;" { "&amp;Table_Styles[[#This Row],[Config Properties]]&amp;" }","")</f>
        <v>formly-field .form-control.ng-invalid.ng-touched, formly-field .form-control.ng-invalid.ng-touched + .form-control.file-upload, .ng-select.ng-touched.ng-invalid &gt; .ng-select-container { padding-bottom: 10px;border-bottom: 2px solid #b00020 }</v>
      </c>
      <c r="CG36" s="103" t="str">
        <f xml:space="preserve">
SUBSTITUTE(SUBSTITUTE(SUBSTITUTE(SUBSTITUTE(SUBSTITUTE(SUBSTITUTE(SUBSTITUTE(SUBSTITUTE(Table_Styles[[#This Row],[Config]],
" {","{"),
"{ ","{"),
" }","}"),
"} ","}"),
" ,",","),
", ",","),
" :",":"),
": ",":")</f>
        <v>formly-field .form-control.ng-invalid.ng-touched,formly-field .form-control.ng-invalid.ng-touched + .form-control.file-upload,.ng-select.ng-touched.ng-invalid &gt; .ng-select-container{padding-bottom:10px;border-bottom:2px solid #b00020}</v>
      </c>
    </row>
    <row r="37" spans="2:85" ht="21" customHeight="1">
      <c r="B37" s="176" t="s">
        <v>421</v>
      </c>
      <c r="C37" s="354" t="s">
        <v>1828</v>
      </c>
      <c r="D37" s="146"/>
      <c r="E37" s="60"/>
      <c r="F37" s="50" t="str">
        <f>IF(Table_Styles[[#This Row],[Font Family]]&lt;&gt;"",Table_Styles[[#This Row],[Font Family]],IF(Table_Styles[[#This Row],[Font Family Default]]&lt;&gt;"",Table_Styles[[#This Row],[Font Family Default]],""))</f>
        <v/>
      </c>
      <c r="G37" s="146"/>
      <c r="H37" s="59"/>
      <c r="I37" s="50" t="str">
        <f>IF(Table_Styles[[#This Row],[Font Size]]&lt;&gt;"",Table_Styles[[#This Row],[Font Size]],IF(Table_Styles[[#This Row],[Font Size Default]]&lt;&gt;"",Table_Styles[[#This Row],[Font Size Default]],""))</f>
        <v/>
      </c>
      <c r="J37" s="146"/>
      <c r="K37" s="59"/>
      <c r="L37" s="50" t="str">
        <f>IF(Table_Styles[[#This Row],[Font Weight]]&lt;&gt;"",Table_Styles[[#This Row],[Font Weight]],IF(Table_Styles[[#This Row],[Font Weight Default]]&lt;&gt;"",Table_Styles[[#This Row],[Font Weight Default]],""))</f>
        <v/>
      </c>
      <c r="M37" s="146"/>
      <c r="N37" s="59"/>
      <c r="O37" s="50" t="str">
        <f>IF(Table_Styles[[#This Row],[Colour]]&lt;&gt;"",Table_Styles[[#This Row],[Colour]],IF(Table_Styles[[#This Row],[Colour Default]]&lt;&gt;"",Table_Styles[[#This Row],[Colour Default]],""))</f>
        <v/>
      </c>
      <c r="P37" s="146"/>
      <c r="Q37" s="59"/>
      <c r="R37" s="50" t="str">
        <f>IF(Table_Styles[[#This Row],[Background]]&lt;&gt;"",Table_Styles[[#This Row],[Background]],IF(Table_Styles[[#This Row],[Background Default]]&lt;&gt;"",Table_Styles[[#This Row],[Background Default]],""))</f>
        <v/>
      </c>
      <c r="S37" s="146"/>
      <c r="T37" s="59"/>
      <c r="U37" s="50" t="str">
        <f>IF(Table_Styles[[#This Row],[Border]]&lt;&gt;"",Table_Styles[[#This Row],[Border]],IF(Table_Styles[[#This Row],[Border Default]]&lt;&gt;"",Table_Styles[[#This Row],[Border Default]],""))</f>
        <v/>
      </c>
      <c r="V37" s="59"/>
      <c r="W37" s="59"/>
      <c r="X37" s="50" t="str">
        <f>IF(Table_Styles[[#This Row],[Border Radius]]&lt;&gt;"",Table_Styles[[#This Row],[Border Radius]],IF(Table_Styles[[#This Row],[Border Radius Default]]&lt;&gt;"",Table_Styles[[#This Row],[Border Radius Default]],""))</f>
        <v/>
      </c>
      <c r="Y37" s="146"/>
      <c r="Z37" s="59"/>
      <c r="AA37" s="50" t="str">
        <f>IF(Table_Styles[[#This Row],[MT]]&lt;&gt;"",Table_Styles[[#This Row],[MT]],IF(Table_Styles[[#This Row],[MT Default]]&lt;&gt;"",Table_Styles[[#This Row],[MT Default]],""))</f>
        <v/>
      </c>
      <c r="AB37" s="146"/>
      <c r="AC37" s="59"/>
      <c r="AD37" s="50" t="str">
        <f>IF(Table_Styles[[#This Row],[MR]]&lt;&gt;"",Table_Styles[[#This Row],[MR]],IF(Table_Styles[[#This Row],[MR Default]]&lt;&gt;"",Table_Styles[[#This Row],[MR Default]],""))</f>
        <v/>
      </c>
      <c r="AE37" s="146"/>
      <c r="AF37" s="59"/>
      <c r="AG37" s="50" t="str">
        <f>IF(Table_Styles[[#This Row],[MB]]&lt;&gt;"",Table_Styles[[#This Row],[MB]],IF(Table_Styles[[#This Row],[MB Default]]&lt;&gt;"",Table_Styles[[#This Row],[MB Default]],""))</f>
        <v/>
      </c>
      <c r="AH37" s="146"/>
      <c r="AI37" s="59"/>
      <c r="AJ37" s="50" t="str">
        <f>IF(Table_Styles[[#This Row],[ML]]&lt;&gt;"",Table_Styles[[#This Row],[ML]],IF(Table_Styles[[#This Row],[ML Default]]&lt;&gt;"",Table_Styles[[#This Row],[ML Default]],""))</f>
        <v/>
      </c>
      <c r="AK37" s="146"/>
      <c r="AL37" s="59"/>
      <c r="AM37" s="50" t="str">
        <f>IF(Table_Styles[[#This Row],[PT]]&lt;&gt;"",Table_Styles[[#This Row],[PT]],IF(Table_Styles[[#This Row],[PT Default]]&lt;&gt;"",Table_Styles[[#This Row],[PT Default]],""))</f>
        <v/>
      </c>
      <c r="AN37" s="146"/>
      <c r="AO37" s="59"/>
      <c r="AP37" s="50" t="str">
        <f>IF(Table_Styles[[#This Row],[PR]]&lt;&gt;"",Table_Styles[[#This Row],[PR]],IF(Table_Styles[[#This Row],[PR Default]]&lt;&gt;"",Table_Styles[[#This Row],[PR Default]],""))</f>
        <v/>
      </c>
      <c r="AQ37" s="146"/>
      <c r="AR37" s="59"/>
      <c r="AS37" s="50" t="str">
        <f>IF(Table_Styles[[#This Row],[PB]]&lt;&gt;"",Table_Styles[[#This Row],[PB]],IF(Table_Styles[[#This Row],[PB Default]]&lt;&gt;"",Table_Styles[[#This Row],[PB Default]],""))</f>
        <v/>
      </c>
      <c r="AT37" s="146"/>
      <c r="AU37" s="59"/>
      <c r="AV37" s="50" t="str">
        <f>IF(Table_Styles[[#This Row],[PL]]&lt;&gt;"",Table_Styles[[#This Row],[PL]],IF(Table_Styles[[#This Row],[PL Default]]&lt;&gt;"",Table_Styles[[#This Row],[PL Default]],""))</f>
        <v/>
      </c>
      <c r="AW37" s="146"/>
      <c r="AX37" s="59"/>
      <c r="AY37" s="50" t="str">
        <f>IF(Table_Styles[[#This Row],[BT]]&lt;&gt;"",Table_Styles[[#This Row],[BT]],IF(Table_Styles[[#This Row],[BT Default]]&lt;&gt;"",Table_Styles[[#This Row],[BT Default]],""))</f>
        <v/>
      </c>
      <c r="AZ37" s="146"/>
      <c r="BA37" s="59"/>
      <c r="BB37" s="50" t="str">
        <f>IF(Table_Styles[[#This Row],[BR]]&lt;&gt;"",Table_Styles[[#This Row],[BR]],IF(Table_Styles[[#This Row],[BR Default]]&lt;&gt;"",Table_Styles[[#This Row],[BR Default]],""))</f>
        <v/>
      </c>
      <c r="BC37" s="146"/>
      <c r="BD37" s="150"/>
      <c r="BE37" s="50" t="str">
        <f>IF(Table_Styles[[#This Row],[BB]]&lt;&gt;"",Table_Styles[[#This Row],[BB]],IF(Table_Styles[[#This Row],[BB Default]]&lt;&gt;"",Table_Styles[[#This Row],[BB Default]],""))</f>
        <v/>
      </c>
      <c r="BF37" s="146"/>
      <c r="BG37" s="150"/>
      <c r="BH37" s="50" t="str">
        <f>IF(Table_Styles[[#This Row],[BL]]&lt;&gt;"",Table_Styles[[#This Row],[BL]],IF(Table_Styles[[#This Row],[BL Default]]&lt;&gt;"",Table_Styles[[#This Row],[BL Default]],""))</f>
        <v/>
      </c>
      <c r="BI37" s="59"/>
      <c r="BJ37" s="59"/>
      <c r="BK37" s="50" t="str">
        <f>IF(Table_Styles[[#This Row],[Width]]&lt;&gt;"",Table_Styles[[#This Row],[Width]],IF(Table_Styles[[#This Row],[Width Default]]&lt;&gt;"",Table_Styles[[#This Row],[Width Default]],""))</f>
        <v/>
      </c>
      <c r="BL37" s="59"/>
      <c r="BM37" s="59"/>
      <c r="BN37" s="50" t="str">
        <f>IF(Table_Styles[[#This Row],[Height]]&lt;&gt;"",Table_Styles[[#This Row],[Height]],IF(Table_Styles[[#This Row],[Height Default]]&lt;&gt;"",Table_Styles[[#This Row],[Height Default]],""))</f>
        <v/>
      </c>
      <c r="BO37" s="52"/>
      <c r="BP37" s="52"/>
      <c r="BQ37" s="50" t="str">
        <f>IF(Table_Styles[[#This Row],[Top]]&lt;&gt;"",Table_Styles[[#This Row],[Top]],IF(Table_Styles[[#This Row],[Top Default]]&lt;&gt;"",Table_Styles[[#This Row],[Top Default]],""))</f>
        <v/>
      </c>
      <c r="BR37" s="52"/>
      <c r="BS37" s="52"/>
      <c r="BT37" s="50" t="str">
        <f>IF(Table_Styles[[#This Row],[Right]]&lt;&gt;"",Table_Styles[[#This Row],[Right]],IF(Table_Styles[[#This Row],[Right Default]]&lt;&gt;"",Table_Styles[[#This Row],[Right Default]],""))</f>
        <v/>
      </c>
      <c r="BU37" s="52"/>
      <c r="BV37" s="52"/>
      <c r="BW37" s="50" t="str">
        <f>IF(Table_Styles[[#This Row],[Bottom]]&lt;&gt;"",Table_Styles[[#This Row],[Bottom]],IF(Table_Styles[[#This Row],[Bottom Default]]&lt;&gt;"",Table_Styles[[#This Row],[Bottom Default]],""))</f>
        <v/>
      </c>
      <c r="BX37" s="52"/>
      <c r="BY37" s="52"/>
      <c r="BZ37" s="50" t="str">
        <f>IF(Table_Styles[[#This Row],[Left]]&lt;&gt;"",Table_Styles[[#This Row],[Left]],IF(Table_Styles[[#This Row],[Left Default]]&lt;&gt;"",Table_Styles[[#This Row],[Left Default]],""))</f>
        <v/>
      </c>
      <c r="CA37" s="146"/>
      <c r="CB37" s="106" t="str">
        <f>IF(AND(Table_Styles[[#This Row],[Selector]]&lt;&gt;"",Table_Styles[[#This Row],[Font Family Used]]&lt;&gt;"",Table_Styles[[#This Row],[Font Weight Used]]&lt;&gt;""),Table_Styles[[#This Row],[Font Family Used]]&amp;" "&amp;Table_Styles[[#This Row],[Font Weight Used]],"")</f>
        <v/>
      </c>
      <c r="CC37" s="106" t="str">
        <f ca="1">IF(AND(Table_Styles[[#This Row],[Selector]],COUNTIF(OFFSET(CC:CC,0,0,ROW()-1,1),"="&amp;Table_Styles[[#This Row],[Font]])=0),Table_Styles[[#This Row],[Font]],"")</f>
        <v/>
      </c>
      <c r="CD37" s="106" t="str">
        <f ca="1">IF(Table_Styles[[#This Row],[Unique Font]]&lt;&gt;"",
"{""fontFamily"":"""&amp;Table_Styles[[#This Row],[Font Family Used]]&amp;""",""fontWeight"":"&amp;Table_Styles[[#This Row],[Font Weight Used]]&amp;"}","")</f>
        <v/>
      </c>
      <c r="CE3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7" s="106" t="str">
        <f>IF(AND(Table_Styles[[#This Row],[Selector]]&lt;&gt;"", Table_Styles[[#This Row],[Config Properties]]&lt;&gt;""),
Table_Styles[[#This Row],[Selector]]&amp;" { "&amp;Table_Styles[[#This Row],[Config Properties]]&amp;" }","")</f>
        <v/>
      </c>
      <c r="CG37" s="106" t="str">
        <f xml:space="preserve">
SUBSTITUTE(SUBSTITUTE(SUBSTITUTE(SUBSTITUTE(SUBSTITUTE(SUBSTITUTE(SUBSTITUTE(SUBSTITUTE(Table_Styles[[#This Row],[Config]],
" {","{"),
"{ ","{"),
" }","}"),
"} ","}"),
" ,",","),
", ",","),
" :",":"),
": ",":")</f>
        <v/>
      </c>
    </row>
    <row r="38" spans="2:85" ht="21" customHeight="1">
      <c r="B38" s="211" t="s">
        <v>786</v>
      </c>
      <c r="C38" s="354" t="s">
        <v>1829</v>
      </c>
      <c r="D38" s="146"/>
      <c r="E38" s="60"/>
      <c r="F38" s="50" t="str">
        <f>IF(Table_Styles[[#This Row],[Font Family]]&lt;&gt;"",Table_Styles[[#This Row],[Font Family]],IF(Table_Styles[[#This Row],[Font Family Default]]&lt;&gt;"",Table_Styles[[#This Row],[Font Family Default]],""))</f>
        <v/>
      </c>
      <c r="G38" s="146"/>
      <c r="H38" s="59"/>
      <c r="I38" s="50" t="str">
        <f>IF(Table_Styles[[#This Row],[Font Size]]&lt;&gt;"",Table_Styles[[#This Row],[Font Size]],IF(Table_Styles[[#This Row],[Font Size Default]]&lt;&gt;"",Table_Styles[[#This Row],[Font Size Default]],""))</f>
        <v/>
      </c>
      <c r="J38" s="146"/>
      <c r="K38" s="59"/>
      <c r="L38" s="50" t="str">
        <f>IF(Table_Styles[[#This Row],[Font Weight]]&lt;&gt;"",Table_Styles[[#This Row],[Font Weight]],IF(Table_Styles[[#This Row],[Font Weight Default]]&lt;&gt;"",Table_Styles[[#This Row],[Font Weight Default]],""))</f>
        <v/>
      </c>
      <c r="M38" s="146"/>
      <c r="N38" s="135" t="s">
        <v>1175</v>
      </c>
      <c r="O38" s="50" t="str">
        <f>IF(Table_Styles[[#This Row],[Colour]]&lt;&gt;"",Table_Styles[[#This Row],[Colour]],IF(Table_Styles[[#This Row],[Colour Default]]&lt;&gt;"",Table_Styles[[#This Row],[Colour Default]],""))</f>
        <v>#8a8a8a</v>
      </c>
      <c r="P38" s="146"/>
      <c r="Q38" s="59"/>
      <c r="R38" s="50" t="str">
        <f>IF(Table_Styles[[#This Row],[Background]]&lt;&gt;"",Table_Styles[[#This Row],[Background]],IF(Table_Styles[[#This Row],[Background Default]]&lt;&gt;"",Table_Styles[[#This Row],[Background Default]],""))</f>
        <v/>
      </c>
      <c r="S38" s="146"/>
      <c r="T38" s="59"/>
      <c r="U38" s="50" t="str">
        <f>IF(Table_Styles[[#This Row],[Border]]&lt;&gt;"",Table_Styles[[#This Row],[Border]],IF(Table_Styles[[#This Row],[Border Default]]&lt;&gt;"",Table_Styles[[#This Row],[Border Default]],""))</f>
        <v/>
      </c>
      <c r="V38" s="59"/>
      <c r="W38" s="59"/>
      <c r="X38" s="50" t="str">
        <f>IF(Table_Styles[[#This Row],[Border Radius]]&lt;&gt;"",Table_Styles[[#This Row],[Border Radius]],IF(Table_Styles[[#This Row],[Border Radius Default]]&lt;&gt;"",Table_Styles[[#This Row],[Border Radius Default]],""))</f>
        <v/>
      </c>
      <c r="Y38" s="146"/>
      <c r="Z38" s="59"/>
      <c r="AA38" s="50" t="str">
        <f>IF(Table_Styles[[#This Row],[MT]]&lt;&gt;"",Table_Styles[[#This Row],[MT]],IF(Table_Styles[[#This Row],[MT Default]]&lt;&gt;"",Table_Styles[[#This Row],[MT Default]],""))</f>
        <v/>
      </c>
      <c r="AB38" s="146"/>
      <c r="AC38" s="59"/>
      <c r="AD38" s="50" t="str">
        <f>IF(Table_Styles[[#This Row],[MR]]&lt;&gt;"",Table_Styles[[#This Row],[MR]],IF(Table_Styles[[#This Row],[MR Default]]&lt;&gt;"",Table_Styles[[#This Row],[MR Default]],""))</f>
        <v/>
      </c>
      <c r="AE38" s="146"/>
      <c r="AF38" s="59"/>
      <c r="AG38" s="50" t="str">
        <f>IF(Table_Styles[[#This Row],[MB]]&lt;&gt;"",Table_Styles[[#This Row],[MB]],IF(Table_Styles[[#This Row],[MB Default]]&lt;&gt;"",Table_Styles[[#This Row],[MB Default]],""))</f>
        <v/>
      </c>
      <c r="AH38" s="146"/>
      <c r="AI38" s="59"/>
      <c r="AJ38" s="50" t="str">
        <f>IF(Table_Styles[[#This Row],[ML]]&lt;&gt;"",Table_Styles[[#This Row],[ML]],IF(Table_Styles[[#This Row],[ML Default]]&lt;&gt;"",Table_Styles[[#This Row],[ML Default]],""))</f>
        <v/>
      </c>
      <c r="AK38" s="146"/>
      <c r="AL38" s="59"/>
      <c r="AM38" s="50" t="str">
        <f>IF(Table_Styles[[#This Row],[PT]]&lt;&gt;"",Table_Styles[[#This Row],[PT]],IF(Table_Styles[[#This Row],[PT Default]]&lt;&gt;"",Table_Styles[[#This Row],[PT Default]],""))</f>
        <v/>
      </c>
      <c r="AN38" s="146"/>
      <c r="AO38" s="59"/>
      <c r="AP38" s="50" t="str">
        <f>IF(Table_Styles[[#This Row],[PR]]&lt;&gt;"",Table_Styles[[#This Row],[PR]],IF(Table_Styles[[#This Row],[PR Default]]&lt;&gt;"",Table_Styles[[#This Row],[PR Default]],""))</f>
        <v/>
      </c>
      <c r="AQ38" s="146"/>
      <c r="AR38" s="59"/>
      <c r="AS38" s="50" t="str">
        <f>IF(Table_Styles[[#This Row],[PB]]&lt;&gt;"",Table_Styles[[#This Row],[PB]],IF(Table_Styles[[#This Row],[PB Default]]&lt;&gt;"",Table_Styles[[#This Row],[PB Default]],""))</f>
        <v/>
      </c>
      <c r="AT38" s="146"/>
      <c r="AU38" s="59"/>
      <c r="AV38" s="50" t="str">
        <f>IF(Table_Styles[[#This Row],[PL]]&lt;&gt;"",Table_Styles[[#This Row],[PL]],IF(Table_Styles[[#This Row],[PL Default]]&lt;&gt;"",Table_Styles[[#This Row],[PL Default]],""))</f>
        <v/>
      </c>
      <c r="AW38" s="146"/>
      <c r="AX38" s="59"/>
      <c r="AY38" s="50" t="str">
        <f>IF(Table_Styles[[#This Row],[BT]]&lt;&gt;"",Table_Styles[[#This Row],[BT]],IF(Table_Styles[[#This Row],[BT Default]]&lt;&gt;"",Table_Styles[[#This Row],[BT Default]],""))</f>
        <v/>
      </c>
      <c r="AZ38" s="146"/>
      <c r="BA38" s="59"/>
      <c r="BB38" s="50" t="str">
        <f>IF(Table_Styles[[#This Row],[BR]]&lt;&gt;"",Table_Styles[[#This Row],[BR]],IF(Table_Styles[[#This Row],[BR Default]]&lt;&gt;"",Table_Styles[[#This Row],[BR Default]],""))</f>
        <v/>
      </c>
      <c r="BC38" s="146"/>
      <c r="BD38" s="59" t="s">
        <v>414</v>
      </c>
      <c r="BE38" s="50" t="str">
        <f>IF(Table_Styles[[#This Row],[BB]]&lt;&gt;"",Table_Styles[[#This Row],[BB]],IF(Table_Styles[[#This Row],[BB Default]]&lt;&gt;"",Table_Styles[[#This Row],[BB Default]],""))</f>
        <v>none</v>
      </c>
      <c r="BF38" s="146"/>
      <c r="BG38" s="135"/>
      <c r="BH38" s="50" t="str">
        <f>IF(Table_Styles[[#This Row],[BL]]&lt;&gt;"",Table_Styles[[#This Row],[BL]],IF(Table_Styles[[#This Row],[BL Default]]&lt;&gt;"",Table_Styles[[#This Row],[BL Default]],""))</f>
        <v/>
      </c>
      <c r="BI38" s="59"/>
      <c r="BJ38" s="59"/>
      <c r="BK38" s="50" t="str">
        <f>IF(Table_Styles[[#This Row],[Width]]&lt;&gt;"",Table_Styles[[#This Row],[Width]],IF(Table_Styles[[#This Row],[Width Default]]&lt;&gt;"",Table_Styles[[#This Row],[Width Default]],""))</f>
        <v/>
      </c>
      <c r="BL38" s="59"/>
      <c r="BM38" s="59"/>
      <c r="BN38" s="50" t="str">
        <f>IF(Table_Styles[[#This Row],[Height]]&lt;&gt;"",Table_Styles[[#This Row],[Height]],IF(Table_Styles[[#This Row],[Height Default]]&lt;&gt;"",Table_Styles[[#This Row],[Height Default]],""))</f>
        <v/>
      </c>
      <c r="BO38" s="52"/>
      <c r="BP38" s="52"/>
      <c r="BQ38" s="50" t="str">
        <f>IF(Table_Styles[[#This Row],[Top]]&lt;&gt;"",Table_Styles[[#This Row],[Top]],IF(Table_Styles[[#This Row],[Top Default]]&lt;&gt;"",Table_Styles[[#This Row],[Top Default]],""))</f>
        <v/>
      </c>
      <c r="BR38" s="52"/>
      <c r="BS38" s="52"/>
      <c r="BT38" s="50" t="str">
        <f>IF(Table_Styles[[#This Row],[Right]]&lt;&gt;"",Table_Styles[[#This Row],[Right]],IF(Table_Styles[[#This Row],[Right Default]]&lt;&gt;"",Table_Styles[[#This Row],[Right Default]],""))</f>
        <v/>
      </c>
      <c r="BU38" s="52"/>
      <c r="BV38" s="52"/>
      <c r="BW38" s="50" t="str">
        <f>IF(Table_Styles[[#This Row],[Bottom]]&lt;&gt;"",Table_Styles[[#This Row],[Bottom]],IF(Table_Styles[[#This Row],[Bottom Default]]&lt;&gt;"",Table_Styles[[#This Row],[Bottom Default]],""))</f>
        <v/>
      </c>
      <c r="BX38" s="52"/>
      <c r="BY38" s="52"/>
      <c r="BZ38" s="50" t="str">
        <f>IF(Table_Styles[[#This Row],[Left]]&lt;&gt;"",Table_Styles[[#This Row],[Left]],IF(Table_Styles[[#This Row],[Left Default]]&lt;&gt;"",Table_Styles[[#This Row],[Left Default]],""))</f>
        <v/>
      </c>
      <c r="CA38" s="146"/>
      <c r="CB38" s="106" t="str">
        <f>IF(AND(Table_Styles[[#This Row],[Selector]]&lt;&gt;"",Table_Styles[[#This Row],[Font Family Used]]&lt;&gt;"",Table_Styles[[#This Row],[Font Weight Used]]&lt;&gt;""),Table_Styles[[#This Row],[Font Family Used]]&amp;" "&amp;Table_Styles[[#This Row],[Font Weight Used]],"")</f>
        <v/>
      </c>
      <c r="CC38" s="106" t="str">
        <f ca="1">IF(AND(Table_Styles[[#This Row],[Selector]],COUNTIF(OFFSET(CC:CC,0,0,ROW()-1,1),"="&amp;Table_Styles[[#This Row],[Font]])=0),Table_Styles[[#This Row],[Font]],"")</f>
        <v/>
      </c>
      <c r="CD38" s="106" t="str">
        <f ca="1">IF(Table_Styles[[#This Row],[Unique Font]]&lt;&gt;"",
"{""fontFamily"":"""&amp;Table_Styles[[#This Row],[Font Family Used]]&amp;""",""fontWeight"":"&amp;Table_Styles[[#This Row],[Font Weight Used]]&amp;"}","")</f>
        <v/>
      </c>
      <c r="CE38"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#8a8a8a;border-bottom: none</v>
      </c>
      <c r="CF38" s="106" t="str">
        <f>IF(AND(Table_Styles[[#This Row],[Selector]]&lt;&gt;"", Table_Styles[[#This Row],[Config Properties]]&lt;&gt;""),
Table_Styles[[#This Row],[Selector]]&amp;" { "&amp;Table_Styles[[#This Row],[Config Properties]]&amp;" }","")</f>
        <v>formly-field .form-control[disabled], .ng-select.ng-disabled &gt; .ng-select-container { color: #8a8a8a;border-bottom: none }</v>
      </c>
      <c r="CG38" s="106" t="str">
        <f xml:space="preserve">
SUBSTITUTE(SUBSTITUTE(SUBSTITUTE(SUBSTITUTE(SUBSTITUTE(SUBSTITUTE(SUBSTITUTE(SUBSTITUTE(Table_Styles[[#This Row],[Config]],
" {","{"),
"{ ","{"),
" }","}"),
"} ","}"),
" ,",","),
", ",","),
" :",":"),
": ",":")</f>
        <v>formly-field .form-control[disabled],.ng-select.ng-disabled &gt; .ng-select-container{color:#8a8a8a;border-bottom:none}</v>
      </c>
    </row>
    <row r="39" spans="2:85" ht="21" customHeight="1">
      <c r="B39" s="176" t="s">
        <v>422</v>
      </c>
      <c r="C39" s="176" t="s">
        <v>423</v>
      </c>
      <c r="D39" s="60"/>
      <c r="E39" s="60" t="str">
        <f>Settings_Styling_Font_Body_Text</f>
        <v>Roboto</v>
      </c>
      <c r="F39" s="52" t="str">
        <f>IF(Table_Styles[[#This Row],[Font Family]]&lt;&gt;"",Table_Styles[[#This Row],[Font Family]],IF(Table_Styles[[#This Row],[Font Family Default]]&lt;&gt;"",Table_Styles[[#This Row],[Font Family Default]],""))</f>
        <v>Roboto</v>
      </c>
      <c r="G39" s="59"/>
      <c r="H39" s="135" t="s">
        <v>412</v>
      </c>
      <c r="I39" s="52" t="str">
        <f>IF(Table_Styles[[#This Row],[Font Size]]&lt;&gt;"",Table_Styles[[#This Row],[Font Size]],IF(Table_Styles[[#This Row],[Font Size Default]]&lt;&gt;"",Table_Styles[[#This Row],[Font Size Default]],""))</f>
        <v>13px</v>
      </c>
      <c r="J39" s="266"/>
      <c r="K39" s="60">
        <f>Settings_Styling_Font_Weight_Body_Text</f>
        <v>400</v>
      </c>
      <c r="L39" s="52">
        <f>IF(Table_Styles[[#This Row],[Font Weight]]&lt;&gt;"",Table_Styles[[#This Row],[Font Weight]],IF(Table_Styles[[#This Row],[Font Weight Default]]&lt;&gt;"",Table_Styles[[#This Row],[Font Weight Default]],""))</f>
        <v>400</v>
      </c>
      <c r="M39" s="59"/>
      <c r="N39" s="266" t="s">
        <v>1151</v>
      </c>
      <c r="O39" s="52" t="str">
        <f>IF(Table_Styles[[#This Row],[Colour]]&lt;&gt;"",Table_Styles[[#This Row],[Colour]],IF(Table_Styles[[#This Row],[Colour Default]]&lt;&gt;"",Table_Styles[[#This Row],[Colour Default]],""))</f>
        <v>#b00020</v>
      </c>
      <c r="P39" s="59"/>
      <c r="Q39" s="59"/>
      <c r="R39" s="52" t="str">
        <f>IF(Table_Styles[[#This Row],[Background]]&lt;&gt;"",Table_Styles[[#This Row],[Background]],IF(Table_Styles[[#This Row],[Background Default]]&lt;&gt;"",Table_Styles[[#This Row],[Background Default]],""))</f>
        <v/>
      </c>
      <c r="S39" s="59"/>
      <c r="T39" s="59"/>
      <c r="U39" s="52" t="str">
        <f>IF(Table_Styles[[#This Row],[Border]]&lt;&gt;"",Table_Styles[[#This Row],[Border]],IF(Table_Styles[[#This Row],[Border Default]]&lt;&gt;"",Table_Styles[[#This Row],[Border Default]],""))</f>
        <v/>
      </c>
      <c r="V39" s="59"/>
      <c r="W39" s="59"/>
      <c r="X39" s="52" t="str">
        <f>IF(Table_Styles[[#This Row],[Border Radius]]&lt;&gt;"",Table_Styles[[#This Row],[Border Radius]],IF(Table_Styles[[#This Row],[Border Radius Default]]&lt;&gt;"",Table_Styles[[#This Row],[Border Radius Default]],""))</f>
        <v/>
      </c>
      <c r="Y39" s="59"/>
      <c r="Z39" s="135" t="s">
        <v>435</v>
      </c>
      <c r="AA39" s="52" t="str">
        <f>IF(Table_Styles[[#This Row],[MT]]&lt;&gt;"",Table_Styles[[#This Row],[MT]],IF(Table_Styles[[#This Row],[MT Default]]&lt;&gt;"",Table_Styles[[#This Row],[MT Default]],""))</f>
        <v>3px</v>
      </c>
      <c r="AB39" s="59"/>
      <c r="AC39" s="59"/>
      <c r="AD39" s="52" t="str">
        <f>IF(Table_Styles[[#This Row],[MR]]&lt;&gt;"",Table_Styles[[#This Row],[MR]],IF(Table_Styles[[#This Row],[MR Default]]&lt;&gt;"",Table_Styles[[#This Row],[MR Default]],""))</f>
        <v/>
      </c>
      <c r="AE39" s="59"/>
      <c r="AF39" s="59"/>
      <c r="AG39" s="52" t="str">
        <f>IF(Table_Styles[[#This Row],[MB]]&lt;&gt;"",Table_Styles[[#This Row],[MB]],IF(Table_Styles[[#This Row],[MB Default]]&lt;&gt;"",Table_Styles[[#This Row],[MB Default]],""))</f>
        <v/>
      </c>
      <c r="AH39" s="59"/>
      <c r="AI39" s="59"/>
      <c r="AJ39" s="52" t="str">
        <f>IF(Table_Styles[[#This Row],[ML]]&lt;&gt;"",Table_Styles[[#This Row],[ML]],IF(Table_Styles[[#This Row],[ML Default]]&lt;&gt;"",Table_Styles[[#This Row],[ML Default]],""))</f>
        <v/>
      </c>
      <c r="AK39" s="59"/>
      <c r="AL39" s="59"/>
      <c r="AM39" s="52" t="str">
        <f>IF(Table_Styles[[#This Row],[PT]]&lt;&gt;"",Table_Styles[[#This Row],[PT]],IF(Table_Styles[[#This Row],[PT Default]]&lt;&gt;"",Table_Styles[[#This Row],[PT Default]],""))</f>
        <v/>
      </c>
      <c r="AN39" s="59"/>
      <c r="AO39" s="59"/>
      <c r="AP39" s="52" t="str">
        <f>IF(Table_Styles[[#This Row],[PR]]&lt;&gt;"",Table_Styles[[#This Row],[PR]],IF(Table_Styles[[#This Row],[PR Default]]&lt;&gt;"",Table_Styles[[#This Row],[PR Default]],""))</f>
        <v/>
      </c>
      <c r="AQ39" s="59"/>
      <c r="AR39" s="59"/>
      <c r="AS39" s="52" t="str">
        <f>IF(Table_Styles[[#This Row],[PB]]&lt;&gt;"",Table_Styles[[#This Row],[PB]],IF(Table_Styles[[#This Row],[PB Default]]&lt;&gt;"",Table_Styles[[#This Row],[PB Default]],""))</f>
        <v/>
      </c>
      <c r="AT39" s="59"/>
      <c r="AU39" s="59"/>
      <c r="AV39" s="52" t="str">
        <f>IF(Table_Styles[[#This Row],[PL]]&lt;&gt;"",Table_Styles[[#This Row],[PL]],IF(Table_Styles[[#This Row],[PL Default]]&lt;&gt;"",Table_Styles[[#This Row],[PL Default]],""))</f>
        <v/>
      </c>
      <c r="AW39" s="59"/>
      <c r="AX39" s="59"/>
      <c r="AY39" s="52" t="str">
        <f>IF(Table_Styles[[#This Row],[BT]]&lt;&gt;"",Table_Styles[[#This Row],[BT]],IF(Table_Styles[[#This Row],[BT Default]]&lt;&gt;"",Table_Styles[[#This Row],[BT Default]],""))</f>
        <v/>
      </c>
      <c r="AZ39" s="59"/>
      <c r="BA39" s="59"/>
      <c r="BB39" s="52" t="str">
        <f>IF(Table_Styles[[#This Row],[BR]]&lt;&gt;"",Table_Styles[[#This Row],[BR]],IF(Table_Styles[[#This Row],[BR Default]]&lt;&gt;"",Table_Styles[[#This Row],[BR Default]],""))</f>
        <v/>
      </c>
      <c r="BC39" s="59"/>
      <c r="BD39" s="59"/>
      <c r="BE39" s="52" t="str">
        <f>IF(Table_Styles[[#This Row],[BB]]&lt;&gt;"",Table_Styles[[#This Row],[BB]],IF(Table_Styles[[#This Row],[BB Default]]&lt;&gt;"",Table_Styles[[#This Row],[BB Default]],""))</f>
        <v/>
      </c>
      <c r="BF39" s="59"/>
      <c r="BG39" s="59"/>
      <c r="BH39" s="52" t="str">
        <f>IF(Table_Styles[[#This Row],[BL]]&lt;&gt;"",Table_Styles[[#This Row],[BL]],IF(Table_Styles[[#This Row],[BL Default]]&lt;&gt;"",Table_Styles[[#This Row],[BL Default]],""))</f>
        <v/>
      </c>
      <c r="BI39" s="59"/>
      <c r="BJ39" s="59"/>
      <c r="BK39" s="52" t="str">
        <f>IF(Table_Styles[[#This Row],[Width]]&lt;&gt;"",Table_Styles[[#This Row],[Width]],IF(Table_Styles[[#This Row],[Width Default]]&lt;&gt;"",Table_Styles[[#This Row],[Width Default]],""))</f>
        <v/>
      </c>
      <c r="BL39" s="59"/>
      <c r="BM39" s="59"/>
      <c r="BN39" s="52" t="str">
        <f>IF(Table_Styles[[#This Row],[Height]]&lt;&gt;"",Table_Styles[[#This Row],[Height]],IF(Table_Styles[[#This Row],[Height Default]]&lt;&gt;"",Table_Styles[[#This Row],[Height Default]],""))</f>
        <v/>
      </c>
      <c r="BO39" s="52"/>
      <c r="BP39" s="52"/>
      <c r="BQ39" s="52" t="str">
        <f>IF(Table_Styles[[#This Row],[Top]]&lt;&gt;"",Table_Styles[[#This Row],[Top]],IF(Table_Styles[[#This Row],[Top Default]]&lt;&gt;"",Table_Styles[[#This Row],[Top Default]],""))</f>
        <v/>
      </c>
      <c r="BR39" s="52"/>
      <c r="BS39" s="52"/>
      <c r="BT39" s="52" t="str">
        <f>IF(Table_Styles[[#This Row],[Right]]&lt;&gt;"",Table_Styles[[#This Row],[Right]],IF(Table_Styles[[#This Row],[Right Default]]&lt;&gt;"",Table_Styles[[#This Row],[Right Default]],""))</f>
        <v/>
      </c>
      <c r="BU39" s="52"/>
      <c r="BV39" s="52"/>
      <c r="BW39" s="52" t="str">
        <f>IF(Table_Styles[[#This Row],[Bottom]]&lt;&gt;"",Table_Styles[[#This Row],[Bottom]],IF(Table_Styles[[#This Row],[Bottom Default]]&lt;&gt;"",Table_Styles[[#This Row],[Bottom Default]],""))</f>
        <v/>
      </c>
      <c r="BX39" s="52"/>
      <c r="BY39" s="52"/>
      <c r="BZ39" s="52" t="str">
        <f>IF(Table_Styles[[#This Row],[Left]]&lt;&gt;"",Table_Styles[[#This Row],[Left]],IF(Table_Styles[[#This Row],[Left Default]]&lt;&gt;"",Table_Styles[[#This Row],[Left Default]],""))</f>
        <v/>
      </c>
      <c r="CA39" s="135" t="s">
        <v>1188</v>
      </c>
      <c r="CB39" s="103" t="str">
        <f>IF(AND(Table_Styles[[#This Row],[Selector]]&lt;&gt;"",Table_Styles[[#This Row],[Font Family Used]]&lt;&gt;"",Table_Styles[[#This Row],[Font Weight Used]]&lt;&gt;""),Table_Styles[[#This Row],[Font Family Used]]&amp;" "&amp;Table_Styles[[#This Row],[Font Weight Used]],"")</f>
        <v>Roboto 400</v>
      </c>
      <c r="CC39" s="103" t="str">
        <f ca="1">IF(AND(Table_Styles[[#This Row],[Selector]],COUNTIF(OFFSET(CC:CC,0,0,ROW()-1,1),"="&amp;Table_Styles[[#This Row],[Font]])=0),Table_Styles[[#This Row],[Font]],"")</f>
        <v/>
      </c>
      <c r="CD39" s="103" t="str">
        <f ca="1">IF(Table_Styles[[#This Row],[Unique Font]]&lt;&gt;"",
"{""fontFamily"":"""&amp;Table_Styles[[#This Row],[Font Family Used]]&amp;""",""fontWeight"":"&amp;Table_Styles[[#This Row],[Font Weight Used]]&amp;"}","")</f>
        <v/>
      </c>
      <c r="CE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13px;font-weight: 400;color: #b00020;margin-top: 3px;display: block; line-height: 1.2;</v>
      </c>
      <c r="CF39" s="103" t="str">
        <f>IF(AND(Table_Styles[[#This Row],[Selector]]&lt;&gt;"", Table_Styles[[#This Row],[Config Properties]]&lt;&gt;""),
Table_Styles[[#This Row],[Selector]]&amp;" { "&amp;Table_Styles[[#This Row],[Config Properties]]&amp;" }","")</f>
        <v>formly-field formly-validation-message { font-family: 'Roboto';font-size: 13px;font-weight: 400;color: #b00020;margin-top: 3px;display: block; line-height: 1.2; }</v>
      </c>
      <c r="CG39" s="103" t="str">
        <f xml:space="preserve">
SUBSTITUTE(SUBSTITUTE(SUBSTITUTE(SUBSTITUTE(SUBSTITUTE(SUBSTITUTE(SUBSTITUTE(SUBSTITUTE(Table_Styles[[#This Row],[Config]],
" {","{"),
"{ ","{"),
" }","}"),
"} ","}"),
" ,",","),
", ",","),
" :",":"),
": ",":")</f>
        <v>formly-field formly-validation-message{font-family:'Roboto';font-size:13px;font-weight:400;color:#b00020;margin-top:3px;display:block; line-height:1.2;}</v>
      </c>
    </row>
    <row r="40" spans="2:85" ht="21" customHeight="1">
      <c r="B40" s="104" t="s">
        <v>81</v>
      </c>
      <c r="C40" s="176" t="s">
        <v>424</v>
      </c>
      <c r="D40" s="59"/>
      <c r="E40" s="29" t="str">
        <f>Settings_Styling_Font_Body_Text</f>
        <v>Roboto</v>
      </c>
      <c r="F40" s="50" t="str">
        <f>IF(Table_Styles[[#This Row],[Font Family]]&lt;&gt;"",Table_Styles[[#This Row],[Font Family]],IF(Table_Styles[[#This Row],[Font Family Default]]&lt;&gt;"",Table_Styles[[#This Row],[Font Family Default]],""))</f>
        <v>Roboto</v>
      </c>
      <c r="G40" s="59"/>
      <c r="H40" s="59"/>
      <c r="I40" s="50" t="str">
        <f>IF(Table_Styles[[#This Row],[Font Size]]&lt;&gt;"",Table_Styles[[#This Row],[Font Size]],IF(Table_Styles[[#This Row],[Font Size Default]]&lt;&gt;"",Table_Styles[[#This Row],[Font Size Default]],""))</f>
        <v/>
      </c>
      <c r="J40" s="59"/>
      <c r="K40" s="59"/>
      <c r="L40" s="50" t="str">
        <f>IF(Table_Styles[[#This Row],[Font Weight]]&lt;&gt;"",Table_Styles[[#This Row],[Font Weight]],IF(Table_Styles[[#This Row],[Font Weight Default]]&lt;&gt;"",Table_Styles[[#This Row],[Font Weight Default]],""))</f>
        <v/>
      </c>
      <c r="M40" s="59"/>
      <c r="N40" s="59"/>
      <c r="O40" s="50" t="str">
        <f>IF(Table_Styles[[#This Row],[Colour]]&lt;&gt;"",Table_Styles[[#This Row],[Colour]],IF(Table_Styles[[#This Row],[Colour Default]]&lt;&gt;"",Table_Styles[[#This Row],[Colour Default]],""))</f>
        <v/>
      </c>
      <c r="P40" s="59"/>
      <c r="Q40" s="59"/>
      <c r="R40" s="50" t="str">
        <f>IF(Table_Styles[[#This Row],[Background]]&lt;&gt;"",Table_Styles[[#This Row],[Background]],IF(Table_Styles[[#This Row],[Background Default]]&lt;&gt;"",Table_Styles[[#This Row],[Background Default]],""))</f>
        <v/>
      </c>
      <c r="S40" s="59"/>
      <c r="T40" s="59"/>
      <c r="U40" s="50" t="str">
        <f>IF(Table_Styles[[#This Row],[Border]]&lt;&gt;"",Table_Styles[[#This Row],[Border]],IF(Table_Styles[[#This Row],[Border Default]]&lt;&gt;"",Table_Styles[[#This Row],[Border Default]],""))</f>
        <v/>
      </c>
      <c r="V40" s="59"/>
      <c r="W40" s="59"/>
      <c r="X40" s="50" t="str">
        <f>IF(Table_Styles[[#This Row],[Border Radius]]&lt;&gt;"",Table_Styles[[#This Row],[Border Radius]],IF(Table_Styles[[#This Row],[Border Radius Default]]&lt;&gt;"",Table_Styles[[#This Row],[Border Radius Default]],""))</f>
        <v/>
      </c>
      <c r="Y40" s="59"/>
      <c r="Z40" s="59"/>
      <c r="AA40" s="50" t="str">
        <f>IF(Table_Styles[[#This Row],[MT]]&lt;&gt;"",Table_Styles[[#This Row],[MT]],IF(Table_Styles[[#This Row],[MT Default]]&lt;&gt;"",Table_Styles[[#This Row],[MT Default]],""))</f>
        <v/>
      </c>
      <c r="AB40" s="59"/>
      <c r="AC40" s="59"/>
      <c r="AD40" s="50" t="str">
        <f>IF(Table_Styles[[#This Row],[MR]]&lt;&gt;"",Table_Styles[[#This Row],[MR]],IF(Table_Styles[[#This Row],[MR Default]]&lt;&gt;"",Table_Styles[[#This Row],[MR Default]],""))</f>
        <v/>
      </c>
      <c r="AE40" s="59"/>
      <c r="AF40" s="59"/>
      <c r="AG40" s="50" t="str">
        <f>IF(Table_Styles[[#This Row],[MB]]&lt;&gt;"",Table_Styles[[#This Row],[MB]],IF(Table_Styles[[#This Row],[MB Default]]&lt;&gt;"",Table_Styles[[#This Row],[MB Default]],""))</f>
        <v/>
      </c>
      <c r="AH40" s="59"/>
      <c r="AI40" s="59"/>
      <c r="AJ40" s="50" t="str">
        <f>IF(Table_Styles[[#This Row],[ML]]&lt;&gt;"",Table_Styles[[#This Row],[ML]],IF(Table_Styles[[#This Row],[ML Default]]&lt;&gt;"",Table_Styles[[#This Row],[ML Default]],""))</f>
        <v/>
      </c>
      <c r="AK40" s="59"/>
      <c r="AL40" s="59"/>
      <c r="AM40" s="50" t="str">
        <f>IF(Table_Styles[[#This Row],[PT]]&lt;&gt;"",Table_Styles[[#This Row],[PT]],IF(Table_Styles[[#This Row],[PT Default]]&lt;&gt;"",Table_Styles[[#This Row],[PT Default]],""))</f>
        <v/>
      </c>
      <c r="AN40" s="59"/>
      <c r="AO40" s="59"/>
      <c r="AP40" s="50" t="str">
        <f>IF(Table_Styles[[#This Row],[PR]]&lt;&gt;"",Table_Styles[[#This Row],[PR]],IF(Table_Styles[[#This Row],[PR Default]]&lt;&gt;"",Table_Styles[[#This Row],[PR Default]],""))</f>
        <v/>
      </c>
      <c r="AQ40" s="59"/>
      <c r="AR40" s="59"/>
      <c r="AS40" s="50" t="str">
        <f>IF(Table_Styles[[#This Row],[PB]]&lt;&gt;"",Table_Styles[[#This Row],[PB]],IF(Table_Styles[[#This Row],[PB Default]]&lt;&gt;"",Table_Styles[[#This Row],[PB Default]],""))</f>
        <v/>
      </c>
      <c r="AT40" s="59"/>
      <c r="AU40" s="59"/>
      <c r="AV40" s="50" t="str">
        <f>IF(Table_Styles[[#This Row],[PL]]&lt;&gt;"",Table_Styles[[#This Row],[PL]],IF(Table_Styles[[#This Row],[PL Default]]&lt;&gt;"",Table_Styles[[#This Row],[PL Default]],""))</f>
        <v/>
      </c>
      <c r="AW40" s="59"/>
      <c r="AX40" s="59"/>
      <c r="AY40" s="50" t="str">
        <f>IF(Table_Styles[[#This Row],[BT]]&lt;&gt;"",Table_Styles[[#This Row],[BT]],IF(Table_Styles[[#This Row],[BT Default]]&lt;&gt;"",Table_Styles[[#This Row],[BT Default]],""))</f>
        <v/>
      </c>
      <c r="AZ40" s="59"/>
      <c r="BA40" s="59"/>
      <c r="BB40" s="50" t="str">
        <f>IF(Table_Styles[[#This Row],[BR]]&lt;&gt;"",Table_Styles[[#This Row],[BR]],IF(Table_Styles[[#This Row],[BR Default]]&lt;&gt;"",Table_Styles[[#This Row],[BR Default]],""))</f>
        <v/>
      </c>
      <c r="BC40" s="59"/>
      <c r="BD40" s="59"/>
      <c r="BE40" s="50" t="str">
        <f>IF(Table_Styles[[#This Row],[BB]]&lt;&gt;"",Table_Styles[[#This Row],[BB]],IF(Table_Styles[[#This Row],[BB Default]]&lt;&gt;"",Table_Styles[[#This Row],[BB Default]],""))</f>
        <v/>
      </c>
      <c r="BF40" s="59"/>
      <c r="BG40" s="59"/>
      <c r="BH40" s="50" t="str">
        <f>IF(Table_Styles[[#This Row],[BL]]&lt;&gt;"",Table_Styles[[#This Row],[BL]],IF(Table_Styles[[#This Row],[BL Default]]&lt;&gt;"",Table_Styles[[#This Row],[BL Default]],""))</f>
        <v/>
      </c>
      <c r="BI40" s="59"/>
      <c r="BJ40" s="59"/>
      <c r="BK40" s="50" t="str">
        <f>IF(Table_Styles[[#This Row],[Width]]&lt;&gt;"",Table_Styles[[#This Row],[Width]],IF(Table_Styles[[#This Row],[Width Default]]&lt;&gt;"",Table_Styles[[#This Row],[Width Default]],""))</f>
        <v/>
      </c>
      <c r="BL40" s="59"/>
      <c r="BM40" s="59"/>
      <c r="BN40" s="50" t="str">
        <f>IF(Table_Styles[[#This Row],[Height]]&lt;&gt;"",Table_Styles[[#This Row],[Height]],IF(Table_Styles[[#This Row],[Height Default]]&lt;&gt;"",Table_Styles[[#This Row],[Height Default]],""))</f>
        <v/>
      </c>
      <c r="BO40" s="50"/>
      <c r="BP40" s="50"/>
      <c r="BQ40" s="50" t="str">
        <f>IF(Table_Styles[[#This Row],[Top]]&lt;&gt;"",Table_Styles[[#This Row],[Top]],IF(Table_Styles[[#This Row],[Top Default]]&lt;&gt;"",Table_Styles[[#This Row],[Top Default]],""))</f>
        <v/>
      </c>
      <c r="BR40" s="50"/>
      <c r="BS40" s="50"/>
      <c r="BT40" s="50" t="str">
        <f>IF(Table_Styles[[#This Row],[Right]]&lt;&gt;"",Table_Styles[[#This Row],[Right]],IF(Table_Styles[[#This Row],[Right Default]]&lt;&gt;"",Table_Styles[[#This Row],[Right Default]],""))</f>
        <v/>
      </c>
      <c r="BU40" s="50"/>
      <c r="BV40" s="50"/>
      <c r="BW40" s="50" t="str">
        <f>IF(Table_Styles[[#This Row],[Bottom]]&lt;&gt;"",Table_Styles[[#This Row],[Bottom]],IF(Table_Styles[[#This Row],[Bottom Default]]&lt;&gt;"",Table_Styles[[#This Row],[Bottom Default]],""))</f>
        <v/>
      </c>
      <c r="BX40" s="50"/>
      <c r="BY40" s="50"/>
      <c r="BZ40" s="50" t="str">
        <f>IF(Table_Styles[[#This Row],[Left]]&lt;&gt;"",Table_Styles[[#This Row],[Left]],IF(Table_Styles[[#This Row],[Left Default]]&lt;&gt;"",Table_Styles[[#This Row],[Left Default]],""))</f>
        <v/>
      </c>
      <c r="CA40" s="59"/>
      <c r="CB40" s="103" t="str">
        <f>IF(AND(Table_Styles[[#This Row],[Selector]]&lt;&gt;"",Table_Styles[[#This Row],[Font Family Used]]&lt;&gt;"",Table_Styles[[#This Row],[Font Weight Used]]&lt;&gt;""),Table_Styles[[#This Row],[Font Family Used]]&amp;" "&amp;Table_Styles[[#This Row],[Font Weight Used]],"")</f>
        <v/>
      </c>
      <c r="CC40" s="103" t="str">
        <f ca="1">IF(AND(Table_Styles[[#This Row],[Selector]],COUNTIF(OFFSET(CC:CC,0,0,ROW()-1,1),"="&amp;Table_Styles[[#This Row],[Font]])=0),Table_Styles[[#This Row],[Font]],"")</f>
        <v/>
      </c>
      <c r="CD40" s="103" t="str">
        <f ca="1">IF(Table_Styles[[#This Row],[Unique Font]]&lt;&gt;"",
"{""fontFamily"":"""&amp;Table_Styles[[#This Row],[Font Family Used]]&amp;""",""fontWeight"":"&amp;Table_Styles[[#This Row],[Font Weight Used]]&amp;"}","")</f>
        <v/>
      </c>
      <c r="CE4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v>
      </c>
      <c r="CF40" s="106" t="str">
        <f>IF(AND(Table_Styles[[#This Row],[Selector]]&lt;&gt;"", Table_Styles[[#This Row],[Config Properties]]&lt;&gt;""),
Table_Styles[[#This Row],[Selector]]&amp;" { "&amp;Table_Styles[[#This Row],[Config Properties]]&amp;" }","")</f>
        <v>formly-field textarea { font-family: 'Roboto' }</v>
      </c>
      <c r="CG40" s="103" t="str">
        <f xml:space="preserve">
SUBSTITUTE(SUBSTITUTE(SUBSTITUTE(SUBSTITUTE(SUBSTITUTE(SUBSTITUTE(SUBSTITUTE(SUBSTITUTE(Table_Styles[[#This Row],[Config]],
" {","{"),
"{ ","{"),
" }","}"),
"} ","}"),
" ,",","),
", ",","),
" :",":"),
": ",":")</f>
        <v>formly-field textarea{font-family:'Roboto'}</v>
      </c>
    </row>
    <row r="41" spans="2:85" ht="21" customHeight="1">
      <c r="B41" s="103" t="s">
        <v>737</v>
      </c>
      <c r="C41" s="183" t="s">
        <v>738</v>
      </c>
      <c r="D41" s="146"/>
      <c r="E41" s="29" t="str">
        <f>Settings_Styling_Font_Body_Text</f>
        <v>Roboto</v>
      </c>
      <c r="F41" s="50" t="str">
        <f>IF(Table_Styles[[#This Row],[Font Family]]&lt;&gt;"",Table_Styles[[#This Row],[Font Family]],IF(Table_Styles[[#This Row],[Font Family Default]]&lt;&gt;"",Table_Styles[[#This Row],[Font Family Default]],""))</f>
        <v>Roboto</v>
      </c>
      <c r="G41" s="146"/>
      <c r="H41" s="135" t="s">
        <v>412</v>
      </c>
      <c r="I41" s="50" t="str">
        <f>IF(Table_Styles[[#This Row],[Font Size]]&lt;&gt;"",Table_Styles[[#This Row],[Font Size]],IF(Table_Styles[[#This Row],[Font Size Default]]&lt;&gt;"",Table_Styles[[#This Row],[Font Size Default]],""))</f>
        <v>13px</v>
      </c>
      <c r="J41" s="146"/>
      <c r="K41" s="59"/>
      <c r="L41" s="50" t="str">
        <f>IF(Table_Styles[[#This Row],[Font Weight]]&lt;&gt;"",Table_Styles[[#This Row],[Font Weight]],IF(Table_Styles[[#This Row],[Font Weight Default]]&lt;&gt;"",Table_Styles[[#This Row],[Font Weight Default]],""))</f>
        <v/>
      </c>
      <c r="M41" s="146"/>
      <c r="N41" s="59"/>
      <c r="O41" s="50" t="str">
        <f>IF(Table_Styles[[#This Row],[Colour]]&lt;&gt;"",Table_Styles[[#This Row],[Colour]],IF(Table_Styles[[#This Row],[Colour Default]]&lt;&gt;"",Table_Styles[[#This Row],[Colour Default]],""))</f>
        <v/>
      </c>
      <c r="P41" s="146"/>
      <c r="Q41" s="150" t="str">
        <f>Colour_Background_1</f>
        <v>#FFFFFF</v>
      </c>
      <c r="R41" s="50" t="str">
        <f>IF(Table_Styles[[#This Row],[Background]]&lt;&gt;"",Table_Styles[[#This Row],[Background]],IF(Table_Styles[[#This Row],[Background Default]]&lt;&gt;"",Table_Styles[[#This Row],[Background Default]],""))</f>
        <v>#FFFFFF</v>
      </c>
      <c r="S41" s="146"/>
      <c r="T41" s="59"/>
      <c r="U41" s="50" t="str">
        <f>IF(Table_Styles[[#This Row],[Border]]&lt;&gt;"",Table_Styles[[#This Row],[Border]],IF(Table_Styles[[#This Row],[Border Default]]&lt;&gt;"",Table_Styles[[#This Row],[Border Default]],""))</f>
        <v/>
      </c>
      <c r="V41" s="59"/>
      <c r="W41" s="59"/>
      <c r="X41" s="50" t="str">
        <f>IF(Table_Styles[[#This Row],[Border Radius]]&lt;&gt;"",Table_Styles[[#This Row],[Border Radius]],IF(Table_Styles[[#This Row],[Border Radius Default]]&lt;&gt;"",Table_Styles[[#This Row],[Border Radius Default]],""))</f>
        <v/>
      </c>
      <c r="Y41" s="146"/>
      <c r="Z41" s="59"/>
      <c r="AA41" s="50" t="str">
        <f>IF(Table_Styles[[#This Row],[MT]]&lt;&gt;"",Table_Styles[[#This Row],[MT]],IF(Table_Styles[[#This Row],[MT Default]]&lt;&gt;"",Table_Styles[[#This Row],[MT Default]],""))</f>
        <v/>
      </c>
      <c r="AB41" s="146"/>
      <c r="AC41" s="59"/>
      <c r="AD41" s="50" t="str">
        <f>IF(Table_Styles[[#This Row],[MR]]&lt;&gt;"",Table_Styles[[#This Row],[MR]],IF(Table_Styles[[#This Row],[MR Default]]&lt;&gt;"",Table_Styles[[#This Row],[MR Default]],""))</f>
        <v/>
      </c>
      <c r="AE41" s="146"/>
      <c r="AF41" s="59"/>
      <c r="AG41" s="50" t="str">
        <f>IF(Table_Styles[[#This Row],[MB]]&lt;&gt;"",Table_Styles[[#This Row],[MB]],IF(Table_Styles[[#This Row],[MB Default]]&lt;&gt;"",Table_Styles[[#This Row],[MB Default]],""))</f>
        <v/>
      </c>
      <c r="AH41" s="146"/>
      <c r="AI41" s="59"/>
      <c r="AJ41" s="50" t="str">
        <f>IF(Table_Styles[[#This Row],[ML]]&lt;&gt;"",Table_Styles[[#This Row],[ML]],IF(Table_Styles[[#This Row],[ML Default]]&lt;&gt;"",Table_Styles[[#This Row],[ML Default]],""))</f>
        <v/>
      </c>
      <c r="AK41" s="146"/>
      <c r="AL41" s="135" t="s">
        <v>393</v>
      </c>
      <c r="AM41" s="50" t="str">
        <f>IF(Table_Styles[[#This Row],[PT]]&lt;&gt;"",Table_Styles[[#This Row],[PT]],IF(Table_Styles[[#This Row],[PT Default]]&lt;&gt;"",Table_Styles[[#This Row],[PT Default]],""))</f>
        <v>20px</v>
      </c>
      <c r="AN41" s="146"/>
      <c r="AO41" s="135" t="s">
        <v>434</v>
      </c>
      <c r="AP41" s="50" t="str">
        <f>IF(Table_Styles[[#This Row],[PR]]&lt;&gt;"",Table_Styles[[#This Row],[PR]],IF(Table_Styles[[#This Row],[PR Default]]&lt;&gt;"",Table_Styles[[#This Row],[PR Default]],""))</f>
        <v>25px</v>
      </c>
      <c r="AQ41" s="146"/>
      <c r="AR41" s="135" t="s">
        <v>379</v>
      </c>
      <c r="AS41" s="50" t="str">
        <f>IF(Table_Styles[[#This Row],[PB]]&lt;&gt;"",Table_Styles[[#This Row],[PB]],IF(Table_Styles[[#This Row],[PB Default]]&lt;&gt;"",Table_Styles[[#This Row],[PB Default]],""))</f>
        <v>15px</v>
      </c>
      <c r="AT41" s="146"/>
      <c r="AU41" s="135" t="s">
        <v>398</v>
      </c>
      <c r="AV41" s="50" t="str">
        <f>IF(Table_Styles[[#This Row],[PL]]&lt;&gt;"",Table_Styles[[#This Row],[PL]],IF(Table_Styles[[#This Row],[PL Default]]&lt;&gt;"",Table_Styles[[#This Row],[PL Default]],""))</f>
        <v>10px</v>
      </c>
      <c r="AW41" s="146"/>
      <c r="AX41" s="59"/>
      <c r="AY41" s="50" t="str">
        <f>IF(Table_Styles[[#This Row],[BT]]&lt;&gt;"",Table_Styles[[#This Row],[BT]],IF(Table_Styles[[#This Row],[BT Default]]&lt;&gt;"",Table_Styles[[#This Row],[BT Default]],""))</f>
        <v/>
      </c>
      <c r="AZ41" s="146"/>
      <c r="BA41" s="59"/>
      <c r="BB41" s="50" t="str">
        <f>IF(Table_Styles[[#This Row],[BR]]&lt;&gt;"",Table_Styles[[#This Row],[BR]],IF(Table_Styles[[#This Row],[BR Default]]&lt;&gt;"",Table_Styles[[#This Row],[BR Default]],""))</f>
        <v/>
      </c>
      <c r="BC41" s="146"/>
      <c r="BD41" s="59"/>
      <c r="BE41" s="50" t="str">
        <f>IF(Table_Styles[[#This Row],[BB]]&lt;&gt;"",Table_Styles[[#This Row],[BB]],IF(Table_Styles[[#This Row],[BB Default]]&lt;&gt;"",Table_Styles[[#This Row],[BB Default]],""))</f>
        <v/>
      </c>
      <c r="BF41" s="146"/>
      <c r="BG41" s="59"/>
      <c r="BH41" s="50" t="str">
        <f>IF(Table_Styles[[#This Row],[BL]]&lt;&gt;"",Table_Styles[[#This Row],[BL]],IF(Table_Styles[[#This Row],[BL Default]]&lt;&gt;"",Table_Styles[[#This Row],[BL Default]],""))</f>
        <v/>
      </c>
      <c r="BI41" s="59"/>
      <c r="BJ41" s="59"/>
      <c r="BK41" s="50" t="str">
        <f>IF(Table_Styles[[#This Row],[Width]]&lt;&gt;"",Table_Styles[[#This Row],[Width]],IF(Table_Styles[[#This Row],[Width Default]]&lt;&gt;"",Table_Styles[[#This Row],[Width Default]],""))</f>
        <v/>
      </c>
      <c r="BL41" s="59"/>
      <c r="BM41" s="135" t="s">
        <v>739</v>
      </c>
      <c r="BN41" s="50" t="str">
        <f>IF(Table_Styles[[#This Row],[Height]]&lt;&gt;"",Table_Styles[[#This Row],[Height]],IF(Table_Styles[[#This Row],[Height Default]]&lt;&gt;"",Table_Styles[[#This Row],[Height Default]],""))</f>
        <v>300px</v>
      </c>
      <c r="BO41" s="50"/>
      <c r="BP41" s="50"/>
      <c r="BQ41" s="50" t="str">
        <f>IF(Table_Styles[[#This Row],[Top]]&lt;&gt;"",Table_Styles[[#This Row],[Top]],IF(Table_Styles[[#This Row],[Top Default]]&lt;&gt;"",Table_Styles[[#This Row],[Top Default]],""))</f>
        <v/>
      </c>
      <c r="BR41" s="50"/>
      <c r="BS41" s="50"/>
      <c r="BT41" s="50" t="str">
        <f>IF(Table_Styles[[#This Row],[Right]]&lt;&gt;"",Table_Styles[[#This Row],[Right]],IF(Table_Styles[[#This Row],[Right Default]]&lt;&gt;"",Table_Styles[[#This Row],[Right Default]],""))</f>
        <v/>
      </c>
      <c r="BU41" s="50"/>
      <c r="BV41" s="50"/>
      <c r="BW41" s="50" t="str">
        <f>IF(Table_Styles[[#This Row],[Bottom]]&lt;&gt;"",Table_Styles[[#This Row],[Bottom]],IF(Table_Styles[[#This Row],[Bottom Default]]&lt;&gt;"",Table_Styles[[#This Row],[Bottom Default]],""))</f>
        <v/>
      </c>
      <c r="BX41" s="50"/>
      <c r="BY41" s="50"/>
      <c r="BZ41" s="50" t="str">
        <f>IF(Table_Styles[[#This Row],[Left]]&lt;&gt;"",Table_Styles[[#This Row],[Left]],IF(Table_Styles[[#This Row],[Left Default]]&lt;&gt;"",Table_Styles[[#This Row],[Left Default]],""))</f>
        <v/>
      </c>
      <c r="CA41" s="146"/>
      <c r="CB41" s="106" t="str">
        <f>IF(AND(Table_Styles[[#This Row],[Selector]]&lt;&gt;"",Table_Styles[[#This Row],[Font Family Used]]&lt;&gt;"",Table_Styles[[#This Row],[Font Weight Used]]&lt;&gt;""),Table_Styles[[#This Row],[Font Family Used]]&amp;" "&amp;Table_Styles[[#This Row],[Font Weight Used]],"")</f>
        <v/>
      </c>
      <c r="CC41" s="106" t="str">
        <f ca="1">IF(AND(Table_Styles[[#This Row],[Selector]],COUNTIF(OFFSET(CC:CC,0,0,ROW()-1,1),"="&amp;Table_Styles[[#This Row],[Font]])=0),Table_Styles[[#This Row],[Font]],"")</f>
        <v/>
      </c>
      <c r="CD41" s="106" t="str">
        <f ca="1">IF(Table_Styles[[#This Row],[Unique Font]]&lt;&gt;"",
"{""fontFamily"":"""&amp;Table_Styles[[#This Row],[Font Family Used]]&amp;""",""fontWeight"":"&amp;Table_Styles[[#This Row],[Font Weight Used]]&amp;"}","")</f>
        <v/>
      </c>
      <c r="CE4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13px;background: #FFFFFF;padding-top: 20px;padding-right: 25px;padding-bottom: 15px;padding-left: 10px;height: 300px</v>
      </c>
      <c r="CF41" s="106" t="str">
        <f>IF(AND(Table_Styles[[#This Row],[Selector]]&lt;&gt;"", Table_Styles[[#This Row],[Config Properties]]&lt;&gt;""),
Table_Styles[[#This Row],[Selector]]&amp;" { "&amp;Table_Styles[[#This Row],[Config Properties]]&amp;" }","")</f>
        <v>formly-field div.terms-and-conditions { font-family: 'Roboto';font-size: 13px;background: #FFFFFF;padding-top: 20px;padding-right: 25px;padding-bottom: 15px;padding-left: 10px;height: 300px }</v>
      </c>
      <c r="CG41" s="106" t="str">
        <f xml:space="preserve">
SUBSTITUTE(SUBSTITUTE(SUBSTITUTE(SUBSTITUTE(SUBSTITUTE(SUBSTITUTE(SUBSTITUTE(SUBSTITUTE(Table_Styles[[#This Row],[Config]],
" {","{"),
"{ ","{"),
" }","}"),
"} ","}"),
" ,",","),
", ",","),
" :",":"),
": ",":")</f>
        <v>formly-field div.terms-and-conditions{font-family:'Roboto';font-size:13px;background:#FFFFFF;padding-top:20px;padding-right:25px;padding-bottom:15px;padding-left:10px;height:300px}</v>
      </c>
    </row>
    <row r="42" spans="2:85" ht="21" customHeight="1">
      <c r="B42" s="104" t="s">
        <v>744</v>
      </c>
      <c r="C42" s="183" t="s">
        <v>745</v>
      </c>
      <c r="D42" s="146"/>
      <c r="E42" s="60"/>
      <c r="F42" s="50" t="str">
        <f>IF(Table_Styles[[#This Row],[Font Family]]&lt;&gt;"",Table_Styles[[#This Row],[Font Family]],IF(Table_Styles[[#This Row],[Font Family Default]]&lt;&gt;"",Table_Styles[[#This Row],[Font Family Default]],""))</f>
        <v/>
      </c>
      <c r="G42" s="146"/>
      <c r="H42" s="135"/>
      <c r="I42" s="50" t="str">
        <f>IF(Table_Styles[[#This Row],[Font Size]]&lt;&gt;"",Table_Styles[[#This Row],[Font Size]],IF(Table_Styles[[#This Row],[Font Size Default]]&lt;&gt;"",Table_Styles[[#This Row],[Font Size Default]],""))</f>
        <v/>
      </c>
      <c r="J42" s="146"/>
      <c r="K42" s="59"/>
      <c r="L42" s="50" t="str">
        <f>IF(Table_Styles[[#This Row],[Font Weight]]&lt;&gt;"",Table_Styles[[#This Row],[Font Weight]],IF(Table_Styles[[#This Row],[Font Weight Default]]&lt;&gt;"",Table_Styles[[#This Row],[Font Weight Default]],""))</f>
        <v/>
      </c>
      <c r="M42" s="184"/>
      <c r="N42" s="59"/>
      <c r="O42" s="50" t="str">
        <f>IF(Table_Styles[[#This Row],[Colour]]&lt;&gt;"",Table_Styles[[#This Row],[Colour]],IF(Table_Styles[[#This Row],[Colour Default]]&lt;&gt;"",Table_Styles[[#This Row],[Colour Default]],""))</f>
        <v/>
      </c>
      <c r="P42" s="146"/>
      <c r="Q42" s="135"/>
      <c r="R42" s="50" t="str">
        <f>IF(Table_Styles[[#This Row],[Background]]&lt;&gt;"",Table_Styles[[#This Row],[Background]],IF(Table_Styles[[#This Row],[Background Default]]&lt;&gt;"",Table_Styles[[#This Row],[Background Default]],""))</f>
        <v/>
      </c>
      <c r="S42" s="146"/>
      <c r="T42" s="59"/>
      <c r="U42" s="50" t="str">
        <f>IF(Table_Styles[[#This Row],[Border]]&lt;&gt;"",Table_Styles[[#This Row],[Border]],IF(Table_Styles[[#This Row],[Border Default]]&lt;&gt;"",Table_Styles[[#This Row],[Border Default]],""))</f>
        <v/>
      </c>
      <c r="V42" s="59"/>
      <c r="W42" s="59"/>
      <c r="X42" s="50" t="str">
        <f>IF(Table_Styles[[#This Row],[Border Radius]]&lt;&gt;"",Table_Styles[[#This Row],[Border Radius]],IF(Table_Styles[[#This Row],[Border Radius Default]]&lt;&gt;"",Table_Styles[[#This Row],[Border Radius Default]],""))</f>
        <v/>
      </c>
      <c r="Y42" s="146"/>
      <c r="Z42" s="59"/>
      <c r="AA42" s="50" t="str">
        <f>IF(Table_Styles[[#This Row],[MT]]&lt;&gt;"",Table_Styles[[#This Row],[MT]],IF(Table_Styles[[#This Row],[MT Default]]&lt;&gt;"",Table_Styles[[#This Row],[MT Default]],""))</f>
        <v/>
      </c>
      <c r="AB42" s="146"/>
      <c r="AC42" s="59"/>
      <c r="AD42" s="50" t="str">
        <f>IF(Table_Styles[[#This Row],[MR]]&lt;&gt;"",Table_Styles[[#This Row],[MR]],IF(Table_Styles[[#This Row],[MR Default]]&lt;&gt;"",Table_Styles[[#This Row],[MR Default]],""))</f>
        <v/>
      </c>
      <c r="AE42" s="146"/>
      <c r="AF42" s="59"/>
      <c r="AG42" s="50" t="str">
        <f>IF(Table_Styles[[#This Row],[MB]]&lt;&gt;"",Table_Styles[[#This Row],[MB]],IF(Table_Styles[[#This Row],[MB Default]]&lt;&gt;"",Table_Styles[[#This Row],[MB Default]],""))</f>
        <v/>
      </c>
      <c r="AH42" s="146"/>
      <c r="AI42" s="135" t="s">
        <v>379</v>
      </c>
      <c r="AJ42" s="50" t="str">
        <f>IF(Table_Styles[[#This Row],[ML]]&lt;&gt;"",Table_Styles[[#This Row],[ML]],IF(Table_Styles[[#This Row],[ML Default]]&lt;&gt;"",Table_Styles[[#This Row],[ML Default]],""))</f>
        <v>15px</v>
      </c>
      <c r="AK42" s="146"/>
      <c r="AL42" s="135"/>
      <c r="AM42" s="50" t="str">
        <f>IF(Table_Styles[[#This Row],[PT]]&lt;&gt;"",Table_Styles[[#This Row],[PT]],IF(Table_Styles[[#This Row],[PT Default]]&lt;&gt;"",Table_Styles[[#This Row],[PT Default]],""))</f>
        <v/>
      </c>
      <c r="AN42" s="146"/>
      <c r="AO42" s="135"/>
      <c r="AP42" s="50" t="str">
        <f>IF(Table_Styles[[#This Row],[PR]]&lt;&gt;"",Table_Styles[[#This Row],[PR]],IF(Table_Styles[[#This Row],[PR Default]]&lt;&gt;"",Table_Styles[[#This Row],[PR Default]],""))</f>
        <v/>
      </c>
      <c r="AQ42" s="146"/>
      <c r="AR42" s="135"/>
      <c r="AS42" s="50" t="str">
        <f>IF(Table_Styles[[#This Row],[PB]]&lt;&gt;"",Table_Styles[[#This Row],[PB]],IF(Table_Styles[[#This Row],[PB Default]]&lt;&gt;"",Table_Styles[[#This Row],[PB Default]],""))</f>
        <v/>
      </c>
      <c r="AT42" s="146"/>
      <c r="AU42" s="135"/>
      <c r="AV42" s="50" t="str">
        <f>IF(Table_Styles[[#This Row],[PL]]&lt;&gt;"",Table_Styles[[#This Row],[PL]],IF(Table_Styles[[#This Row],[PL Default]]&lt;&gt;"",Table_Styles[[#This Row],[PL Default]],""))</f>
        <v/>
      </c>
      <c r="AW42" s="146"/>
      <c r="AX42" s="59"/>
      <c r="AY42" s="50" t="str">
        <f>IF(Table_Styles[[#This Row],[BT]]&lt;&gt;"",Table_Styles[[#This Row],[BT]],IF(Table_Styles[[#This Row],[BT Default]]&lt;&gt;"",Table_Styles[[#This Row],[BT Default]],""))</f>
        <v/>
      </c>
      <c r="AZ42" s="146"/>
      <c r="BA42" s="59"/>
      <c r="BB42" s="50" t="str">
        <f>IF(Table_Styles[[#This Row],[BR]]&lt;&gt;"",Table_Styles[[#This Row],[BR]],IF(Table_Styles[[#This Row],[BR Default]]&lt;&gt;"",Table_Styles[[#This Row],[BR Default]],""))</f>
        <v/>
      </c>
      <c r="BC42" s="146"/>
      <c r="BD42" s="59"/>
      <c r="BE42" s="50" t="str">
        <f>IF(Table_Styles[[#This Row],[BB]]&lt;&gt;"",Table_Styles[[#This Row],[BB]],IF(Table_Styles[[#This Row],[BB Default]]&lt;&gt;"",Table_Styles[[#This Row],[BB Default]],""))</f>
        <v/>
      </c>
      <c r="BF42" s="146"/>
      <c r="BG42" s="59"/>
      <c r="BH42" s="50" t="str">
        <f>IF(Table_Styles[[#This Row],[BL]]&lt;&gt;"",Table_Styles[[#This Row],[BL]],IF(Table_Styles[[#This Row],[BL Default]]&lt;&gt;"",Table_Styles[[#This Row],[BL Default]],""))</f>
        <v/>
      </c>
      <c r="BI42" s="59"/>
      <c r="BJ42" s="59"/>
      <c r="BK42" s="50" t="str">
        <f>IF(Table_Styles[[#This Row],[Width]]&lt;&gt;"",Table_Styles[[#This Row],[Width]],IF(Table_Styles[[#This Row],[Width Default]]&lt;&gt;"",Table_Styles[[#This Row],[Width Default]],""))</f>
        <v/>
      </c>
      <c r="BL42" s="59"/>
      <c r="BM42" s="135"/>
      <c r="BN42" s="50" t="str">
        <f>IF(Table_Styles[[#This Row],[Height]]&lt;&gt;"",Table_Styles[[#This Row],[Height]],IF(Table_Styles[[#This Row],[Height Default]]&lt;&gt;"",Table_Styles[[#This Row],[Height Default]],""))</f>
        <v/>
      </c>
      <c r="BO42" s="50"/>
      <c r="BP42" s="50"/>
      <c r="BQ42" s="50" t="str">
        <f>IF(Table_Styles[[#This Row],[Top]]&lt;&gt;"",Table_Styles[[#This Row],[Top]],IF(Table_Styles[[#This Row],[Top Default]]&lt;&gt;"",Table_Styles[[#This Row],[Top Default]],""))</f>
        <v/>
      </c>
      <c r="BR42" s="50"/>
      <c r="BS42" s="50"/>
      <c r="BT42" s="50" t="str">
        <f>IF(Table_Styles[[#This Row],[Right]]&lt;&gt;"",Table_Styles[[#This Row],[Right]],IF(Table_Styles[[#This Row],[Right Default]]&lt;&gt;"",Table_Styles[[#This Row],[Right Default]],""))</f>
        <v/>
      </c>
      <c r="BU42" s="50"/>
      <c r="BV42" s="50"/>
      <c r="BW42" s="50" t="str">
        <f>IF(Table_Styles[[#This Row],[Bottom]]&lt;&gt;"",Table_Styles[[#This Row],[Bottom]],IF(Table_Styles[[#This Row],[Bottom Default]]&lt;&gt;"",Table_Styles[[#This Row],[Bottom Default]],""))</f>
        <v/>
      </c>
      <c r="BX42" s="50"/>
      <c r="BY42" s="50"/>
      <c r="BZ42" s="50" t="str">
        <f>IF(Table_Styles[[#This Row],[Left]]&lt;&gt;"",Table_Styles[[#This Row],[Left]],IF(Table_Styles[[#This Row],[Left Default]]&lt;&gt;"",Table_Styles[[#This Row],[Left Default]],""))</f>
        <v/>
      </c>
      <c r="CA42" s="146"/>
      <c r="CB42" s="106" t="str">
        <f>IF(AND(Table_Styles[[#This Row],[Selector]]&lt;&gt;"",Table_Styles[[#This Row],[Font Family Used]]&lt;&gt;"",Table_Styles[[#This Row],[Font Weight Used]]&lt;&gt;""),Table_Styles[[#This Row],[Font Family Used]]&amp;" "&amp;Table_Styles[[#This Row],[Font Weight Used]],"")</f>
        <v/>
      </c>
      <c r="CC42" s="106" t="str">
        <f ca="1">IF(AND(Table_Styles[[#This Row],[Selector]],COUNTIF(OFFSET(CC:CC,0,0,ROW()-1,1),"="&amp;Table_Styles[[#This Row],[Font]])=0),Table_Styles[[#This Row],[Font]],"")</f>
        <v/>
      </c>
      <c r="CD42" s="106" t="str">
        <f ca="1">IF(Table_Styles[[#This Row],[Unique Font]]&lt;&gt;"",
"{""fontFamily"":"""&amp;Table_Styles[[#This Row],[Font Family Used]]&amp;""",""fontWeight"":"&amp;Table_Styles[[#This Row],[Font Weight Used]]&amp;"}","")</f>
        <v/>
      </c>
      <c r="CE4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42" s="106" t="str">
        <f>IF(AND(Table_Styles[[#This Row],[Selector]]&lt;&gt;"", Table_Styles[[#This Row],[Config Properties]]&lt;&gt;""),
Table_Styles[[#This Row],[Selector]]&amp;" { "&amp;Table_Styles[[#This Row],[Config Properties]]&amp;" }","")</f>
        <v>formly-field div.terms-and-conditions p { margin-left: 15px }</v>
      </c>
      <c r="CG42" s="106" t="str">
        <f xml:space="preserve">
SUBSTITUTE(SUBSTITUTE(SUBSTITUTE(SUBSTITUTE(SUBSTITUTE(SUBSTITUTE(SUBSTITUTE(SUBSTITUTE(Table_Styles[[#This Row],[Config]],
" {","{"),
"{ ","{"),
" }","}"),
"} ","}"),
" ,",","),
", ",","),
" :",":"),
": ",":")</f>
        <v>formly-field div.terms-and-conditions p{margin-left:15px}</v>
      </c>
    </row>
    <row r="43" spans="2:85" ht="21" customHeight="1">
      <c r="B43" s="104" t="s">
        <v>740</v>
      </c>
      <c r="C43" s="183" t="s">
        <v>742</v>
      </c>
      <c r="D43" s="146"/>
      <c r="E43" s="60"/>
      <c r="F43" s="50" t="str">
        <f>IF(Table_Styles[[#This Row],[Font Family]]&lt;&gt;"",Table_Styles[[#This Row],[Font Family]],IF(Table_Styles[[#This Row],[Font Family Default]]&lt;&gt;"",Table_Styles[[#This Row],[Font Family Default]],""))</f>
        <v/>
      </c>
      <c r="G43" s="146"/>
      <c r="H43" s="135"/>
      <c r="I43" s="50" t="str">
        <f>IF(Table_Styles[[#This Row],[Font Size]]&lt;&gt;"",Table_Styles[[#This Row],[Font Size]],IF(Table_Styles[[#This Row],[Font Size Default]]&lt;&gt;"",Table_Styles[[#This Row],[Font Size Default]],""))</f>
        <v/>
      </c>
      <c r="J43" s="146"/>
      <c r="K43" s="59"/>
      <c r="L43" s="50" t="str">
        <f>IF(Table_Styles[[#This Row],[Font Weight]]&lt;&gt;"",Table_Styles[[#This Row],[Font Weight]],IF(Table_Styles[[#This Row],[Font Weight Default]]&lt;&gt;"",Table_Styles[[#This Row],[Font Weight Default]],""))</f>
        <v/>
      </c>
      <c r="M43" s="146"/>
      <c r="N43" s="59"/>
      <c r="O43" s="50" t="str">
        <f>IF(Table_Styles[[#This Row],[Colour]]&lt;&gt;"",Table_Styles[[#This Row],[Colour]],IF(Table_Styles[[#This Row],[Colour Default]]&lt;&gt;"",Table_Styles[[#This Row],[Colour Default]],""))</f>
        <v/>
      </c>
      <c r="P43" s="146"/>
      <c r="Q43" s="135"/>
      <c r="R43" s="50" t="str">
        <f>IF(Table_Styles[[#This Row],[Background]]&lt;&gt;"",Table_Styles[[#This Row],[Background]],IF(Table_Styles[[#This Row],[Background Default]]&lt;&gt;"",Table_Styles[[#This Row],[Background Default]],""))</f>
        <v/>
      </c>
      <c r="S43" s="146"/>
      <c r="T43" s="59"/>
      <c r="U43" s="50" t="str">
        <f>IF(Table_Styles[[#This Row],[Border]]&lt;&gt;"",Table_Styles[[#This Row],[Border]],IF(Table_Styles[[#This Row],[Border Default]]&lt;&gt;"",Table_Styles[[#This Row],[Border Default]],""))</f>
        <v/>
      </c>
      <c r="V43" s="59"/>
      <c r="W43" s="59"/>
      <c r="X43" s="50" t="str">
        <f>IF(Table_Styles[[#This Row],[Border Radius]]&lt;&gt;"",Table_Styles[[#This Row],[Border Radius]],IF(Table_Styles[[#This Row],[Border Radius Default]]&lt;&gt;"",Table_Styles[[#This Row],[Border Radius Default]],""))</f>
        <v/>
      </c>
      <c r="Y43" s="146"/>
      <c r="Z43" s="59"/>
      <c r="AA43" s="50" t="str">
        <f>IF(Table_Styles[[#This Row],[MT]]&lt;&gt;"",Table_Styles[[#This Row],[MT]],IF(Table_Styles[[#This Row],[MT Default]]&lt;&gt;"",Table_Styles[[#This Row],[MT Default]],""))</f>
        <v/>
      </c>
      <c r="AB43" s="146"/>
      <c r="AC43" s="59"/>
      <c r="AD43" s="50" t="str">
        <f>IF(Table_Styles[[#This Row],[MR]]&lt;&gt;"",Table_Styles[[#This Row],[MR]],IF(Table_Styles[[#This Row],[MR Default]]&lt;&gt;"",Table_Styles[[#This Row],[MR Default]],""))</f>
        <v/>
      </c>
      <c r="AE43" s="146"/>
      <c r="AF43" s="59"/>
      <c r="AG43" s="50" t="str">
        <f>IF(Table_Styles[[#This Row],[MB]]&lt;&gt;"",Table_Styles[[#This Row],[MB]],IF(Table_Styles[[#This Row],[MB Default]]&lt;&gt;"",Table_Styles[[#This Row],[MB Default]],""))</f>
        <v/>
      </c>
      <c r="AH43" s="146"/>
      <c r="AI43" s="135"/>
      <c r="AJ43" s="50" t="str">
        <f>IF(Table_Styles[[#This Row],[ML]]&lt;&gt;"",Table_Styles[[#This Row],[ML]],IF(Table_Styles[[#This Row],[ML Default]]&lt;&gt;"",Table_Styles[[#This Row],[ML Default]],""))</f>
        <v/>
      </c>
      <c r="AK43" s="146"/>
      <c r="AL43" s="135"/>
      <c r="AM43" s="50" t="str">
        <f>IF(Table_Styles[[#This Row],[PT]]&lt;&gt;"",Table_Styles[[#This Row],[PT]],IF(Table_Styles[[#This Row],[PT Default]]&lt;&gt;"",Table_Styles[[#This Row],[PT Default]],""))</f>
        <v/>
      </c>
      <c r="AN43" s="146"/>
      <c r="AO43" s="135"/>
      <c r="AP43" s="50" t="str">
        <f>IF(Table_Styles[[#This Row],[PR]]&lt;&gt;"",Table_Styles[[#This Row],[PR]],IF(Table_Styles[[#This Row],[PR Default]]&lt;&gt;"",Table_Styles[[#This Row],[PR Default]],""))</f>
        <v/>
      </c>
      <c r="AQ43" s="146"/>
      <c r="AR43" s="135"/>
      <c r="AS43" s="50" t="str">
        <f>IF(Table_Styles[[#This Row],[PB]]&lt;&gt;"",Table_Styles[[#This Row],[PB]],IF(Table_Styles[[#This Row],[PB Default]]&lt;&gt;"",Table_Styles[[#This Row],[PB Default]],""))</f>
        <v/>
      </c>
      <c r="AT43" s="146"/>
      <c r="AU43" s="135" t="s">
        <v>380</v>
      </c>
      <c r="AV43" s="50" t="str">
        <f>IF(Table_Styles[[#This Row],[PL]]&lt;&gt;"",Table_Styles[[#This Row],[PL]],IF(Table_Styles[[#This Row],[PL Default]]&lt;&gt;"",Table_Styles[[#This Row],[PL Default]],""))</f>
        <v>30px</v>
      </c>
      <c r="AW43" s="146"/>
      <c r="AX43" s="59"/>
      <c r="AY43" s="50" t="str">
        <f>IF(Table_Styles[[#This Row],[BT]]&lt;&gt;"",Table_Styles[[#This Row],[BT]],IF(Table_Styles[[#This Row],[BT Default]]&lt;&gt;"",Table_Styles[[#This Row],[BT Default]],""))</f>
        <v/>
      </c>
      <c r="AZ43" s="146"/>
      <c r="BA43" s="59"/>
      <c r="BB43" s="50" t="str">
        <f>IF(Table_Styles[[#This Row],[BR]]&lt;&gt;"",Table_Styles[[#This Row],[BR]],IF(Table_Styles[[#This Row],[BR Default]]&lt;&gt;"",Table_Styles[[#This Row],[BR Default]],""))</f>
        <v/>
      </c>
      <c r="BC43" s="146"/>
      <c r="BD43" s="59"/>
      <c r="BE43" s="50" t="str">
        <f>IF(Table_Styles[[#This Row],[BB]]&lt;&gt;"",Table_Styles[[#This Row],[BB]],IF(Table_Styles[[#This Row],[BB Default]]&lt;&gt;"",Table_Styles[[#This Row],[BB Default]],""))</f>
        <v/>
      </c>
      <c r="BF43" s="146"/>
      <c r="BG43" s="59"/>
      <c r="BH43" s="50" t="str">
        <f>IF(Table_Styles[[#This Row],[BL]]&lt;&gt;"",Table_Styles[[#This Row],[BL]],IF(Table_Styles[[#This Row],[BL Default]]&lt;&gt;"",Table_Styles[[#This Row],[BL Default]],""))</f>
        <v/>
      </c>
      <c r="BI43" s="59"/>
      <c r="BJ43" s="59"/>
      <c r="BK43" s="50" t="str">
        <f>IF(Table_Styles[[#This Row],[Width]]&lt;&gt;"",Table_Styles[[#This Row],[Width]],IF(Table_Styles[[#This Row],[Width Default]]&lt;&gt;"",Table_Styles[[#This Row],[Width Default]],""))</f>
        <v/>
      </c>
      <c r="BL43" s="59"/>
      <c r="BM43" s="135"/>
      <c r="BN43" s="50" t="str">
        <f>IF(Table_Styles[[#This Row],[Height]]&lt;&gt;"",Table_Styles[[#This Row],[Height]],IF(Table_Styles[[#This Row],[Height Default]]&lt;&gt;"",Table_Styles[[#This Row],[Height Default]],""))</f>
        <v/>
      </c>
      <c r="BO43" s="50"/>
      <c r="BP43" s="50"/>
      <c r="BQ43" s="50" t="str">
        <f>IF(Table_Styles[[#This Row],[Top]]&lt;&gt;"",Table_Styles[[#This Row],[Top]],IF(Table_Styles[[#This Row],[Top Default]]&lt;&gt;"",Table_Styles[[#This Row],[Top Default]],""))</f>
        <v/>
      </c>
      <c r="BR43" s="50"/>
      <c r="BS43" s="50"/>
      <c r="BT43" s="50" t="str">
        <f>IF(Table_Styles[[#This Row],[Right]]&lt;&gt;"",Table_Styles[[#This Row],[Right]],IF(Table_Styles[[#This Row],[Right Default]]&lt;&gt;"",Table_Styles[[#This Row],[Right Default]],""))</f>
        <v/>
      </c>
      <c r="BU43" s="50"/>
      <c r="BV43" s="50"/>
      <c r="BW43" s="50" t="str">
        <f>IF(Table_Styles[[#This Row],[Bottom]]&lt;&gt;"",Table_Styles[[#This Row],[Bottom]],IF(Table_Styles[[#This Row],[Bottom Default]]&lt;&gt;"",Table_Styles[[#This Row],[Bottom Default]],""))</f>
        <v/>
      </c>
      <c r="BX43" s="50"/>
      <c r="BY43" s="50"/>
      <c r="BZ43" s="50" t="str">
        <f>IF(Table_Styles[[#This Row],[Left]]&lt;&gt;"",Table_Styles[[#This Row],[Left]],IF(Table_Styles[[#This Row],[Left Default]]&lt;&gt;"",Table_Styles[[#This Row],[Left Default]],""))</f>
        <v/>
      </c>
      <c r="CA43" s="146"/>
      <c r="CB43" s="106" t="str">
        <f>IF(AND(Table_Styles[[#This Row],[Selector]]&lt;&gt;"",Table_Styles[[#This Row],[Font Family Used]]&lt;&gt;"",Table_Styles[[#This Row],[Font Weight Used]]&lt;&gt;""),Table_Styles[[#This Row],[Font Family Used]]&amp;" "&amp;Table_Styles[[#This Row],[Font Weight Used]],"")</f>
        <v/>
      </c>
      <c r="CC43" s="106" t="str">
        <f ca="1">IF(AND(Table_Styles[[#This Row],[Selector]],COUNTIF(OFFSET(CC:CC,0,0,ROW()-1,1),"="&amp;Table_Styles[[#This Row],[Font]])=0),Table_Styles[[#This Row],[Font]],"")</f>
        <v/>
      </c>
      <c r="CD43" s="106" t="str">
        <f ca="1">IF(Table_Styles[[#This Row],[Unique Font]]&lt;&gt;"",
"{""fontFamily"":"""&amp;Table_Styles[[#This Row],[Font Family Used]]&amp;""",""fontWeight"":"&amp;Table_Styles[[#This Row],[Font Weight Used]]&amp;"}","")</f>
        <v/>
      </c>
      <c r="CE4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43" s="106" t="str">
        <f>IF(AND(Table_Styles[[#This Row],[Selector]]&lt;&gt;"", Table_Styles[[#This Row],[Config Properties]]&lt;&gt;""),
Table_Styles[[#This Row],[Selector]]&amp;" { "&amp;Table_Styles[[#This Row],[Config Properties]]&amp;" }","")</f>
        <v>formly-field div.terms-and-conditions ol { padding-left: 30px }</v>
      </c>
      <c r="CG43" s="106" t="str">
        <f xml:space="preserve">
SUBSTITUTE(SUBSTITUTE(SUBSTITUTE(SUBSTITUTE(SUBSTITUTE(SUBSTITUTE(SUBSTITUTE(SUBSTITUTE(Table_Styles[[#This Row],[Config]],
" {","{"),
"{ ","{"),
" }","}"),
"} ","}"),
" ,",","),
", ",","),
" :",":"),
": ",":")</f>
        <v>formly-field div.terms-and-conditions ol{padding-left:30px}</v>
      </c>
    </row>
    <row r="44" spans="2:85" ht="21" customHeight="1">
      <c r="B44" s="104" t="s">
        <v>741</v>
      </c>
      <c r="C44" s="183" t="s">
        <v>743</v>
      </c>
      <c r="D44" s="146"/>
      <c r="E44" s="60"/>
      <c r="F44" s="50" t="str">
        <f>IF(Table_Styles[[#This Row],[Font Family]]&lt;&gt;"",Table_Styles[[#This Row],[Font Family]],IF(Table_Styles[[#This Row],[Font Family Default]]&lt;&gt;"",Table_Styles[[#This Row],[Font Family Default]],""))</f>
        <v/>
      </c>
      <c r="G44" s="146"/>
      <c r="H44" s="135"/>
      <c r="I44" s="50" t="str">
        <f>IF(Table_Styles[[#This Row],[Font Size]]&lt;&gt;"",Table_Styles[[#This Row],[Font Size]],IF(Table_Styles[[#This Row],[Font Size Default]]&lt;&gt;"",Table_Styles[[#This Row],[Font Size Default]],""))</f>
        <v/>
      </c>
      <c r="J44" s="146"/>
      <c r="K44" s="59"/>
      <c r="L44" s="50" t="str">
        <f>IF(Table_Styles[[#This Row],[Font Weight]]&lt;&gt;"",Table_Styles[[#This Row],[Font Weight]],IF(Table_Styles[[#This Row],[Font Weight Default]]&lt;&gt;"",Table_Styles[[#This Row],[Font Weight Default]],""))</f>
        <v/>
      </c>
      <c r="M44" s="146"/>
      <c r="N44" s="59"/>
      <c r="O44" s="50" t="str">
        <f>IF(Table_Styles[[#This Row],[Colour]]&lt;&gt;"",Table_Styles[[#This Row],[Colour]],IF(Table_Styles[[#This Row],[Colour Default]]&lt;&gt;"",Table_Styles[[#This Row],[Colour Default]],""))</f>
        <v/>
      </c>
      <c r="P44" s="146"/>
      <c r="Q44" s="135"/>
      <c r="R44" s="50" t="str">
        <f>IF(Table_Styles[[#This Row],[Background]]&lt;&gt;"",Table_Styles[[#This Row],[Background]],IF(Table_Styles[[#This Row],[Background Default]]&lt;&gt;"",Table_Styles[[#This Row],[Background Default]],""))</f>
        <v/>
      </c>
      <c r="S44" s="146"/>
      <c r="T44" s="59"/>
      <c r="U44" s="50" t="str">
        <f>IF(Table_Styles[[#This Row],[Border]]&lt;&gt;"",Table_Styles[[#This Row],[Border]],IF(Table_Styles[[#This Row],[Border Default]]&lt;&gt;"",Table_Styles[[#This Row],[Border Default]],""))</f>
        <v/>
      </c>
      <c r="V44" s="59"/>
      <c r="W44" s="59"/>
      <c r="X44" s="50" t="str">
        <f>IF(Table_Styles[[#This Row],[Border Radius]]&lt;&gt;"",Table_Styles[[#This Row],[Border Radius]],IF(Table_Styles[[#This Row],[Border Radius Default]]&lt;&gt;"",Table_Styles[[#This Row],[Border Radius Default]],""))</f>
        <v/>
      </c>
      <c r="Y44" s="146"/>
      <c r="Z44" s="59"/>
      <c r="AA44" s="50" t="str">
        <f>IF(Table_Styles[[#This Row],[MT]]&lt;&gt;"",Table_Styles[[#This Row],[MT]],IF(Table_Styles[[#This Row],[MT Default]]&lt;&gt;"",Table_Styles[[#This Row],[MT Default]],""))</f>
        <v/>
      </c>
      <c r="AB44" s="146"/>
      <c r="AC44" s="59"/>
      <c r="AD44" s="50" t="str">
        <f>IF(Table_Styles[[#This Row],[MR]]&lt;&gt;"",Table_Styles[[#This Row],[MR]],IF(Table_Styles[[#This Row],[MR Default]]&lt;&gt;"",Table_Styles[[#This Row],[MR Default]],""))</f>
        <v/>
      </c>
      <c r="AE44" s="146"/>
      <c r="AF44" s="135"/>
      <c r="AG44" s="50" t="str">
        <f>IF(Table_Styles[[#This Row],[MB]]&lt;&gt;"",Table_Styles[[#This Row],[MB]],IF(Table_Styles[[#This Row],[MB Default]]&lt;&gt;"",Table_Styles[[#This Row],[MB Default]],""))</f>
        <v/>
      </c>
      <c r="AH44" s="146"/>
      <c r="AI44" s="59"/>
      <c r="AJ44" s="50" t="str">
        <f>IF(Table_Styles[[#This Row],[ML]]&lt;&gt;"",Table_Styles[[#This Row],[ML]],IF(Table_Styles[[#This Row],[ML Default]]&lt;&gt;"",Table_Styles[[#This Row],[ML Default]],""))</f>
        <v/>
      </c>
      <c r="AK44" s="146"/>
      <c r="AL44" s="135"/>
      <c r="AM44" s="50" t="str">
        <f>IF(Table_Styles[[#This Row],[PT]]&lt;&gt;"",Table_Styles[[#This Row],[PT]],IF(Table_Styles[[#This Row],[PT Default]]&lt;&gt;"",Table_Styles[[#This Row],[PT Default]],""))</f>
        <v/>
      </c>
      <c r="AN44" s="146"/>
      <c r="AO44" s="135"/>
      <c r="AP44" s="50" t="str">
        <f>IF(Table_Styles[[#This Row],[PR]]&lt;&gt;"",Table_Styles[[#This Row],[PR]],IF(Table_Styles[[#This Row],[PR Default]]&lt;&gt;"",Table_Styles[[#This Row],[PR Default]],""))</f>
        <v/>
      </c>
      <c r="AQ44" s="146"/>
      <c r="AR44" s="135"/>
      <c r="AS44" s="50" t="str">
        <f>IF(Table_Styles[[#This Row],[PB]]&lt;&gt;"",Table_Styles[[#This Row],[PB]],IF(Table_Styles[[#This Row],[PB Default]]&lt;&gt;"",Table_Styles[[#This Row],[PB Default]],""))</f>
        <v/>
      </c>
      <c r="AT44" s="146"/>
      <c r="AU44" s="135"/>
      <c r="AV44" s="50" t="str">
        <f>IF(Table_Styles[[#This Row],[PL]]&lt;&gt;"",Table_Styles[[#This Row],[PL]],IF(Table_Styles[[#This Row],[PL Default]]&lt;&gt;"",Table_Styles[[#This Row],[PL Default]],""))</f>
        <v/>
      </c>
      <c r="AW44" s="146"/>
      <c r="AX44" s="59"/>
      <c r="AY44" s="50" t="str">
        <f>IF(Table_Styles[[#This Row],[BT]]&lt;&gt;"",Table_Styles[[#This Row],[BT]],IF(Table_Styles[[#This Row],[BT Default]]&lt;&gt;"",Table_Styles[[#This Row],[BT Default]],""))</f>
        <v/>
      </c>
      <c r="AZ44" s="146"/>
      <c r="BA44" s="59"/>
      <c r="BB44" s="50" t="str">
        <f>IF(Table_Styles[[#This Row],[BR]]&lt;&gt;"",Table_Styles[[#This Row],[BR]],IF(Table_Styles[[#This Row],[BR Default]]&lt;&gt;"",Table_Styles[[#This Row],[BR Default]],""))</f>
        <v/>
      </c>
      <c r="BC44" s="146"/>
      <c r="BD44" s="59"/>
      <c r="BE44" s="50" t="str">
        <f>IF(Table_Styles[[#This Row],[BB]]&lt;&gt;"",Table_Styles[[#This Row],[BB]],IF(Table_Styles[[#This Row],[BB Default]]&lt;&gt;"",Table_Styles[[#This Row],[BB Default]],""))</f>
        <v/>
      </c>
      <c r="BF44" s="146"/>
      <c r="BG44" s="59"/>
      <c r="BH44" s="50" t="str">
        <f>IF(Table_Styles[[#This Row],[BL]]&lt;&gt;"",Table_Styles[[#This Row],[BL]],IF(Table_Styles[[#This Row],[BL Default]]&lt;&gt;"",Table_Styles[[#This Row],[BL Default]],""))</f>
        <v/>
      </c>
      <c r="BI44" s="59"/>
      <c r="BJ44" s="59"/>
      <c r="BK44" s="50" t="str">
        <f>IF(Table_Styles[[#This Row],[Width]]&lt;&gt;"",Table_Styles[[#This Row],[Width]],IF(Table_Styles[[#This Row],[Width Default]]&lt;&gt;"",Table_Styles[[#This Row],[Width Default]],""))</f>
        <v/>
      </c>
      <c r="BL44" s="59"/>
      <c r="BM44" s="135"/>
      <c r="BN44" s="50" t="str">
        <f>IF(Table_Styles[[#This Row],[Height]]&lt;&gt;"",Table_Styles[[#This Row],[Height]],IF(Table_Styles[[#This Row],[Height Default]]&lt;&gt;"",Table_Styles[[#This Row],[Height Default]],""))</f>
        <v/>
      </c>
      <c r="BO44" s="50"/>
      <c r="BP44" s="50"/>
      <c r="BQ44" s="50" t="str">
        <f>IF(Table_Styles[[#This Row],[Top]]&lt;&gt;"",Table_Styles[[#This Row],[Top]],IF(Table_Styles[[#This Row],[Top Default]]&lt;&gt;"",Table_Styles[[#This Row],[Top Default]],""))</f>
        <v/>
      </c>
      <c r="BR44" s="50"/>
      <c r="BS44" s="50"/>
      <c r="BT44" s="50" t="str">
        <f>IF(Table_Styles[[#This Row],[Right]]&lt;&gt;"",Table_Styles[[#This Row],[Right]],IF(Table_Styles[[#This Row],[Right Default]]&lt;&gt;"",Table_Styles[[#This Row],[Right Default]],""))</f>
        <v/>
      </c>
      <c r="BU44" s="50"/>
      <c r="BV44" s="50"/>
      <c r="BW44" s="50" t="str">
        <f>IF(Table_Styles[[#This Row],[Bottom]]&lt;&gt;"",Table_Styles[[#This Row],[Bottom]],IF(Table_Styles[[#This Row],[Bottom Default]]&lt;&gt;"",Table_Styles[[#This Row],[Bottom Default]],""))</f>
        <v/>
      </c>
      <c r="BX44" s="50"/>
      <c r="BY44" s="50"/>
      <c r="BZ44" s="50" t="str">
        <f>IF(Table_Styles[[#This Row],[Left]]&lt;&gt;"",Table_Styles[[#This Row],[Left]],IF(Table_Styles[[#This Row],[Left Default]]&lt;&gt;"",Table_Styles[[#This Row],[Left Default]],""))</f>
        <v/>
      </c>
      <c r="CA44" s="146"/>
      <c r="CB44" s="106" t="str">
        <f>IF(AND(Table_Styles[[#This Row],[Selector]]&lt;&gt;"",Table_Styles[[#This Row],[Font Family Used]]&lt;&gt;"",Table_Styles[[#This Row],[Font Weight Used]]&lt;&gt;""),Table_Styles[[#This Row],[Font Family Used]]&amp;" "&amp;Table_Styles[[#This Row],[Font Weight Used]],"")</f>
        <v/>
      </c>
      <c r="CC44" s="106" t="str">
        <f ca="1">IF(AND(Table_Styles[[#This Row],[Selector]],COUNTIF(OFFSET(CC:CC,0,0,ROW()-1,1),"="&amp;Table_Styles[[#This Row],[Font]])=0),Table_Styles[[#This Row],[Font]],"")</f>
        <v/>
      </c>
      <c r="CD44" s="106" t="str">
        <f ca="1">IF(Table_Styles[[#This Row],[Unique Font]]&lt;&gt;"",
"{""fontFamily"":"""&amp;Table_Styles[[#This Row],[Font Family Used]]&amp;""",""fontWeight"":"&amp;Table_Styles[[#This Row],[Font Weight Used]]&amp;"}","")</f>
        <v/>
      </c>
      <c r="CE4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4" s="106" t="str">
        <f>IF(AND(Table_Styles[[#This Row],[Selector]]&lt;&gt;"", Table_Styles[[#This Row],[Config Properties]]&lt;&gt;""),
Table_Styles[[#This Row],[Selector]]&amp;" { "&amp;Table_Styles[[#This Row],[Config Properties]]&amp;" }","")</f>
        <v/>
      </c>
      <c r="CG44" s="106" t="str">
        <f xml:space="preserve">
SUBSTITUTE(SUBSTITUTE(SUBSTITUTE(SUBSTITUTE(SUBSTITUTE(SUBSTITUTE(SUBSTITUTE(SUBSTITUTE(Table_Styles[[#This Row],[Config]],
" {","{"),
"{ ","{"),
" }","}"),
"} ","}"),
" ,",","),
", ",","),
" :",":"),
": ",":")</f>
        <v/>
      </c>
    </row>
    <row r="45" spans="2:85" ht="21" customHeight="1">
      <c r="B45" s="103" t="s">
        <v>629</v>
      </c>
      <c r="C45" s="182" t="s">
        <v>729</v>
      </c>
      <c r="D45" s="146"/>
      <c r="E45" s="60"/>
      <c r="F45" s="50" t="str">
        <f>IF(Table_Styles[[#This Row],[Font Family]]&lt;&gt;"",Table_Styles[[#This Row],[Font Family]],IF(Table_Styles[[#This Row],[Font Family Default]]&lt;&gt;"",Table_Styles[[#This Row],[Font Family Default]],""))</f>
        <v/>
      </c>
      <c r="G45" s="146"/>
      <c r="H45" s="59"/>
      <c r="I45" s="50" t="str">
        <f>IF(Table_Styles[[#This Row],[Font Size]]&lt;&gt;"",Table_Styles[[#This Row],[Font Size]],IF(Table_Styles[[#This Row],[Font Size Default]]&lt;&gt;"",Table_Styles[[#This Row],[Font Size Default]],""))</f>
        <v/>
      </c>
      <c r="J45" s="146"/>
      <c r="K45" s="59"/>
      <c r="L45" s="50" t="str">
        <f>IF(Table_Styles[[#This Row],[Font Weight]]&lt;&gt;"",Table_Styles[[#This Row],[Font Weight]],IF(Table_Styles[[#This Row],[Font Weight Default]]&lt;&gt;"",Table_Styles[[#This Row],[Font Weight Default]],""))</f>
        <v/>
      </c>
      <c r="M45" s="146"/>
      <c r="N45" s="59"/>
      <c r="O45" s="50" t="str">
        <f>IF(Table_Styles[[#This Row],[Colour]]&lt;&gt;"",Table_Styles[[#This Row],[Colour]],IF(Table_Styles[[#This Row],[Colour Default]]&lt;&gt;"",Table_Styles[[#This Row],[Colour Default]],""))</f>
        <v/>
      </c>
      <c r="P45" s="146"/>
      <c r="Q45" s="59"/>
      <c r="R45" s="50" t="str">
        <f>IF(Table_Styles[[#This Row],[Background]]&lt;&gt;"",Table_Styles[[#This Row],[Background]],IF(Table_Styles[[#This Row],[Background Default]]&lt;&gt;"",Table_Styles[[#This Row],[Background Default]],""))</f>
        <v/>
      </c>
      <c r="S45" s="146"/>
      <c r="T45" s="59"/>
      <c r="U45" s="50" t="str">
        <f>IF(Table_Styles[[#This Row],[Border]]&lt;&gt;"",Table_Styles[[#This Row],[Border]],IF(Table_Styles[[#This Row],[Border Default]]&lt;&gt;"",Table_Styles[[#This Row],[Border Default]],""))</f>
        <v/>
      </c>
      <c r="V45" s="59"/>
      <c r="W45" s="59"/>
      <c r="X45" s="50" t="str">
        <f>IF(Table_Styles[[#This Row],[Border Radius]]&lt;&gt;"",Table_Styles[[#This Row],[Border Radius]],IF(Table_Styles[[#This Row],[Border Radius Default]]&lt;&gt;"",Table_Styles[[#This Row],[Border Radius Default]],""))</f>
        <v/>
      </c>
      <c r="Y45" s="146"/>
      <c r="Z45" s="59"/>
      <c r="AA45" s="50" t="str">
        <f>IF(Table_Styles[[#This Row],[MT]]&lt;&gt;"",Table_Styles[[#This Row],[MT]],IF(Table_Styles[[#This Row],[MT Default]]&lt;&gt;"",Table_Styles[[#This Row],[MT Default]],""))</f>
        <v/>
      </c>
      <c r="AB45" s="146"/>
      <c r="AC45" s="59"/>
      <c r="AD45" s="50" t="str">
        <f>IF(Table_Styles[[#This Row],[MR]]&lt;&gt;"",Table_Styles[[#This Row],[MR]],IF(Table_Styles[[#This Row],[MR Default]]&lt;&gt;"",Table_Styles[[#This Row],[MR Default]],""))</f>
        <v/>
      </c>
      <c r="AE45" s="146"/>
      <c r="AF45" s="59" t="s">
        <v>730</v>
      </c>
      <c r="AG45" s="50" t="str">
        <f>IF(Table_Styles[[#This Row],[MB]]&lt;&gt;"",Table_Styles[[#This Row],[MB]],IF(Table_Styles[[#This Row],[MB Default]]&lt;&gt;"",Table_Styles[[#This Row],[MB Default]],""))</f>
        <v>-15px</v>
      </c>
      <c r="AH45" s="146"/>
      <c r="AI45" s="59"/>
      <c r="AJ45" s="50" t="str">
        <f>IF(Table_Styles[[#This Row],[ML]]&lt;&gt;"",Table_Styles[[#This Row],[ML]],IF(Table_Styles[[#This Row],[ML Default]]&lt;&gt;"",Table_Styles[[#This Row],[ML Default]],""))</f>
        <v/>
      </c>
      <c r="AK45" s="146"/>
      <c r="AL45" s="59"/>
      <c r="AM45" s="50" t="str">
        <f>IF(Table_Styles[[#This Row],[PT]]&lt;&gt;"",Table_Styles[[#This Row],[PT]],IF(Table_Styles[[#This Row],[PT Default]]&lt;&gt;"",Table_Styles[[#This Row],[PT Default]],""))</f>
        <v/>
      </c>
      <c r="AN45" s="146"/>
      <c r="AO45" s="59"/>
      <c r="AP45" s="50" t="str">
        <f>IF(Table_Styles[[#This Row],[PR]]&lt;&gt;"",Table_Styles[[#This Row],[PR]],IF(Table_Styles[[#This Row],[PR Default]]&lt;&gt;"",Table_Styles[[#This Row],[PR Default]],""))</f>
        <v/>
      </c>
      <c r="AQ45" s="146"/>
      <c r="AR45" s="59"/>
      <c r="AS45" s="50" t="str">
        <f>IF(Table_Styles[[#This Row],[PB]]&lt;&gt;"",Table_Styles[[#This Row],[PB]],IF(Table_Styles[[#This Row],[PB Default]]&lt;&gt;"",Table_Styles[[#This Row],[PB Default]],""))</f>
        <v/>
      </c>
      <c r="AT45" s="146"/>
      <c r="AU45" s="59"/>
      <c r="AV45" s="50" t="str">
        <f>IF(Table_Styles[[#This Row],[PL]]&lt;&gt;"",Table_Styles[[#This Row],[PL]],IF(Table_Styles[[#This Row],[PL Default]]&lt;&gt;"",Table_Styles[[#This Row],[PL Default]],""))</f>
        <v/>
      </c>
      <c r="AW45" s="146"/>
      <c r="AX45" s="59"/>
      <c r="AY45" s="50" t="str">
        <f>IF(Table_Styles[[#This Row],[BT]]&lt;&gt;"",Table_Styles[[#This Row],[BT]],IF(Table_Styles[[#This Row],[BT Default]]&lt;&gt;"",Table_Styles[[#This Row],[BT Default]],""))</f>
        <v/>
      </c>
      <c r="AZ45" s="146"/>
      <c r="BA45" s="59"/>
      <c r="BB45" s="50" t="str">
        <f>IF(Table_Styles[[#This Row],[BR]]&lt;&gt;"",Table_Styles[[#This Row],[BR]],IF(Table_Styles[[#This Row],[BR Default]]&lt;&gt;"",Table_Styles[[#This Row],[BR Default]],""))</f>
        <v/>
      </c>
      <c r="BC45" s="146"/>
      <c r="BD45" s="59"/>
      <c r="BE45" s="50" t="str">
        <f>IF(Table_Styles[[#This Row],[BB]]&lt;&gt;"",Table_Styles[[#This Row],[BB]],IF(Table_Styles[[#This Row],[BB Default]]&lt;&gt;"",Table_Styles[[#This Row],[BB Default]],""))</f>
        <v/>
      </c>
      <c r="BF45" s="146"/>
      <c r="BG45" s="59"/>
      <c r="BH45" s="50" t="str">
        <f>IF(Table_Styles[[#This Row],[BL]]&lt;&gt;"",Table_Styles[[#This Row],[BL]],IF(Table_Styles[[#This Row],[BL Default]]&lt;&gt;"",Table_Styles[[#This Row],[BL Default]],""))</f>
        <v/>
      </c>
      <c r="BI45" s="59"/>
      <c r="BJ45" s="59"/>
      <c r="BK45" s="50" t="str">
        <f>IF(Table_Styles[[#This Row],[Width]]&lt;&gt;"",Table_Styles[[#This Row],[Width]],IF(Table_Styles[[#This Row],[Width Default]]&lt;&gt;"",Table_Styles[[#This Row],[Width Default]],""))</f>
        <v/>
      </c>
      <c r="BL45" s="59"/>
      <c r="BM45" s="59"/>
      <c r="BN45" s="50" t="str">
        <f>IF(Table_Styles[[#This Row],[Height]]&lt;&gt;"",Table_Styles[[#This Row],[Height]],IF(Table_Styles[[#This Row],[Height Default]]&lt;&gt;"",Table_Styles[[#This Row],[Height Default]],""))</f>
        <v/>
      </c>
      <c r="BO45" s="50"/>
      <c r="BP45" s="50"/>
      <c r="BQ45" s="50" t="str">
        <f>IF(Table_Styles[[#This Row],[Top]]&lt;&gt;"",Table_Styles[[#This Row],[Top]],IF(Table_Styles[[#This Row],[Top Default]]&lt;&gt;"",Table_Styles[[#This Row],[Top Default]],""))</f>
        <v/>
      </c>
      <c r="BR45" s="50"/>
      <c r="BS45" s="50"/>
      <c r="BT45" s="50" t="str">
        <f>IF(Table_Styles[[#This Row],[Right]]&lt;&gt;"",Table_Styles[[#This Row],[Right]],IF(Table_Styles[[#This Row],[Right Default]]&lt;&gt;"",Table_Styles[[#This Row],[Right Default]],""))</f>
        <v/>
      </c>
      <c r="BU45" s="50"/>
      <c r="BV45" s="50"/>
      <c r="BW45" s="50" t="str">
        <f>IF(Table_Styles[[#This Row],[Bottom]]&lt;&gt;"",Table_Styles[[#This Row],[Bottom]],IF(Table_Styles[[#This Row],[Bottom Default]]&lt;&gt;"",Table_Styles[[#This Row],[Bottom Default]],""))</f>
        <v/>
      </c>
      <c r="BX45" s="50"/>
      <c r="BY45" s="50"/>
      <c r="BZ45" s="50" t="str">
        <f>IF(Table_Styles[[#This Row],[Left]]&lt;&gt;"",Table_Styles[[#This Row],[Left]],IF(Table_Styles[[#This Row],[Left Default]]&lt;&gt;"",Table_Styles[[#This Row],[Left Default]],""))</f>
        <v/>
      </c>
      <c r="CA45" s="146"/>
      <c r="CB45" s="106" t="str">
        <f>IF(AND(Table_Styles[[#This Row],[Selector]]&lt;&gt;"",Table_Styles[[#This Row],[Font Family Used]]&lt;&gt;"",Table_Styles[[#This Row],[Font Weight Used]]&lt;&gt;""),Table_Styles[[#This Row],[Font Family Used]]&amp;" "&amp;Table_Styles[[#This Row],[Font Weight Used]],"")</f>
        <v/>
      </c>
      <c r="CC45" s="106" t="str">
        <f ca="1">IF(AND(Table_Styles[[#This Row],[Selector]],COUNTIF(OFFSET(CC:CC,0,0,ROW()-1,1),"="&amp;Table_Styles[[#This Row],[Font]])=0),Table_Styles[[#This Row],[Font]],"")</f>
        <v/>
      </c>
      <c r="CD45" s="106" t="str">
        <f ca="1">IF(Table_Styles[[#This Row],[Unique Font]]&lt;&gt;"",
"{""fontFamily"":"""&amp;Table_Styles[[#This Row],[Font Family Used]]&amp;""",""fontWeight"":"&amp;Table_Styles[[#This Row],[Font Weight Used]]&amp;"}","")</f>
        <v/>
      </c>
      <c r="CE4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45" s="106" t="str">
        <f>IF(AND(Table_Styles[[#This Row],[Selector]]&lt;&gt;"", Table_Styles[[#This Row],[Config Properties]]&lt;&gt;""),
Table_Styles[[#This Row],[Selector]]&amp;" { "&amp;Table_Styles[[#This Row],[Config Properties]]&amp;" }","")</f>
        <v>formly-field .content-field { margin-bottom: -15px }</v>
      </c>
      <c r="CG45" s="106" t="str">
        <f xml:space="preserve">
SUBSTITUTE(SUBSTITUTE(SUBSTITUTE(SUBSTITUTE(SUBSTITUTE(SUBSTITUTE(SUBSTITUTE(SUBSTITUTE(Table_Styles[[#This Row],[Config]],
" {","{"),
"{ ","{"),
" }","}"),
"} ","}"),
" ,",","),
", ",","),
" :",":"),
": ",":")</f>
        <v>formly-field .content-field{margin-bottom:-15px}</v>
      </c>
    </row>
    <row r="46" spans="2:85" ht="21" customHeight="1" thickBot="1">
      <c r="B46" s="109" t="s">
        <v>425</v>
      </c>
      <c r="C46" s="109"/>
      <c r="D46" s="125"/>
      <c r="E46" s="125"/>
      <c r="F46" s="109" t="str">
        <f>IF(Table_Styles[[#This Row],[Font Family]]&lt;&gt;"",Table_Styles[[#This Row],[Font Family]],IF(Table_Styles[[#This Row],[Font Family Default]]&lt;&gt;"",Table_Styles[[#This Row],[Font Family Default]],""))</f>
        <v/>
      </c>
      <c r="G46" s="125"/>
      <c r="H46" s="125"/>
      <c r="I46" s="109" t="str">
        <f>IF(Table_Styles[[#This Row],[Font Size]]&lt;&gt;"",Table_Styles[[#This Row],[Font Size]],IF(Table_Styles[[#This Row],[Font Size Default]]&lt;&gt;"",Table_Styles[[#This Row],[Font Size Default]],""))</f>
        <v/>
      </c>
      <c r="J46" s="125"/>
      <c r="K46" s="125"/>
      <c r="L46" s="109" t="str">
        <f>IF(Table_Styles[[#This Row],[Font Weight]]&lt;&gt;"",Table_Styles[[#This Row],[Font Weight]],IF(Table_Styles[[#This Row],[Font Weight Default]]&lt;&gt;"",Table_Styles[[#This Row],[Font Weight Default]],""))</f>
        <v/>
      </c>
      <c r="M46" s="125"/>
      <c r="N46" s="125"/>
      <c r="O46" s="109" t="str">
        <f>IF(Table_Styles[[#This Row],[Colour]]&lt;&gt;"",Table_Styles[[#This Row],[Colour]],IF(Table_Styles[[#This Row],[Colour Default]]&lt;&gt;"",Table_Styles[[#This Row],[Colour Default]],""))</f>
        <v/>
      </c>
      <c r="P46" s="125"/>
      <c r="Q46" s="125"/>
      <c r="R46" s="109" t="str">
        <f>IF(Table_Styles[[#This Row],[Background]]&lt;&gt;"",Table_Styles[[#This Row],[Background]],IF(Table_Styles[[#This Row],[Background Default]]&lt;&gt;"",Table_Styles[[#This Row],[Background Default]],""))</f>
        <v/>
      </c>
      <c r="S46" s="125"/>
      <c r="T46" s="125"/>
      <c r="U46" s="109" t="str">
        <f>IF(Table_Styles[[#This Row],[Border]]&lt;&gt;"",Table_Styles[[#This Row],[Border]],IF(Table_Styles[[#This Row],[Border Default]]&lt;&gt;"",Table_Styles[[#This Row],[Border Default]],""))</f>
        <v/>
      </c>
      <c r="V46" s="125"/>
      <c r="W46" s="125"/>
      <c r="X46" s="109" t="str">
        <f>IF(Table_Styles[[#This Row],[Border Radius]]&lt;&gt;"",Table_Styles[[#This Row],[Border Radius]],IF(Table_Styles[[#This Row],[Border Radius Default]]&lt;&gt;"",Table_Styles[[#This Row],[Border Radius Default]],""))</f>
        <v/>
      </c>
      <c r="Y46" s="125"/>
      <c r="Z46" s="125"/>
      <c r="AA46" s="109" t="str">
        <f>IF(Table_Styles[[#This Row],[MT]]&lt;&gt;"",Table_Styles[[#This Row],[MT]],IF(Table_Styles[[#This Row],[MT Default]]&lt;&gt;"",Table_Styles[[#This Row],[MT Default]],""))</f>
        <v/>
      </c>
      <c r="AB46" s="125"/>
      <c r="AC46" s="125"/>
      <c r="AD46" s="109" t="str">
        <f>IF(Table_Styles[[#This Row],[MR]]&lt;&gt;"",Table_Styles[[#This Row],[MR]],IF(Table_Styles[[#This Row],[MR Default]]&lt;&gt;"",Table_Styles[[#This Row],[MR Default]],""))</f>
        <v/>
      </c>
      <c r="AE46" s="125"/>
      <c r="AF46" s="125"/>
      <c r="AG46" s="109" t="str">
        <f>IF(Table_Styles[[#This Row],[MB]]&lt;&gt;"",Table_Styles[[#This Row],[MB]],IF(Table_Styles[[#This Row],[MB Default]]&lt;&gt;"",Table_Styles[[#This Row],[MB Default]],""))</f>
        <v/>
      </c>
      <c r="AH46" s="125"/>
      <c r="AI46" s="125"/>
      <c r="AJ46" s="109" t="str">
        <f>IF(Table_Styles[[#This Row],[ML]]&lt;&gt;"",Table_Styles[[#This Row],[ML]],IF(Table_Styles[[#This Row],[ML Default]]&lt;&gt;"",Table_Styles[[#This Row],[ML Default]],""))</f>
        <v/>
      </c>
      <c r="AK46" s="125"/>
      <c r="AL46" s="125"/>
      <c r="AM46" s="109" t="str">
        <f>IF(Table_Styles[[#This Row],[PT]]&lt;&gt;"",Table_Styles[[#This Row],[PT]],IF(Table_Styles[[#This Row],[PT Default]]&lt;&gt;"",Table_Styles[[#This Row],[PT Default]],""))</f>
        <v/>
      </c>
      <c r="AN46" s="125"/>
      <c r="AO46" s="125"/>
      <c r="AP46" s="109" t="str">
        <f>IF(Table_Styles[[#This Row],[PR]]&lt;&gt;"",Table_Styles[[#This Row],[PR]],IF(Table_Styles[[#This Row],[PR Default]]&lt;&gt;"",Table_Styles[[#This Row],[PR Default]],""))</f>
        <v/>
      </c>
      <c r="AQ46" s="125"/>
      <c r="AR46" s="125"/>
      <c r="AS46" s="109" t="str">
        <f>IF(Table_Styles[[#This Row],[PB]]&lt;&gt;"",Table_Styles[[#This Row],[PB]],IF(Table_Styles[[#This Row],[PB Default]]&lt;&gt;"",Table_Styles[[#This Row],[PB Default]],""))</f>
        <v/>
      </c>
      <c r="AT46" s="125"/>
      <c r="AU46" s="125"/>
      <c r="AV46" s="109" t="str">
        <f>IF(Table_Styles[[#This Row],[PL]]&lt;&gt;"",Table_Styles[[#This Row],[PL]],IF(Table_Styles[[#This Row],[PL Default]]&lt;&gt;"",Table_Styles[[#This Row],[PL Default]],""))</f>
        <v/>
      </c>
      <c r="AW46" s="125"/>
      <c r="AX46" s="125"/>
      <c r="AY46" s="109" t="str">
        <f>IF(Table_Styles[[#This Row],[BT]]&lt;&gt;"",Table_Styles[[#This Row],[BT]],IF(Table_Styles[[#This Row],[BT Default]]&lt;&gt;"",Table_Styles[[#This Row],[BT Default]],""))</f>
        <v/>
      </c>
      <c r="AZ46" s="125"/>
      <c r="BA46" s="125"/>
      <c r="BB46" s="109" t="str">
        <f>IF(Table_Styles[[#This Row],[BR]]&lt;&gt;"",Table_Styles[[#This Row],[BR]],IF(Table_Styles[[#This Row],[BR Default]]&lt;&gt;"",Table_Styles[[#This Row],[BR Default]],""))</f>
        <v/>
      </c>
      <c r="BC46" s="125"/>
      <c r="BD46" s="125"/>
      <c r="BE46" s="109" t="str">
        <f>IF(Table_Styles[[#This Row],[BB]]&lt;&gt;"",Table_Styles[[#This Row],[BB]],IF(Table_Styles[[#This Row],[BB Default]]&lt;&gt;"",Table_Styles[[#This Row],[BB Default]],""))</f>
        <v/>
      </c>
      <c r="BF46" s="125"/>
      <c r="BG46" s="125"/>
      <c r="BH46" s="109" t="str">
        <f>IF(Table_Styles[[#This Row],[BL]]&lt;&gt;"",Table_Styles[[#This Row],[BL]],IF(Table_Styles[[#This Row],[BL Default]]&lt;&gt;"",Table_Styles[[#This Row],[BL Default]],""))</f>
        <v/>
      </c>
      <c r="BI46" s="125"/>
      <c r="BJ46" s="125"/>
      <c r="BK46" s="109" t="str">
        <f>IF(Table_Styles[[#This Row],[Width]]&lt;&gt;"",Table_Styles[[#This Row],[Width]],IF(Table_Styles[[#This Row],[Width Default]]&lt;&gt;"",Table_Styles[[#This Row],[Width Default]],""))</f>
        <v/>
      </c>
      <c r="BL46" s="125"/>
      <c r="BM46" s="125"/>
      <c r="BN46" s="109" t="str">
        <f>IF(Table_Styles[[#This Row],[Height]]&lt;&gt;"",Table_Styles[[#This Row],[Height]],IF(Table_Styles[[#This Row],[Height Default]]&lt;&gt;"",Table_Styles[[#This Row],[Height Default]],""))</f>
        <v/>
      </c>
      <c r="BO46" s="109"/>
      <c r="BP46" s="109"/>
      <c r="BQ46" s="109" t="str">
        <f>IF(Table_Styles[[#This Row],[Top]]&lt;&gt;"",Table_Styles[[#This Row],[Top]],IF(Table_Styles[[#This Row],[Top Default]]&lt;&gt;"",Table_Styles[[#This Row],[Top Default]],""))</f>
        <v/>
      </c>
      <c r="BR46" s="109"/>
      <c r="BS46" s="109"/>
      <c r="BT46" s="109" t="str">
        <f>IF(Table_Styles[[#This Row],[Right]]&lt;&gt;"",Table_Styles[[#This Row],[Right]],IF(Table_Styles[[#This Row],[Right Default]]&lt;&gt;"",Table_Styles[[#This Row],[Right Default]],""))</f>
        <v/>
      </c>
      <c r="BU46" s="109"/>
      <c r="BV46" s="109"/>
      <c r="BW46" s="109" t="str">
        <f>IF(Table_Styles[[#This Row],[Bottom]]&lt;&gt;"",Table_Styles[[#This Row],[Bottom]],IF(Table_Styles[[#This Row],[Bottom Default]]&lt;&gt;"",Table_Styles[[#This Row],[Bottom Default]],""))</f>
        <v/>
      </c>
      <c r="BX46" s="109"/>
      <c r="BY46" s="109"/>
      <c r="BZ46" s="109" t="str">
        <f>IF(Table_Styles[[#This Row],[Left]]&lt;&gt;"",Table_Styles[[#This Row],[Left]],IF(Table_Styles[[#This Row],[Left Default]]&lt;&gt;"",Table_Styles[[#This Row],[Left Default]],""))</f>
        <v/>
      </c>
      <c r="CA46" s="125"/>
      <c r="CB46" s="109" t="str">
        <f>IF(AND(Table_Styles[[#This Row],[Selector]]&lt;&gt;"",Table_Styles[[#This Row],[Font Family Used]]&lt;&gt;"",Table_Styles[[#This Row],[Font Weight Used]]&lt;&gt;""),Table_Styles[[#This Row],[Font Family Used]]&amp;" "&amp;Table_Styles[[#This Row],[Font Weight Used]],"")</f>
        <v/>
      </c>
      <c r="CC46" s="109" t="str">
        <f ca="1">IF(AND(Table_Styles[[#This Row],[Selector]],COUNTIF(OFFSET(CC:CC,0,0,ROW()-1,1),"="&amp;Table_Styles[[#This Row],[Font]])=0),Table_Styles[[#This Row],[Font]],"")</f>
        <v/>
      </c>
      <c r="CD46" s="109" t="str">
        <f ca="1">IF(Table_Styles[[#This Row],[Unique Font]]&lt;&gt;"",
"{""fontFamily"":"""&amp;Table_Styles[[#This Row],[Font Family Used]]&amp;""",""fontWeight"":"&amp;Table_Styles[[#This Row],[Font Weight Used]]&amp;"}","")</f>
        <v/>
      </c>
      <c r="CE46"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6" s="109" t="str">
        <f>IF(AND(Table_Styles[[#This Row],[Selector]]&lt;&gt;"", Table_Styles[[#This Row],[Config Properties]]&lt;&gt;""),
Table_Styles[[#This Row],[Selector]]&amp;" { "&amp;Table_Styles[[#This Row],[Config Properties]]&amp;" }","")</f>
        <v/>
      </c>
      <c r="CG46" s="109" t="str">
        <f xml:space="preserve">
SUBSTITUTE(SUBSTITUTE(SUBSTITUTE(SUBSTITUTE(SUBSTITUTE(SUBSTITUTE(SUBSTITUTE(SUBSTITUTE(Table_Styles[[#This Row],[Config]],
" {","{"),
"{ ","{"),
" }","}"),
"} ","}"),
" ,",","),
", ",","),
" :",":"),
": ",":")</f>
        <v/>
      </c>
    </row>
    <row r="47" spans="2:85" ht="21" customHeight="1">
      <c r="B47" t="s">
        <v>1557</v>
      </c>
      <c r="C47" t="s">
        <v>1558</v>
      </c>
      <c r="D47"/>
      <c r="E47"/>
      <c r="F47" t="str">
        <f>IF(Table_Styles[[#This Row],[Font Family]]&lt;&gt;"",Table_Styles[[#This Row],[Font Family]],IF(Table_Styles[[#This Row],[Font Family Default]]&lt;&gt;"",Table_Styles[[#This Row],[Font Family Default]],""))</f>
        <v/>
      </c>
      <c r="G47"/>
      <c r="H47"/>
      <c r="I47" t="str">
        <f>IF(Table_Styles[[#This Row],[Font Size]]&lt;&gt;"",Table_Styles[[#This Row],[Font Size]],IF(Table_Styles[[#This Row],[Font Size Default]]&lt;&gt;"",Table_Styles[[#This Row],[Font Size Default]],""))</f>
        <v/>
      </c>
      <c r="J47"/>
      <c r="K47"/>
      <c r="L47" t="str">
        <f>IF(Table_Styles[[#This Row],[Font Weight]]&lt;&gt;"",Table_Styles[[#This Row],[Font Weight]],IF(Table_Styles[[#This Row],[Font Weight Default]]&lt;&gt;"",Table_Styles[[#This Row],[Font Weight Default]],""))</f>
        <v/>
      </c>
      <c r="M47"/>
      <c r="N47"/>
      <c r="O47" t="str">
        <f>IF(Table_Styles[[#This Row],[Colour]]&lt;&gt;"",Table_Styles[[#This Row],[Colour]],IF(Table_Styles[[#This Row],[Colour Default]]&lt;&gt;"",Table_Styles[[#This Row],[Colour Default]],""))</f>
        <v/>
      </c>
      <c r="P47"/>
      <c r="Q47"/>
      <c r="R47" t="str">
        <f>IF(Table_Styles[[#This Row],[Background]]&lt;&gt;"",Table_Styles[[#This Row],[Background]],IF(Table_Styles[[#This Row],[Background Default]]&lt;&gt;"",Table_Styles[[#This Row],[Background Default]],""))</f>
        <v/>
      </c>
      <c r="S47"/>
      <c r="T47"/>
      <c r="U47" t="str">
        <f>IF(Table_Styles[[#This Row],[Border]]&lt;&gt;"",Table_Styles[[#This Row],[Border]],IF(Table_Styles[[#This Row],[Border Default]]&lt;&gt;"",Table_Styles[[#This Row],[Border Default]],""))</f>
        <v/>
      </c>
      <c r="V47"/>
      <c r="W47"/>
      <c r="X47" t="str">
        <f>IF(Table_Styles[[#This Row],[Border Radius]]&lt;&gt;"",Table_Styles[[#This Row],[Border Radius]],IF(Table_Styles[[#This Row],[Border Radius Default]]&lt;&gt;"",Table_Styles[[#This Row],[Border Radius Default]],""))</f>
        <v/>
      </c>
      <c r="Y47"/>
      <c r="Z47" s="269"/>
      <c r="AA47" t="str">
        <f>IF(Table_Styles[[#This Row],[MT]]&lt;&gt;"",Table_Styles[[#This Row],[MT]],IF(Table_Styles[[#This Row],[MT Default]]&lt;&gt;"",Table_Styles[[#This Row],[MT Default]],""))</f>
        <v/>
      </c>
      <c r="AB47"/>
      <c r="AC47"/>
      <c r="AD47" t="str">
        <f>IF(Table_Styles[[#This Row],[MR]]&lt;&gt;"",Table_Styles[[#This Row],[MR]],IF(Table_Styles[[#This Row],[MR Default]]&lt;&gt;"",Table_Styles[[#This Row],[MR Default]],""))</f>
        <v/>
      </c>
      <c r="AE47" s="6"/>
      <c r="AF47" s="6"/>
      <c r="AG47" t="str">
        <f>IF(Table_Styles[[#This Row],[MB]]&lt;&gt;"",Table_Styles[[#This Row],[MB]],IF(Table_Styles[[#This Row],[MB Default]]&lt;&gt;"",Table_Styles[[#This Row],[MB Default]],""))</f>
        <v/>
      </c>
      <c r="AH47"/>
      <c r="AI47"/>
      <c r="AJ47" t="str">
        <f>IF(Table_Styles[[#This Row],[ML]]&lt;&gt;"",Table_Styles[[#This Row],[ML]],IF(Table_Styles[[#This Row],[ML Default]]&lt;&gt;"",Table_Styles[[#This Row],[ML Default]],""))</f>
        <v/>
      </c>
      <c r="AK47"/>
      <c r="AL47"/>
      <c r="AM47" t="str">
        <f>IF(Table_Styles[[#This Row],[PT]]&lt;&gt;"",Table_Styles[[#This Row],[PT]],IF(Table_Styles[[#This Row],[PT Default]]&lt;&gt;"",Table_Styles[[#This Row],[PT Default]],""))</f>
        <v/>
      </c>
      <c r="AN47"/>
      <c r="AO47"/>
      <c r="AP47" t="str">
        <f>IF(Table_Styles[[#This Row],[PR]]&lt;&gt;"",Table_Styles[[#This Row],[PR]],IF(Table_Styles[[#This Row],[PR Default]]&lt;&gt;"",Table_Styles[[#This Row],[PR Default]],""))</f>
        <v/>
      </c>
      <c r="AQ47"/>
      <c r="AR47"/>
      <c r="AS47" t="str">
        <f>IF(Table_Styles[[#This Row],[PB]]&lt;&gt;"",Table_Styles[[#This Row],[PB]],IF(Table_Styles[[#This Row],[PB Default]]&lt;&gt;"",Table_Styles[[#This Row],[PB Default]],""))</f>
        <v/>
      </c>
      <c r="AT47"/>
      <c r="AU47"/>
      <c r="AV47" t="str">
        <f>IF(Table_Styles[[#This Row],[PL]]&lt;&gt;"",Table_Styles[[#This Row],[PL]],IF(Table_Styles[[#This Row],[PL Default]]&lt;&gt;"",Table_Styles[[#This Row],[PL Default]],""))</f>
        <v/>
      </c>
      <c r="AW47"/>
      <c r="AX47"/>
      <c r="AY47" t="str">
        <f>IF(Table_Styles[[#This Row],[BT]]&lt;&gt;"",Table_Styles[[#This Row],[BT]],IF(Table_Styles[[#This Row],[BT Default]]&lt;&gt;"",Table_Styles[[#This Row],[BT Default]],""))</f>
        <v/>
      </c>
      <c r="AZ47"/>
      <c r="BA47"/>
      <c r="BB47" t="str">
        <f>IF(Table_Styles[[#This Row],[BR]]&lt;&gt;"",Table_Styles[[#This Row],[BR]],IF(Table_Styles[[#This Row],[BR Default]]&lt;&gt;"",Table_Styles[[#This Row],[BR Default]],""))</f>
        <v/>
      </c>
      <c r="BC47"/>
      <c r="BD47"/>
      <c r="BE47" t="str">
        <f>IF(Table_Styles[[#This Row],[BB]]&lt;&gt;"",Table_Styles[[#This Row],[BB]],IF(Table_Styles[[#This Row],[BB Default]]&lt;&gt;"",Table_Styles[[#This Row],[BB Default]],""))</f>
        <v/>
      </c>
      <c r="BF47"/>
      <c r="BG47"/>
      <c r="BH47" t="str">
        <f>IF(Table_Styles[[#This Row],[BL]]&lt;&gt;"",Table_Styles[[#This Row],[BL]],IF(Table_Styles[[#This Row],[BL Default]]&lt;&gt;"",Table_Styles[[#This Row],[BL Default]],""))</f>
        <v/>
      </c>
      <c r="BI47"/>
      <c r="BJ47"/>
      <c r="BK47" t="str">
        <f>IF(Table_Styles[[#This Row],[Width]]&lt;&gt;"",Table_Styles[[#This Row],[Width]],IF(Table_Styles[[#This Row],[Width Default]]&lt;&gt;"",Table_Styles[[#This Row],[Width Default]],""))</f>
        <v/>
      </c>
      <c r="BL47"/>
      <c r="BM47"/>
      <c r="BN47" t="str">
        <f>IF(Table_Styles[[#This Row],[Height]]&lt;&gt;"",Table_Styles[[#This Row],[Height]],IF(Table_Styles[[#This Row],[Height Default]]&lt;&gt;"",Table_Styles[[#This Row],[Height Default]],""))</f>
        <v/>
      </c>
      <c r="BO47"/>
      <c r="BP47"/>
      <c r="BQ47" t="str">
        <f>IF(Table_Styles[[#This Row],[Top]]&lt;&gt;"",Table_Styles[[#This Row],[Top]],IF(Table_Styles[[#This Row],[Top Default]]&lt;&gt;"",Table_Styles[[#This Row],[Top Default]],""))</f>
        <v/>
      </c>
      <c r="BR47"/>
      <c r="BS47"/>
      <c r="BT47" t="str">
        <f>IF(Table_Styles[[#This Row],[Right]]&lt;&gt;"",Table_Styles[[#This Row],[Right]],IF(Table_Styles[[#This Row],[Right Default]]&lt;&gt;"",Table_Styles[[#This Row],[Right Default]],""))</f>
        <v/>
      </c>
      <c r="BU47"/>
      <c r="BV47"/>
      <c r="BW47" t="str">
        <f>IF(Table_Styles[[#This Row],[Bottom]]&lt;&gt;"",Table_Styles[[#This Row],[Bottom]],IF(Table_Styles[[#This Row],[Bottom Default]]&lt;&gt;"",Table_Styles[[#This Row],[Bottom Default]],""))</f>
        <v/>
      </c>
      <c r="BX47"/>
      <c r="BY47"/>
      <c r="BZ47" t="str">
        <f>IF(Table_Styles[[#This Row],[Left]]&lt;&gt;"",Table_Styles[[#This Row],[Left]],IF(Table_Styles[[#This Row],[Left Default]]&lt;&gt;"",Table_Styles[[#This Row],[Left Default]],""))</f>
        <v/>
      </c>
      <c r="CA47" t="s">
        <v>1559</v>
      </c>
      <c r="CB47" t="str">
        <f>IF(AND(Table_Styles[[#This Row],[Selector]]&lt;&gt;"",Table_Styles[[#This Row],[Font Family Used]]&lt;&gt;"",Table_Styles[[#This Row],[Font Weight Used]]&lt;&gt;""),Table_Styles[[#This Row],[Font Family Used]]&amp;" "&amp;Table_Styles[[#This Row],[Font Weight Used]],"")</f>
        <v/>
      </c>
      <c r="CC47" t="str">
        <f ca="1">IF(AND(Table_Styles[[#This Row],[Selector]],COUNTIF(OFFSET(CC:CC,0,0,ROW()-1,1),"="&amp;Table_Styles[[#This Row],[Font]])=0),Table_Styles[[#This Row],[Font]],"")</f>
        <v/>
      </c>
      <c r="CD47" t="str">
        <f ca="1">IF(Table_Styles[[#This Row],[Unique Font]]&lt;&gt;"",
"{""fontFamily"":"""&amp;Table_Styles[[#This Row],[Font Family Used]]&amp;""",""fontWeight"":"&amp;Table_Styles[[#This Row],[Font Weight Used]]&amp;"}","")</f>
        <v/>
      </c>
      <c r="CE4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block;</v>
      </c>
      <c r="CF47" t="str">
        <f>IF(AND(Table_Styles[[#This Row],[Selector]]&lt;&gt;"", Table_Styles[[#This Row],[Config Properties]]&lt;&gt;""),
Table_Styles[[#This Row],[Selector]]&amp;" { "&amp;Table_Styles[[#This Row],[Config Properties]]&amp;" }","")</f>
        <v>formly-field buttons-field { display: block; }</v>
      </c>
      <c r="CG47" t="str">
        <f xml:space="preserve">
SUBSTITUTE(SUBSTITUTE(SUBSTITUTE(SUBSTITUTE(SUBSTITUTE(SUBSTITUTE(SUBSTITUTE(SUBSTITUTE(Table_Styles[[#This Row],[Config]],
" {","{"),
"{ ","{"),
" }","}"),
"} ","}"),
" ,",","),
", ",","),
" :",":"),
": ",":")</f>
        <v>formly-field buttons-field{display:block;}</v>
      </c>
    </row>
    <row r="48" spans="2:85" ht="21" customHeight="1">
      <c r="B48" t="s">
        <v>425</v>
      </c>
      <c r="C48" t="s">
        <v>787</v>
      </c>
      <c r="D48"/>
      <c r="E48"/>
      <c r="F48" t="str">
        <f>IF(Table_Styles[[#This Row],[Font Family]]&lt;&gt;"",Table_Styles[[#This Row],[Font Family]],IF(Table_Styles[[#This Row],[Font Family Default]]&lt;&gt;"",Table_Styles[[#This Row],[Font Family Default]],""))</f>
        <v/>
      </c>
      <c r="G48"/>
      <c r="H48"/>
      <c r="I48" t="str">
        <f>IF(Table_Styles[[#This Row],[Font Size]]&lt;&gt;"",Table_Styles[[#This Row],[Font Size]],IF(Table_Styles[[#This Row],[Font Size Default]]&lt;&gt;"",Table_Styles[[#This Row],[Font Size Default]],""))</f>
        <v/>
      </c>
      <c r="J48"/>
      <c r="K48"/>
      <c r="L48" t="str">
        <f>IF(Table_Styles[[#This Row],[Font Weight]]&lt;&gt;"",Table_Styles[[#This Row],[Font Weight]],IF(Table_Styles[[#This Row],[Font Weight Default]]&lt;&gt;"",Table_Styles[[#This Row],[Font Weight Default]],""))</f>
        <v/>
      </c>
      <c r="M48"/>
      <c r="N48"/>
      <c r="O48" t="str">
        <f>IF(Table_Styles[[#This Row],[Colour]]&lt;&gt;"",Table_Styles[[#This Row],[Colour]],IF(Table_Styles[[#This Row],[Colour Default]]&lt;&gt;"",Table_Styles[[#This Row],[Colour Default]],""))</f>
        <v/>
      </c>
      <c r="P48"/>
      <c r="Q48"/>
      <c r="R48" t="str">
        <f>IF(Table_Styles[[#This Row],[Background]]&lt;&gt;"",Table_Styles[[#This Row],[Background]],IF(Table_Styles[[#This Row],[Background Default]]&lt;&gt;"",Table_Styles[[#This Row],[Background Default]],""))</f>
        <v/>
      </c>
      <c r="S48"/>
      <c r="T48"/>
      <c r="U48" t="str">
        <f>IF(Table_Styles[[#This Row],[Border]]&lt;&gt;"",Table_Styles[[#This Row],[Border]],IF(Table_Styles[[#This Row],[Border Default]]&lt;&gt;"",Table_Styles[[#This Row],[Border Default]],""))</f>
        <v/>
      </c>
      <c r="V48"/>
      <c r="W48"/>
      <c r="X48" t="str">
        <f>IF(Table_Styles[[#This Row],[Border Radius]]&lt;&gt;"",Table_Styles[[#This Row],[Border Radius]],IF(Table_Styles[[#This Row],[Border Radius Default]]&lt;&gt;"",Table_Styles[[#This Row],[Border Radius Default]],""))</f>
        <v/>
      </c>
      <c r="Y48"/>
      <c r="Z48" s="269"/>
      <c r="AA48" t="str">
        <f>IF(Table_Styles[[#This Row],[MT]]&lt;&gt;"",Table_Styles[[#This Row],[MT]],IF(Table_Styles[[#This Row],[MT Default]]&lt;&gt;"",Table_Styles[[#This Row],[MT Default]],""))</f>
        <v/>
      </c>
      <c r="AB48"/>
      <c r="AC48"/>
      <c r="AD48" t="str">
        <f>IF(Table_Styles[[#This Row],[MR]]&lt;&gt;"",Table_Styles[[#This Row],[MR]],IF(Table_Styles[[#This Row],[MR Default]]&lt;&gt;"",Table_Styles[[#This Row],[MR Default]],""))</f>
        <v/>
      </c>
      <c r="AE48" s="6"/>
      <c r="AF48" s="6"/>
      <c r="AG48" t="str">
        <f>IF(Table_Styles[[#This Row],[MB]]&lt;&gt;"",Table_Styles[[#This Row],[MB]],IF(Table_Styles[[#This Row],[MB Default]]&lt;&gt;"",Table_Styles[[#This Row],[MB Default]],""))</f>
        <v/>
      </c>
      <c r="AH48"/>
      <c r="AI48"/>
      <c r="AJ48" t="str">
        <f>IF(Table_Styles[[#This Row],[ML]]&lt;&gt;"",Table_Styles[[#This Row],[ML]],IF(Table_Styles[[#This Row],[ML Default]]&lt;&gt;"",Table_Styles[[#This Row],[ML Default]],""))</f>
        <v/>
      </c>
      <c r="AK48"/>
      <c r="AL48"/>
      <c r="AM48" t="str">
        <f>IF(Table_Styles[[#This Row],[PT]]&lt;&gt;"",Table_Styles[[#This Row],[PT]],IF(Table_Styles[[#This Row],[PT Default]]&lt;&gt;"",Table_Styles[[#This Row],[PT Default]],""))</f>
        <v/>
      </c>
      <c r="AN48"/>
      <c r="AO48"/>
      <c r="AP48" t="str">
        <f>IF(Table_Styles[[#This Row],[PR]]&lt;&gt;"",Table_Styles[[#This Row],[PR]],IF(Table_Styles[[#This Row],[PR Default]]&lt;&gt;"",Table_Styles[[#This Row],[PR Default]],""))</f>
        <v/>
      </c>
      <c r="AQ48"/>
      <c r="AR48"/>
      <c r="AS48" t="str">
        <f>IF(Table_Styles[[#This Row],[PB]]&lt;&gt;"",Table_Styles[[#This Row],[PB]],IF(Table_Styles[[#This Row],[PB Default]]&lt;&gt;"",Table_Styles[[#This Row],[PB Default]],""))</f>
        <v/>
      </c>
      <c r="AT48"/>
      <c r="AU48"/>
      <c r="AV48" t="str">
        <f>IF(Table_Styles[[#This Row],[PL]]&lt;&gt;"",Table_Styles[[#This Row],[PL]],IF(Table_Styles[[#This Row],[PL Default]]&lt;&gt;"",Table_Styles[[#This Row],[PL Default]],""))</f>
        <v/>
      </c>
      <c r="AW48"/>
      <c r="AX48"/>
      <c r="AY48" t="str">
        <f>IF(Table_Styles[[#This Row],[BT]]&lt;&gt;"",Table_Styles[[#This Row],[BT]],IF(Table_Styles[[#This Row],[BT Default]]&lt;&gt;"",Table_Styles[[#This Row],[BT Default]],""))</f>
        <v/>
      </c>
      <c r="AZ48"/>
      <c r="BA48"/>
      <c r="BB48" t="str">
        <f>IF(Table_Styles[[#This Row],[BR]]&lt;&gt;"",Table_Styles[[#This Row],[BR]],IF(Table_Styles[[#This Row],[BR Default]]&lt;&gt;"",Table_Styles[[#This Row],[BR Default]],""))</f>
        <v/>
      </c>
      <c r="BC48"/>
      <c r="BD48"/>
      <c r="BE48" t="str">
        <f>IF(Table_Styles[[#This Row],[BB]]&lt;&gt;"",Table_Styles[[#This Row],[BB]],IF(Table_Styles[[#This Row],[BB Default]]&lt;&gt;"",Table_Styles[[#This Row],[BB Default]],""))</f>
        <v/>
      </c>
      <c r="BF48"/>
      <c r="BG48"/>
      <c r="BH48" t="str">
        <f>IF(Table_Styles[[#This Row],[BL]]&lt;&gt;"",Table_Styles[[#This Row],[BL]],IF(Table_Styles[[#This Row],[BL Default]]&lt;&gt;"",Table_Styles[[#This Row],[BL Default]],""))</f>
        <v/>
      </c>
      <c r="BI48"/>
      <c r="BJ48"/>
      <c r="BK48" t="str">
        <f>IF(Table_Styles[[#This Row],[Width]]&lt;&gt;"",Table_Styles[[#This Row],[Width]],IF(Table_Styles[[#This Row],[Width Default]]&lt;&gt;"",Table_Styles[[#This Row],[Width Default]],""))</f>
        <v/>
      </c>
      <c r="BL48"/>
      <c r="BM48"/>
      <c r="BN48" t="str">
        <f>IF(Table_Styles[[#This Row],[Height]]&lt;&gt;"",Table_Styles[[#This Row],[Height]],IF(Table_Styles[[#This Row],[Height Default]]&lt;&gt;"",Table_Styles[[#This Row],[Height Default]],""))</f>
        <v/>
      </c>
      <c r="BO48"/>
      <c r="BP48"/>
      <c r="BQ48" t="str">
        <f>IF(Table_Styles[[#This Row],[Top]]&lt;&gt;"",Table_Styles[[#This Row],[Top]],IF(Table_Styles[[#This Row],[Top Default]]&lt;&gt;"",Table_Styles[[#This Row],[Top Default]],""))</f>
        <v/>
      </c>
      <c r="BR48"/>
      <c r="BS48"/>
      <c r="BT48" t="str">
        <f>IF(Table_Styles[[#This Row],[Right]]&lt;&gt;"",Table_Styles[[#This Row],[Right]],IF(Table_Styles[[#This Row],[Right Default]]&lt;&gt;"",Table_Styles[[#This Row],[Right Default]],""))</f>
        <v/>
      </c>
      <c r="BU48"/>
      <c r="BV48"/>
      <c r="BW48" t="str">
        <f>IF(Table_Styles[[#This Row],[Bottom]]&lt;&gt;"",Table_Styles[[#This Row],[Bottom]],IF(Table_Styles[[#This Row],[Bottom Default]]&lt;&gt;"",Table_Styles[[#This Row],[Bottom Default]],""))</f>
        <v/>
      </c>
      <c r="BX48"/>
      <c r="BY48"/>
      <c r="BZ48" t="str">
        <f>IF(Table_Styles[[#This Row],[Left]]&lt;&gt;"",Table_Styles[[#This Row],[Left]],IF(Table_Styles[[#This Row],[Left Default]]&lt;&gt;"",Table_Styles[[#This Row],[Left Default]],""))</f>
        <v/>
      </c>
      <c r="CA48"/>
      <c r="CB48" t="str">
        <f>IF(AND(Table_Styles[[#This Row],[Selector]]&lt;&gt;"",Table_Styles[[#This Row],[Font Family Used]]&lt;&gt;"",Table_Styles[[#This Row],[Font Weight Used]]&lt;&gt;""),Table_Styles[[#This Row],[Font Family Used]]&amp;" "&amp;Table_Styles[[#This Row],[Font Weight Used]],"")</f>
        <v/>
      </c>
      <c r="CC48" t="str">
        <f ca="1">IF(AND(Table_Styles[[#This Row],[Selector]],COUNTIF(OFFSET(CC:CC,0,0,ROW()-1,1),"="&amp;Table_Styles[[#This Row],[Font]])=0),Table_Styles[[#This Row],[Font]],"")</f>
        <v/>
      </c>
      <c r="CD48" t="str">
        <f ca="1">IF(Table_Styles[[#This Row],[Unique Font]]&lt;&gt;"",
"{""fontFamily"":"""&amp;Table_Styles[[#This Row],[Font Family Used]]&amp;""",""fontWeight"":"&amp;Table_Styles[[#This Row],[Font Weight Used]]&amp;"}","")</f>
        <v/>
      </c>
      <c r="CE4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8" t="str">
        <f>IF(AND(Table_Styles[[#This Row],[Selector]]&lt;&gt;"", Table_Styles[[#This Row],[Config Properties]]&lt;&gt;""),
Table_Styles[[#This Row],[Selector]]&amp;" { "&amp;Table_Styles[[#This Row],[Config Properties]]&amp;" }","")</f>
        <v/>
      </c>
      <c r="CG48" t="str">
        <f xml:space="preserve">
SUBSTITUTE(SUBSTITUTE(SUBSTITUTE(SUBSTITUTE(SUBSTITUTE(SUBSTITUTE(SUBSTITUTE(SUBSTITUTE(Table_Styles[[#This Row],[Config]],
" {","{"),
"{ ","{"),
" }","}"),
"} ","}"),
" ,",","),
", ",","),
" :",":"),
": ",":")</f>
        <v/>
      </c>
    </row>
    <row r="49" spans="2:85" ht="21" customHeight="1">
      <c r="B49" s="104" t="s">
        <v>426</v>
      </c>
      <c r="C49" s="176" t="s">
        <v>427</v>
      </c>
      <c r="D49" s="60"/>
      <c r="E49" s="60" t="str">
        <f>Settings_Styling_Font_Labels</f>
        <v>Roboto</v>
      </c>
      <c r="F49" s="52" t="str">
        <f>IF(Table_Styles[[#This Row],[Font Family]]&lt;&gt;"",Table_Styles[[#This Row],[Font Family]],IF(Table_Styles[[#This Row],[Font Family Default]]&lt;&gt;"",Table_Styles[[#This Row],[Font Family Default]],""))</f>
        <v>Roboto</v>
      </c>
      <c r="G49" s="59"/>
      <c r="H49" s="135" t="s">
        <v>409</v>
      </c>
      <c r="I49" s="52" t="str">
        <f>IF(Table_Styles[[#This Row],[Font Size]]&lt;&gt;"",Table_Styles[[#This Row],[Font Size]],IF(Table_Styles[[#This Row],[Font Size Default]]&lt;&gt;"",Table_Styles[[#This Row],[Font Size Default]],""))</f>
        <v>14px</v>
      </c>
      <c r="J49" s="59"/>
      <c r="K49" s="60">
        <f>Settings_Styling_Font_Weight_Labels</f>
        <v>700</v>
      </c>
      <c r="L49" s="52">
        <f>IF(Table_Styles[[#This Row],[Font Weight]]&lt;&gt;"",Table_Styles[[#This Row],[Font Weight]],IF(Table_Styles[[#This Row],[Font Weight Default]]&lt;&gt;"",Table_Styles[[#This Row],[Font Weight Default]],""))</f>
        <v>700</v>
      </c>
      <c r="M49" s="59"/>
      <c r="N49" s="135" t="s">
        <v>1157</v>
      </c>
      <c r="O49" s="52" t="str">
        <f>IF(Table_Styles[[#This Row],[Colour]]&lt;&gt;"",Table_Styles[[#This Row],[Colour]],IF(Table_Styles[[#This Row],[Colour Default]]&lt;&gt;"",Table_Styles[[#This Row],[Colour Default]],""))</f>
        <v>#000000</v>
      </c>
      <c r="P49" s="59"/>
      <c r="Q49" s="59" t="str">
        <f>Colour_Background_1</f>
        <v>#FFFFFF</v>
      </c>
      <c r="R49" s="52" t="str">
        <f>IF(Table_Styles[[#This Row],[Background]]&lt;&gt;"",Table_Styles[[#This Row],[Background]],IF(Table_Styles[[#This Row],[Background Default]]&lt;&gt;"",Table_Styles[[#This Row],[Background Default]],""))</f>
        <v>#FFFFFF</v>
      </c>
      <c r="S49" s="29"/>
      <c r="T49" s="150" t="str">
        <f>"1px solid "&amp;Colour_Background_3</f>
        <v>1px solid #e0e0e0</v>
      </c>
      <c r="U49" s="52" t="str">
        <f>IF(Table_Styles[[#This Row],[Border]]&lt;&gt;"",Table_Styles[[#This Row],[Border]],IF(Table_Styles[[#This Row],[Border Default]]&lt;&gt;"",Table_Styles[[#This Row],[Border Default]],""))</f>
        <v>1px solid #e0e0e0</v>
      </c>
      <c r="V49" s="59"/>
      <c r="W49" s="59">
        <f>Settings_Styling_Other_Default_Border_Radius</f>
        <v>0</v>
      </c>
      <c r="X49" s="52">
        <f>IF(Table_Styles[[#This Row],[Border Radius]]&lt;&gt;"",Table_Styles[[#This Row],[Border Radius]],IF(Table_Styles[[#This Row],[Border Radius Default]]&lt;&gt;"",Table_Styles[[#This Row],[Border Radius Default]],""))</f>
        <v>0</v>
      </c>
      <c r="Y49" s="59"/>
      <c r="Z49" s="135"/>
      <c r="AA49" s="52" t="str">
        <f>IF(Table_Styles[[#This Row],[MT]]&lt;&gt;"",Table_Styles[[#This Row],[MT]],IF(Table_Styles[[#This Row],[MT Default]]&lt;&gt;"",Table_Styles[[#This Row],[MT Default]],""))</f>
        <v/>
      </c>
      <c r="AB49" s="59"/>
      <c r="AC49" s="135" t="s">
        <v>1158</v>
      </c>
      <c r="AD49" s="52" t="str">
        <f>IF(Table_Styles[[#This Row],[MR]]&lt;&gt;"",Table_Styles[[#This Row],[MR]],IF(Table_Styles[[#This Row],[MR Default]]&lt;&gt;"",Table_Styles[[#This Row],[MR Default]],""))</f>
        <v>-1px</v>
      </c>
      <c r="AE49" s="59"/>
      <c r="AF49" s="135" t="s">
        <v>1158</v>
      </c>
      <c r="AG49" s="52" t="str">
        <f>IF(Table_Styles[[#This Row],[MB]]&lt;&gt;"",Table_Styles[[#This Row],[MB]],IF(Table_Styles[[#This Row],[MB Default]]&lt;&gt;"",Table_Styles[[#This Row],[MB Default]],""))</f>
        <v>-1px</v>
      </c>
      <c r="AH49" s="59"/>
      <c r="AI49" s="135" t="s">
        <v>1159</v>
      </c>
      <c r="AJ49" s="52" t="str">
        <f>IF(Table_Styles[[#This Row],[ML]]&lt;&gt;"",Table_Styles[[#This Row],[ML]],IF(Table_Styles[[#This Row],[ML Default]]&lt;&gt;"",Table_Styles[[#This Row],[ML Default]],""))</f>
        <v>0 !important</v>
      </c>
      <c r="AK49" s="59"/>
      <c r="AL49" s="135" t="s">
        <v>379</v>
      </c>
      <c r="AM49" s="52" t="str">
        <f>IF(Table_Styles[[#This Row],[PT]]&lt;&gt;"",Table_Styles[[#This Row],[PT]],IF(Table_Styles[[#This Row],[PT Default]]&lt;&gt;"",Table_Styles[[#This Row],[PT Default]],""))</f>
        <v>15px</v>
      </c>
      <c r="AN49" s="59"/>
      <c r="AO49" s="135" t="s">
        <v>379</v>
      </c>
      <c r="AP49" s="52" t="str">
        <f>IF(Table_Styles[[#This Row],[PR]]&lt;&gt;"",Table_Styles[[#This Row],[PR]],IF(Table_Styles[[#This Row],[PR Default]]&lt;&gt;"",Table_Styles[[#This Row],[PR Default]],""))</f>
        <v>15px</v>
      </c>
      <c r="AQ49" s="59"/>
      <c r="AR49" s="135" t="s">
        <v>412</v>
      </c>
      <c r="AS49" s="52" t="str">
        <f>IF(Table_Styles[[#This Row],[PB]]&lt;&gt;"",Table_Styles[[#This Row],[PB]],IF(Table_Styles[[#This Row],[PB Default]]&lt;&gt;"",Table_Styles[[#This Row],[PB Default]],""))</f>
        <v>13px</v>
      </c>
      <c r="AT49" s="59"/>
      <c r="AU49" s="135" t="s">
        <v>379</v>
      </c>
      <c r="AV49" s="52" t="str">
        <f>IF(Table_Styles[[#This Row],[PL]]&lt;&gt;"",Table_Styles[[#This Row],[PL]],IF(Table_Styles[[#This Row],[PL Default]]&lt;&gt;"",Table_Styles[[#This Row],[PL Default]],""))</f>
        <v>15px</v>
      </c>
      <c r="AW49" s="59"/>
      <c r="AX49" s="59"/>
      <c r="AY49" s="52" t="str">
        <f>IF(Table_Styles[[#This Row],[BT]]&lt;&gt;"",Table_Styles[[#This Row],[BT]],IF(Table_Styles[[#This Row],[BT Default]]&lt;&gt;"",Table_Styles[[#This Row],[BT Default]],""))</f>
        <v/>
      </c>
      <c r="AZ49" s="59"/>
      <c r="BA49" s="59"/>
      <c r="BB49" s="52" t="str">
        <f>IF(Table_Styles[[#This Row],[BR]]&lt;&gt;"",Table_Styles[[#This Row],[BR]],IF(Table_Styles[[#This Row],[BR Default]]&lt;&gt;"",Table_Styles[[#This Row],[BR Default]],""))</f>
        <v/>
      </c>
      <c r="BC49" s="59"/>
      <c r="BD49" s="59"/>
      <c r="BE49" s="52" t="str">
        <f>IF(Table_Styles[[#This Row],[BB]]&lt;&gt;"",Table_Styles[[#This Row],[BB]],IF(Table_Styles[[#This Row],[BB Default]]&lt;&gt;"",Table_Styles[[#This Row],[BB Default]],""))</f>
        <v/>
      </c>
      <c r="BF49" s="59"/>
      <c r="BG49" s="59"/>
      <c r="BH49" s="52" t="str">
        <f>IF(Table_Styles[[#This Row],[BL]]&lt;&gt;"",Table_Styles[[#This Row],[BL]],IF(Table_Styles[[#This Row],[BL Default]]&lt;&gt;"",Table_Styles[[#This Row],[BL Default]],""))</f>
        <v/>
      </c>
      <c r="BI49" s="59"/>
      <c r="BJ49" s="59"/>
      <c r="BK49" s="52" t="str">
        <f>IF(Table_Styles[[#This Row],[Width]]&lt;&gt;"",Table_Styles[[#This Row],[Width]],IF(Table_Styles[[#This Row],[Width Default]]&lt;&gt;"",Table_Styles[[#This Row],[Width Default]],""))</f>
        <v/>
      </c>
      <c r="BL49" s="59"/>
      <c r="BM49" s="135"/>
      <c r="BN49" s="52" t="str">
        <f>IF(Table_Styles[[#This Row],[Height]]&lt;&gt;"",Table_Styles[[#This Row],[Height]],IF(Table_Styles[[#This Row],[Height Default]]&lt;&gt;"",Table_Styles[[#This Row],[Height Default]],""))</f>
        <v/>
      </c>
      <c r="BO49" s="52"/>
      <c r="BP49" s="52"/>
      <c r="BQ49" s="52" t="str">
        <f>IF(Table_Styles[[#This Row],[Top]]&lt;&gt;"",Table_Styles[[#This Row],[Top]],IF(Table_Styles[[#This Row],[Top Default]]&lt;&gt;"",Table_Styles[[#This Row],[Top Default]],""))</f>
        <v/>
      </c>
      <c r="BR49" s="52"/>
      <c r="BS49" s="52"/>
      <c r="BT49" s="52" t="str">
        <f>IF(Table_Styles[[#This Row],[Right]]&lt;&gt;"",Table_Styles[[#This Row],[Right]],IF(Table_Styles[[#This Row],[Right Default]]&lt;&gt;"",Table_Styles[[#This Row],[Right Default]],""))</f>
        <v/>
      </c>
      <c r="BU49" s="52"/>
      <c r="BV49" s="52"/>
      <c r="BW49" s="52" t="str">
        <f>IF(Table_Styles[[#This Row],[Bottom]]&lt;&gt;"",Table_Styles[[#This Row],[Bottom]],IF(Table_Styles[[#This Row],[Bottom Default]]&lt;&gt;"",Table_Styles[[#This Row],[Bottom Default]],""))</f>
        <v/>
      </c>
      <c r="BX49" s="52"/>
      <c r="BY49" s="52"/>
      <c r="BZ49" s="52" t="str">
        <f>IF(Table_Styles[[#This Row],[Left]]&lt;&gt;"",Table_Styles[[#This Row],[Left]],IF(Table_Styles[[#This Row],[Left Default]]&lt;&gt;"",Table_Styles[[#This Row],[Left Default]],""))</f>
        <v/>
      </c>
      <c r="CA49" s="135" t="s">
        <v>1160</v>
      </c>
      <c r="CB49" s="103" t="str">
        <f>IF(AND(Table_Styles[[#This Row],[Selector]]&lt;&gt;"",Table_Styles[[#This Row],[Font Family Used]]&lt;&gt;"",Table_Styles[[#This Row],[Font Weight Used]]&lt;&gt;""),Table_Styles[[#This Row],[Font Family Used]]&amp;" "&amp;Table_Styles[[#This Row],[Font Weight Used]],"")</f>
        <v>Roboto 700</v>
      </c>
      <c r="CC49" s="103" t="str">
        <f ca="1">IF(AND(Table_Styles[[#This Row],[Selector]],COUNTIF(OFFSET(CC:CC,0,0,ROW()-1,1),"="&amp;Table_Styles[[#This Row],[Font]])=0),Table_Styles[[#This Row],[Font]],"")</f>
        <v/>
      </c>
      <c r="CD49" s="103" t="str">
        <f ca="1">IF(Table_Styles[[#This Row],[Unique Font]]&lt;&gt;"",
"{""fontFamily"":"""&amp;Table_Styles[[#This Row],[Font Family Used]]&amp;""",""fontWeight"":"&amp;Table_Styles[[#This Row],[Font Weight Used]]&amp;"}","")</f>
        <v/>
      </c>
      <c r="CE4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14px;font-weight: 700;color: #000000;background: #FFFFFF;border: 1px solid #e0e0e0;border-radius: 0;margin-right: -1px;margin-bottom: -1px;margin-left: 0 !important;padding-top: 15px;padding-right: 15px;padding-bottom: 13px;padding-left: 15px;display: block; z-index: 1; float:left;</v>
      </c>
      <c r="CF49" s="103" t="str">
        <f>IF(AND(Table_Styles[[#This Row],[Selector]]&lt;&gt;"", Table_Styles[[#This Row],[Config Properties]]&lt;&gt;""),
Table_Styles[[#This Row],[Selector]]&amp;" { "&amp;Table_Styles[[#This Row],[Config Properties]]&amp;" }","")</f>
        <v>formly-field label.btn, formly-field label.btn:hover, formly-field label.btn:active { font-family: 'Roboto';font-size: 14px;font-weight: 700;color: #000000;background: #FFFFFF;border: 1px solid #e0e0e0;border-radius: 0;margin-right: -1px;margin-bottom: -1px;margin-left: 0 !important;padding-top: 15px;padding-right: 15px;padding-bottom: 13px;padding-left: 15px;display: block; z-index: 1; float:left; }</v>
      </c>
      <c r="CG49" s="103" t="str">
        <f xml:space="preserve">
SUBSTITUTE(SUBSTITUTE(SUBSTITUTE(SUBSTITUTE(SUBSTITUTE(SUBSTITUTE(SUBSTITUTE(SUBSTITUTE(Table_Styles[[#This Row],[Config]],
" {","{"),
"{ ","{"),
" }","}"),
"} ","}"),
" ,",","),
", ",","),
" :",":"),
": ",":")</f>
        <v>formly-field label.btn,formly-field label.btn:hover,formly-field label.btn:active{font-family:'Roboto';font-size:14px;font-weight:700;color:#000000;background:#FFFFFF;border:1px solid #e0e0e0;border-radius:0;margin-right:-1px;margin-bottom:-1px;margin-left:0 !important;padding-top:15px;padding-right:15px;padding-bottom:13px;padding-left:15px;display:block; z-index:1; float:left;}</v>
      </c>
    </row>
    <row r="50" spans="2:85" ht="21" customHeight="1">
      <c r="B50" s="104" t="s">
        <v>1162</v>
      </c>
      <c r="C50" s="264" t="s">
        <v>1164</v>
      </c>
      <c r="D50" s="59"/>
      <c r="E50" s="59"/>
      <c r="F50" s="52" t="str">
        <f>IF(Table_Styles[[#This Row],[Font Family]]&lt;&gt;"",Table_Styles[[#This Row],[Font Family]],IF(Table_Styles[[#This Row],[Font Family Default]]&lt;&gt;"",Table_Styles[[#This Row],[Font Family Default]],""))</f>
        <v/>
      </c>
      <c r="G50" s="59"/>
      <c r="H50" s="59"/>
      <c r="I50" s="52" t="str">
        <f>IF(Table_Styles[[#This Row],[Font Size]]&lt;&gt;"",Table_Styles[[#This Row],[Font Size]],IF(Table_Styles[[#This Row],[Font Size Default]]&lt;&gt;"",Table_Styles[[#This Row],[Font Size Default]],""))</f>
        <v/>
      </c>
      <c r="J50" s="59"/>
      <c r="K50" s="59"/>
      <c r="L50" s="52" t="str">
        <f>IF(Table_Styles[[#This Row],[Font Weight]]&lt;&gt;"",Table_Styles[[#This Row],[Font Weight]],IF(Table_Styles[[#This Row],[Font Weight Default]]&lt;&gt;"",Table_Styles[[#This Row],[Font Weight Default]],""))</f>
        <v/>
      </c>
      <c r="M50" s="59"/>
      <c r="N50" s="59"/>
      <c r="O50" s="52" t="str">
        <f>IF(Table_Styles[[#This Row],[Colour]]&lt;&gt;"",Table_Styles[[#This Row],[Colour]],IF(Table_Styles[[#This Row],[Colour Default]]&lt;&gt;"",Table_Styles[[#This Row],[Colour Default]],""))</f>
        <v/>
      </c>
      <c r="P50" s="213"/>
      <c r="Q50" s="268"/>
      <c r="R50" s="52" t="str">
        <f>IF(Table_Styles[[#This Row],[Background]]&lt;&gt;"",Table_Styles[[#This Row],[Background]],IF(Table_Styles[[#This Row],[Background Default]]&lt;&gt;"",Table_Styles[[#This Row],[Background Default]],""))</f>
        <v/>
      </c>
      <c r="S50" s="29"/>
      <c r="T50" s="135"/>
      <c r="U50" s="52" t="str">
        <f>IF(Table_Styles[[#This Row],[Border]]&lt;&gt;"",Table_Styles[[#This Row],[Border]],IF(Table_Styles[[#This Row],[Border Default]]&lt;&gt;"",Table_Styles[[#This Row],[Border Default]],""))</f>
        <v/>
      </c>
      <c r="V50" s="59"/>
      <c r="W50" s="59"/>
      <c r="X50" s="52" t="str">
        <f>IF(Table_Styles[[#This Row],[Border Radius]]&lt;&gt;"",Table_Styles[[#This Row],[Border Radius]],IF(Table_Styles[[#This Row],[Border Radius Default]]&lt;&gt;"",Table_Styles[[#This Row],[Border Radius Default]],""))</f>
        <v/>
      </c>
      <c r="Y50" s="59"/>
      <c r="Z50" s="59"/>
      <c r="AA50" s="52" t="str">
        <f>IF(Table_Styles[[#This Row],[MT]]&lt;&gt;"",Table_Styles[[#This Row],[MT]],IF(Table_Styles[[#This Row],[MT Default]]&lt;&gt;"",Table_Styles[[#This Row],[MT Default]],""))</f>
        <v/>
      </c>
      <c r="AB50" s="59"/>
      <c r="AC50" s="59"/>
      <c r="AD50" s="52" t="str">
        <f>IF(Table_Styles[[#This Row],[MR]]&lt;&gt;"",Table_Styles[[#This Row],[MR]],IF(Table_Styles[[#This Row],[MR Default]]&lt;&gt;"",Table_Styles[[#This Row],[MR Default]],""))</f>
        <v/>
      </c>
      <c r="AE50" s="59"/>
      <c r="AF50" s="59"/>
      <c r="AG50" s="52" t="str">
        <f>IF(Table_Styles[[#This Row],[MB]]&lt;&gt;"",Table_Styles[[#This Row],[MB]],IF(Table_Styles[[#This Row],[MB Default]]&lt;&gt;"",Table_Styles[[#This Row],[MB Default]],""))</f>
        <v/>
      </c>
      <c r="AH50" s="59"/>
      <c r="AI50" s="59"/>
      <c r="AJ50" s="52" t="str">
        <f>IF(Table_Styles[[#This Row],[ML]]&lt;&gt;"",Table_Styles[[#This Row],[ML]],IF(Table_Styles[[#This Row],[ML Default]]&lt;&gt;"",Table_Styles[[#This Row],[ML Default]],""))</f>
        <v/>
      </c>
      <c r="AK50" s="59"/>
      <c r="AL50" s="59"/>
      <c r="AM50" s="52" t="str">
        <f>IF(Table_Styles[[#This Row],[PT]]&lt;&gt;"",Table_Styles[[#This Row],[PT]],IF(Table_Styles[[#This Row],[PT Default]]&lt;&gt;"",Table_Styles[[#This Row],[PT Default]],""))</f>
        <v/>
      </c>
      <c r="AN50" s="59"/>
      <c r="AO50" s="59"/>
      <c r="AP50" s="52" t="str">
        <f>IF(Table_Styles[[#This Row],[PR]]&lt;&gt;"",Table_Styles[[#This Row],[PR]],IF(Table_Styles[[#This Row],[PR Default]]&lt;&gt;"",Table_Styles[[#This Row],[PR Default]],""))</f>
        <v/>
      </c>
      <c r="AQ50" s="59"/>
      <c r="AR50" s="59"/>
      <c r="AS50" s="52" t="str">
        <f>IF(Table_Styles[[#This Row],[PB]]&lt;&gt;"",Table_Styles[[#This Row],[PB]],IF(Table_Styles[[#This Row],[PB Default]]&lt;&gt;"",Table_Styles[[#This Row],[PB Default]],""))</f>
        <v/>
      </c>
      <c r="AT50" s="59"/>
      <c r="AU50" s="59"/>
      <c r="AV50" s="52" t="str">
        <f>IF(Table_Styles[[#This Row],[PL]]&lt;&gt;"",Table_Styles[[#This Row],[PL]],IF(Table_Styles[[#This Row],[PL Default]]&lt;&gt;"",Table_Styles[[#This Row],[PL Default]],""))</f>
        <v/>
      </c>
      <c r="AW50" s="59"/>
      <c r="AX50" s="59"/>
      <c r="AY50" s="52" t="str">
        <f>IF(Table_Styles[[#This Row],[BT]]&lt;&gt;"",Table_Styles[[#This Row],[BT]],IF(Table_Styles[[#This Row],[BT Default]]&lt;&gt;"",Table_Styles[[#This Row],[BT Default]],""))</f>
        <v/>
      </c>
      <c r="AZ50" s="59"/>
      <c r="BA50" s="59"/>
      <c r="BB50" s="52" t="str">
        <f>IF(Table_Styles[[#This Row],[BR]]&lt;&gt;"",Table_Styles[[#This Row],[BR]],IF(Table_Styles[[#This Row],[BR Default]]&lt;&gt;"",Table_Styles[[#This Row],[BR Default]],""))</f>
        <v/>
      </c>
      <c r="BC50" s="59"/>
      <c r="BD50" s="59"/>
      <c r="BE50" s="52" t="str">
        <f>IF(Table_Styles[[#This Row],[BB]]&lt;&gt;"",Table_Styles[[#This Row],[BB]],IF(Table_Styles[[#This Row],[BB Default]]&lt;&gt;"",Table_Styles[[#This Row],[BB Default]],""))</f>
        <v/>
      </c>
      <c r="BF50" s="59"/>
      <c r="BG50" s="59"/>
      <c r="BH50" s="52" t="str">
        <f>IF(Table_Styles[[#This Row],[BL]]&lt;&gt;"",Table_Styles[[#This Row],[BL]],IF(Table_Styles[[#This Row],[BL Default]]&lt;&gt;"",Table_Styles[[#This Row],[BL Default]],""))</f>
        <v/>
      </c>
      <c r="BI50" s="59"/>
      <c r="BJ50" s="59"/>
      <c r="BK50" s="52" t="str">
        <f>IF(Table_Styles[[#This Row],[Width]]&lt;&gt;"",Table_Styles[[#This Row],[Width]],IF(Table_Styles[[#This Row],[Width Default]]&lt;&gt;"",Table_Styles[[#This Row],[Width Default]],""))</f>
        <v/>
      </c>
      <c r="BL50" s="59"/>
      <c r="BM50" s="59"/>
      <c r="BN50" s="52" t="str">
        <f>IF(Table_Styles[[#This Row],[Height]]&lt;&gt;"",Table_Styles[[#This Row],[Height]],IF(Table_Styles[[#This Row],[Height Default]]&lt;&gt;"",Table_Styles[[#This Row],[Height Default]],""))</f>
        <v/>
      </c>
      <c r="BO50" s="52"/>
      <c r="BP50" s="52"/>
      <c r="BQ50" s="52" t="str">
        <f>IF(Table_Styles[[#This Row],[Top]]&lt;&gt;"",Table_Styles[[#This Row],[Top]],IF(Table_Styles[[#This Row],[Top Default]]&lt;&gt;"",Table_Styles[[#This Row],[Top Default]],""))</f>
        <v/>
      </c>
      <c r="BR50" s="52"/>
      <c r="BS50" s="52"/>
      <c r="BT50" s="52" t="str">
        <f>IF(Table_Styles[[#This Row],[Right]]&lt;&gt;"",Table_Styles[[#This Row],[Right]],IF(Table_Styles[[#This Row],[Right Default]]&lt;&gt;"",Table_Styles[[#This Row],[Right Default]],""))</f>
        <v/>
      </c>
      <c r="BU50" s="52"/>
      <c r="BV50" s="52"/>
      <c r="BW50" s="52" t="str">
        <f>IF(Table_Styles[[#This Row],[Bottom]]&lt;&gt;"",Table_Styles[[#This Row],[Bottom]],IF(Table_Styles[[#This Row],[Bottom Default]]&lt;&gt;"",Table_Styles[[#This Row],[Bottom Default]],""))</f>
        <v/>
      </c>
      <c r="BX50" s="52"/>
      <c r="BY50" s="52"/>
      <c r="BZ50" s="52" t="str">
        <f>IF(Table_Styles[[#This Row],[Left]]&lt;&gt;"",Table_Styles[[#This Row],[Left]],IF(Table_Styles[[#This Row],[Left Default]]&lt;&gt;"",Table_Styles[[#This Row],[Left Default]],""))</f>
        <v/>
      </c>
      <c r="CA50" s="135" t="s">
        <v>1177</v>
      </c>
      <c r="CB50" s="103" t="str">
        <f>IF(AND(Table_Styles[[#This Row],[Selector]]&lt;&gt;"",Table_Styles[[#This Row],[Font Family Used]]&lt;&gt;"",Table_Styles[[#This Row],[Font Weight Used]]&lt;&gt;""),Table_Styles[[#This Row],[Font Family Used]]&amp;" "&amp;Table_Styles[[#This Row],[Font Weight Used]],"")</f>
        <v/>
      </c>
      <c r="CC50" s="103" t="str">
        <f ca="1">IF(AND(Table_Styles[[#This Row],[Selector]],COUNTIF(OFFSET(CC:CC,0,0,ROW()-1,1),"="&amp;Table_Styles[[#This Row],[Font]])=0),Table_Styles[[#This Row],[Font]],"")</f>
        <v/>
      </c>
      <c r="CD50" s="103" t="str">
        <f ca="1">IF(Table_Styles[[#This Row],[Unique Font]]&lt;&gt;"",
"{""fontFamily"":"""&amp;Table_Styles[[#This Row],[Font Family Used]]&amp;""",""fontWeight"":"&amp;Table_Styles[[#This Row],[Font Weight Used]]&amp;"}","")</f>
        <v/>
      </c>
      <c r="CE5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border-top-left-radius: 4px !important; border-bottom-left-radius: 4px !important;</v>
      </c>
      <c r="CF50" s="103" t="str">
        <f>IF(AND(Table_Styles[[#This Row],[Selector]]&lt;&gt;"", Table_Styles[[#This Row],[Config Properties]]&lt;&gt;""),
Table_Styles[[#This Row],[Selector]]&amp;" { "&amp;Table_Styles[[#This Row],[Config Properties]]&amp;" }","")</f>
        <v>formly-field label.btn:first-child { border-top-left-radius: 4px !important; border-bottom-left-radius: 4px !important; }</v>
      </c>
      <c r="CG50" s="103" t="str">
        <f xml:space="preserve">
SUBSTITUTE(SUBSTITUTE(SUBSTITUTE(SUBSTITUTE(SUBSTITUTE(SUBSTITUTE(SUBSTITUTE(SUBSTITUTE(Table_Styles[[#This Row],[Config]],
" {","{"),
"{ ","{"),
" }","}"),
"} ","}"),
" ,",","),
", ",","),
" :",":"),
": ",":")</f>
        <v>formly-field label.btn:first-child{border-top-left-radius:4px !important; border-bottom-left-radius:4px !important;}</v>
      </c>
    </row>
    <row r="51" spans="2:85" ht="21" customHeight="1">
      <c r="B51" s="104" t="s">
        <v>1163</v>
      </c>
      <c r="C51" s="264" t="s">
        <v>1165</v>
      </c>
      <c r="D51" s="59"/>
      <c r="E51" s="59"/>
      <c r="F51" s="52" t="str">
        <f>IF(Table_Styles[[#This Row],[Font Family]]&lt;&gt;"",Table_Styles[[#This Row],[Font Family]],IF(Table_Styles[[#This Row],[Font Family Default]]&lt;&gt;"",Table_Styles[[#This Row],[Font Family Default]],""))</f>
        <v/>
      </c>
      <c r="G51" s="59"/>
      <c r="H51" s="59"/>
      <c r="I51" s="52" t="str">
        <f>IF(Table_Styles[[#This Row],[Font Size]]&lt;&gt;"",Table_Styles[[#This Row],[Font Size]],IF(Table_Styles[[#This Row],[Font Size Default]]&lt;&gt;"",Table_Styles[[#This Row],[Font Size Default]],""))</f>
        <v/>
      </c>
      <c r="J51" s="59"/>
      <c r="K51" s="59"/>
      <c r="L51" s="52" t="str">
        <f>IF(Table_Styles[[#This Row],[Font Weight]]&lt;&gt;"",Table_Styles[[#This Row],[Font Weight]],IF(Table_Styles[[#This Row],[Font Weight Default]]&lt;&gt;"",Table_Styles[[#This Row],[Font Weight Default]],""))</f>
        <v/>
      </c>
      <c r="M51" s="59"/>
      <c r="N51" s="59"/>
      <c r="O51" s="52" t="str">
        <f>IF(Table_Styles[[#This Row],[Colour]]&lt;&gt;"",Table_Styles[[#This Row],[Colour]],IF(Table_Styles[[#This Row],[Colour Default]]&lt;&gt;"",Table_Styles[[#This Row],[Colour Default]],""))</f>
        <v/>
      </c>
      <c r="P51" s="213"/>
      <c r="Q51" s="268"/>
      <c r="R51" s="52" t="str">
        <f>IF(Table_Styles[[#This Row],[Background]]&lt;&gt;"",Table_Styles[[#This Row],[Background]],IF(Table_Styles[[#This Row],[Background Default]]&lt;&gt;"",Table_Styles[[#This Row],[Background Default]],""))</f>
        <v/>
      </c>
      <c r="S51" s="29"/>
      <c r="T51" s="135"/>
      <c r="U51" s="52" t="str">
        <f>IF(Table_Styles[[#This Row],[Border]]&lt;&gt;"",Table_Styles[[#This Row],[Border]],IF(Table_Styles[[#This Row],[Border Default]]&lt;&gt;"",Table_Styles[[#This Row],[Border Default]],""))</f>
        <v/>
      </c>
      <c r="V51" s="59"/>
      <c r="W51" s="59"/>
      <c r="X51" s="52" t="str">
        <f>IF(Table_Styles[[#This Row],[Border Radius]]&lt;&gt;"",Table_Styles[[#This Row],[Border Radius]],IF(Table_Styles[[#This Row],[Border Radius Default]]&lt;&gt;"",Table_Styles[[#This Row],[Border Radius Default]],""))</f>
        <v/>
      </c>
      <c r="Y51" s="59"/>
      <c r="Z51" s="59"/>
      <c r="AA51" s="52" t="str">
        <f>IF(Table_Styles[[#This Row],[MT]]&lt;&gt;"",Table_Styles[[#This Row],[MT]],IF(Table_Styles[[#This Row],[MT Default]]&lt;&gt;"",Table_Styles[[#This Row],[MT Default]],""))</f>
        <v/>
      </c>
      <c r="AB51" s="59"/>
      <c r="AC51" s="59"/>
      <c r="AD51" s="52" t="str">
        <f>IF(Table_Styles[[#This Row],[MR]]&lt;&gt;"",Table_Styles[[#This Row],[MR]],IF(Table_Styles[[#This Row],[MR Default]]&lt;&gt;"",Table_Styles[[#This Row],[MR Default]],""))</f>
        <v/>
      </c>
      <c r="AE51" s="59"/>
      <c r="AF51" s="59"/>
      <c r="AG51" s="52" t="str">
        <f>IF(Table_Styles[[#This Row],[MB]]&lt;&gt;"",Table_Styles[[#This Row],[MB]],IF(Table_Styles[[#This Row],[MB Default]]&lt;&gt;"",Table_Styles[[#This Row],[MB Default]],""))</f>
        <v/>
      </c>
      <c r="AH51" s="59"/>
      <c r="AI51" s="59"/>
      <c r="AJ51" s="52" t="str">
        <f>IF(Table_Styles[[#This Row],[ML]]&lt;&gt;"",Table_Styles[[#This Row],[ML]],IF(Table_Styles[[#This Row],[ML Default]]&lt;&gt;"",Table_Styles[[#This Row],[ML Default]],""))</f>
        <v/>
      </c>
      <c r="AK51" s="59"/>
      <c r="AL51" s="59"/>
      <c r="AM51" s="52" t="str">
        <f>IF(Table_Styles[[#This Row],[PT]]&lt;&gt;"",Table_Styles[[#This Row],[PT]],IF(Table_Styles[[#This Row],[PT Default]]&lt;&gt;"",Table_Styles[[#This Row],[PT Default]],""))</f>
        <v/>
      </c>
      <c r="AN51" s="59"/>
      <c r="AO51" s="59"/>
      <c r="AP51" s="52" t="str">
        <f>IF(Table_Styles[[#This Row],[PR]]&lt;&gt;"",Table_Styles[[#This Row],[PR]],IF(Table_Styles[[#This Row],[PR Default]]&lt;&gt;"",Table_Styles[[#This Row],[PR Default]],""))</f>
        <v/>
      </c>
      <c r="AQ51" s="59"/>
      <c r="AR51" s="59"/>
      <c r="AS51" s="52" t="str">
        <f>IF(Table_Styles[[#This Row],[PB]]&lt;&gt;"",Table_Styles[[#This Row],[PB]],IF(Table_Styles[[#This Row],[PB Default]]&lt;&gt;"",Table_Styles[[#This Row],[PB Default]],""))</f>
        <v/>
      </c>
      <c r="AT51" s="59"/>
      <c r="AU51" s="59"/>
      <c r="AV51" s="52" t="str">
        <f>IF(Table_Styles[[#This Row],[PL]]&lt;&gt;"",Table_Styles[[#This Row],[PL]],IF(Table_Styles[[#This Row],[PL Default]]&lt;&gt;"",Table_Styles[[#This Row],[PL Default]],""))</f>
        <v/>
      </c>
      <c r="AW51" s="59"/>
      <c r="AX51" s="59"/>
      <c r="AY51" s="52" t="str">
        <f>IF(Table_Styles[[#This Row],[BT]]&lt;&gt;"",Table_Styles[[#This Row],[BT]],IF(Table_Styles[[#This Row],[BT Default]]&lt;&gt;"",Table_Styles[[#This Row],[BT Default]],""))</f>
        <v/>
      </c>
      <c r="AZ51" s="59"/>
      <c r="BA51" s="59"/>
      <c r="BB51" s="52" t="str">
        <f>IF(Table_Styles[[#This Row],[BR]]&lt;&gt;"",Table_Styles[[#This Row],[BR]],IF(Table_Styles[[#This Row],[BR Default]]&lt;&gt;"",Table_Styles[[#This Row],[BR Default]],""))</f>
        <v/>
      </c>
      <c r="BC51" s="59"/>
      <c r="BD51" s="59"/>
      <c r="BE51" s="52" t="str">
        <f>IF(Table_Styles[[#This Row],[BB]]&lt;&gt;"",Table_Styles[[#This Row],[BB]],IF(Table_Styles[[#This Row],[BB Default]]&lt;&gt;"",Table_Styles[[#This Row],[BB Default]],""))</f>
        <v/>
      </c>
      <c r="BF51" s="59"/>
      <c r="BG51" s="59"/>
      <c r="BH51" s="52" t="str">
        <f>IF(Table_Styles[[#This Row],[BL]]&lt;&gt;"",Table_Styles[[#This Row],[BL]],IF(Table_Styles[[#This Row],[BL Default]]&lt;&gt;"",Table_Styles[[#This Row],[BL Default]],""))</f>
        <v/>
      </c>
      <c r="BI51" s="59"/>
      <c r="BJ51" s="59"/>
      <c r="BK51" s="52" t="str">
        <f>IF(Table_Styles[[#This Row],[Width]]&lt;&gt;"",Table_Styles[[#This Row],[Width]],IF(Table_Styles[[#This Row],[Width Default]]&lt;&gt;"",Table_Styles[[#This Row],[Width Default]],""))</f>
        <v/>
      </c>
      <c r="BL51" s="59"/>
      <c r="BM51" s="59"/>
      <c r="BN51" s="52" t="str">
        <f>IF(Table_Styles[[#This Row],[Height]]&lt;&gt;"",Table_Styles[[#This Row],[Height]],IF(Table_Styles[[#This Row],[Height Default]]&lt;&gt;"",Table_Styles[[#This Row],[Height Default]],""))</f>
        <v/>
      </c>
      <c r="BO51" s="52"/>
      <c r="BP51" s="52"/>
      <c r="BQ51" s="52" t="str">
        <f>IF(Table_Styles[[#This Row],[Top]]&lt;&gt;"",Table_Styles[[#This Row],[Top]],IF(Table_Styles[[#This Row],[Top Default]]&lt;&gt;"",Table_Styles[[#This Row],[Top Default]],""))</f>
        <v/>
      </c>
      <c r="BR51" s="52"/>
      <c r="BS51" s="52"/>
      <c r="BT51" s="52" t="str">
        <f>IF(Table_Styles[[#This Row],[Right]]&lt;&gt;"",Table_Styles[[#This Row],[Right]],IF(Table_Styles[[#This Row],[Right Default]]&lt;&gt;"",Table_Styles[[#This Row],[Right Default]],""))</f>
        <v/>
      </c>
      <c r="BU51" s="52"/>
      <c r="BV51" s="52"/>
      <c r="BW51" s="52" t="str">
        <f>IF(Table_Styles[[#This Row],[Bottom]]&lt;&gt;"",Table_Styles[[#This Row],[Bottom]],IF(Table_Styles[[#This Row],[Bottom Default]]&lt;&gt;"",Table_Styles[[#This Row],[Bottom Default]],""))</f>
        <v/>
      </c>
      <c r="BX51" s="52"/>
      <c r="BY51" s="52"/>
      <c r="BZ51" s="52" t="str">
        <f>IF(Table_Styles[[#This Row],[Left]]&lt;&gt;"",Table_Styles[[#This Row],[Left]],IF(Table_Styles[[#This Row],[Left Default]]&lt;&gt;"",Table_Styles[[#This Row],[Left Default]],""))</f>
        <v/>
      </c>
      <c r="CA51" s="135" t="s">
        <v>1178</v>
      </c>
      <c r="CB51" s="103" t="str">
        <f>IF(AND(Table_Styles[[#This Row],[Selector]]&lt;&gt;"",Table_Styles[[#This Row],[Font Family Used]]&lt;&gt;"",Table_Styles[[#This Row],[Font Weight Used]]&lt;&gt;""),Table_Styles[[#This Row],[Font Family Used]]&amp;" "&amp;Table_Styles[[#This Row],[Font Weight Used]],"")</f>
        <v/>
      </c>
      <c r="CC51" s="103" t="str">
        <f ca="1">IF(AND(Table_Styles[[#This Row],[Selector]],COUNTIF(OFFSET(CC:CC,0,0,ROW()-1,1),"="&amp;Table_Styles[[#This Row],[Font]])=0),Table_Styles[[#This Row],[Font]],"")</f>
        <v/>
      </c>
      <c r="CD51" s="103" t="str">
        <f ca="1">IF(Table_Styles[[#This Row],[Unique Font]]&lt;&gt;"",
"{""fontFamily"":"""&amp;Table_Styles[[#This Row],[Font Family Used]]&amp;""",""fontWeight"":"&amp;Table_Styles[[#This Row],[Font Weight Used]]&amp;"}","")</f>
        <v/>
      </c>
      <c r="CE5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xml:space="preserve">border-top-right-radius: 4px !important; border-bottom-right-radius: 4px !important; </v>
      </c>
      <c r="CF51" s="103" t="str">
        <f>IF(AND(Table_Styles[[#This Row],[Selector]]&lt;&gt;"", Table_Styles[[#This Row],[Config Properties]]&lt;&gt;""),
Table_Styles[[#This Row],[Selector]]&amp;" { "&amp;Table_Styles[[#This Row],[Config Properties]]&amp;" }","")</f>
        <v>formly-field label.btn:last-child { border-top-right-radius: 4px !important; border-bottom-right-radius: 4px !important;  }</v>
      </c>
      <c r="CG51" s="103" t="str">
        <f xml:space="preserve">
SUBSTITUTE(SUBSTITUTE(SUBSTITUTE(SUBSTITUTE(SUBSTITUTE(SUBSTITUTE(SUBSTITUTE(SUBSTITUTE(Table_Styles[[#This Row],[Config]],
" {","{"),
"{ ","{"),
" }","}"),
"} ","}"),
" ,",","),
", ",","),
" :",":"),
": ",":")</f>
        <v>formly-field label.btn:last-child{border-top-right-radius:4px !important; border-bottom-right-radius:4px !important; }</v>
      </c>
    </row>
    <row r="52" spans="2:85" ht="21" customHeight="1">
      <c r="B52" s="103" t="s">
        <v>430</v>
      </c>
      <c r="C52" s="103" t="s">
        <v>431</v>
      </c>
      <c r="D52" s="59"/>
      <c r="E52" s="59"/>
      <c r="F52" s="52" t="str">
        <f>IF(Table_Styles[[#This Row],[Font Family]]&lt;&gt;"",Table_Styles[[#This Row],[Font Family]],IF(Table_Styles[[#This Row],[Font Family Default]]&lt;&gt;"",Table_Styles[[#This Row],[Font Family Default]],""))</f>
        <v/>
      </c>
      <c r="G52" s="59"/>
      <c r="H52" s="59"/>
      <c r="I52" s="52" t="str">
        <f>IF(Table_Styles[[#This Row],[Font Size]]&lt;&gt;"",Table_Styles[[#This Row],[Font Size]],IF(Table_Styles[[#This Row],[Font Size Default]]&lt;&gt;"",Table_Styles[[#This Row],[Font Size Default]],""))</f>
        <v/>
      </c>
      <c r="J52" s="59"/>
      <c r="K52" s="59"/>
      <c r="L52" s="52" t="str">
        <f>IF(Table_Styles[[#This Row],[Font Weight]]&lt;&gt;"",Table_Styles[[#This Row],[Font Weight]],IF(Table_Styles[[#This Row],[Font Weight Default]]&lt;&gt;"",Table_Styles[[#This Row],[Font Weight Default]],""))</f>
        <v/>
      </c>
      <c r="M52" s="59"/>
      <c r="N52" s="59"/>
      <c r="O52" s="52" t="str">
        <f>IF(Table_Styles[[#This Row],[Colour]]&lt;&gt;"",Table_Styles[[#This Row],[Colour]],IF(Table_Styles[[#This Row],[Colour Default]]&lt;&gt;"",Table_Styles[[#This Row],[Colour Default]],""))</f>
        <v/>
      </c>
      <c r="P52" s="213"/>
      <c r="Q52" s="272" t="str">
        <f>Colour_Background_3</f>
        <v>#e0e0e0</v>
      </c>
      <c r="R52" s="52" t="str">
        <f>IF(Table_Styles[[#This Row],[Background]]&lt;&gt;"",Table_Styles[[#This Row],[Background]],IF(Table_Styles[[#This Row],[Background Default]]&lt;&gt;"",Table_Styles[[#This Row],[Background Default]],""))</f>
        <v>#e0e0e0</v>
      </c>
      <c r="S52" s="29"/>
      <c r="T52" s="135" t="s">
        <v>1156</v>
      </c>
      <c r="U52" s="52" t="str">
        <f>IF(Table_Styles[[#This Row],[Border]]&lt;&gt;"",Table_Styles[[#This Row],[Border]],IF(Table_Styles[[#This Row],[Border Default]]&lt;&gt;"",Table_Styles[[#This Row],[Border Default]],""))</f>
        <v>1px solid #c4c4c4;</v>
      </c>
      <c r="V52" s="59"/>
      <c r="W52" s="59"/>
      <c r="X52" s="52" t="str">
        <f>IF(Table_Styles[[#This Row],[Border Radius]]&lt;&gt;"",Table_Styles[[#This Row],[Border Radius]],IF(Table_Styles[[#This Row],[Border Radius Default]]&lt;&gt;"",Table_Styles[[#This Row],[Border Radius Default]],""))</f>
        <v/>
      </c>
      <c r="Y52" s="59"/>
      <c r="Z52" s="59"/>
      <c r="AA52" s="52" t="str">
        <f>IF(Table_Styles[[#This Row],[MT]]&lt;&gt;"",Table_Styles[[#This Row],[MT]],IF(Table_Styles[[#This Row],[MT Default]]&lt;&gt;"",Table_Styles[[#This Row],[MT Default]],""))</f>
        <v/>
      </c>
      <c r="AB52" s="59"/>
      <c r="AC52" s="59"/>
      <c r="AD52" s="52" t="str">
        <f>IF(Table_Styles[[#This Row],[MR]]&lt;&gt;"",Table_Styles[[#This Row],[MR]],IF(Table_Styles[[#This Row],[MR Default]]&lt;&gt;"",Table_Styles[[#This Row],[MR Default]],""))</f>
        <v/>
      </c>
      <c r="AE52" s="59"/>
      <c r="AF52" s="59"/>
      <c r="AG52" s="52" t="str">
        <f>IF(Table_Styles[[#This Row],[MB]]&lt;&gt;"",Table_Styles[[#This Row],[MB]],IF(Table_Styles[[#This Row],[MB Default]]&lt;&gt;"",Table_Styles[[#This Row],[MB Default]],""))</f>
        <v/>
      </c>
      <c r="AH52" s="59"/>
      <c r="AI52" s="59"/>
      <c r="AJ52" s="52" t="str">
        <f>IF(Table_Styles[[#This Row],[ML]]&lt;&gt;"",Table_Styles[[#This Row],[ML]],IF(Table_Styles[[#This Row],[ML Default]]&lt;&gt;"",Table_Styles[[#This Row],[ML Default]],""))</f>
        <v/>
      </c>
      <c r="AK52" s="59"/>
      <c r="AL52" s="59"/>
      <c r="AM52" s="52" t="str">
        <f>IF(Table_Styles[[#This Row],[PT]]&lt;&gt;"",Table_Styles[[#This Row],[PT]],IF(Table_Styles[[#This Row],[PT Default]]&lt;&gt;"",Table_Styles[[#This Row],[PT Default]],""))</f>
        <v/>
      </c>
      <c r="AN52" s="59"/>
      <c r="AO52" s="59"/>
      <c r="AP52" s="52" t="str">
        <f>IF(Table_Styles[[#This Row],[PR]]&lt;&gt;"",Table_Styles[[#This Row],[PR]],IF(Table_Styles[[#This Row],[PR Default]]&lt;&gt;"",Table_Styles[[#This Row],[PR Default]],""))</f>
        <v/>
      </c>
      <c r="AQ52" s="59"/>
      <c r="AR52" s="59"/>
      <c r="AS52" s="52" t="str">
        <f>IF(Table_Styles[[#This Row],[PB]]&lt;&gt;"",Table_Styles[[#This Row],[PB]],IF(Table_Styles[[#This Row],[PB Default]]&lt;&gt;"",Table_Styles[[#This Row],[PB Default]],""))</f>
        <v/>
      </c>
      <c r="AT52" s="59"/>
      <c r="AU52" s="59"/>
      <c r="AV52" s="52" t="str">
        <f>IF(Table_Styles[[#This Row],[PL]]&lt;&gt;"",Table_Styles[[#This Row],[PL]],IF(Table_Styles[[#This Row],[PL Default]]&lt;&gt;"",Table_Styles[[#This Row],[PL Default]],""))</f>
        <v/>
      </c>
      <c r="AW52" s="59"/>
      <c r="AX52" s="59"/>
      <c r="AY52" s="52" t="str">
        <f>IF(Table_Styles[[#This Row],[BT]]&lt;&gt;"",Table_Styles[[#This Row],[BT]],IF(Table_Styles[[#This Row],[BT Default]]&lt;&gt;"",Table_Styles[[#This Row],[BT Default]],""))</f>
        <v/>
      </c>
      <c r="AZ52" s="59"/>
      <c r="BA52" s="59"/>
      <c r="BB52" s="52" t="str">
        <f>IF(Table_Styles[[#This Row],[BR]]&lt;&gt;"",Table_Styles[[#This Row],[BR]],IF(Table_Styles[[#This Row],[BR Default]]&lt;&gt;"",Table_Styles[[#This Row],[BR Default]],""))</f>
        <v/>
      </c>
      <c r="BC52" s="59"/>
      <c r="BD52" s="59"/>
      <c r="BE52" s="52" t="str">
        <f>IF(Table_Styles[[#This Row],[BB]]&lt;&gt;"",Table_Styles[[#This Row],[BB]],IF(Table_Styles[[#This Row],[BB Default]]&lt;&gt;"",Table_Styles[[#This Row],[BB Default]],""))</f>
        <v/>
      </c>
      <c r="BF52" s="59"/>
      <c r="BG52" s="59"/>
      <c r="BH52" s="52" t="str">
        <f>IF(Table_Styles[[#This Row],[BL]]&lt;&gt;"",Table_Styles[[#This Row],[BL]],IF(Table_Styles[[#This Row],[BL Default]]&lt;&gt;"",Table_Styles[[#This Row],[BL Default]],""))</f>
        <v/>
      </c>
      <c r="BI52" s="59"/>
      <c r="BJ52" s="59"/>
      <c r="BK52" s="52" t="str">
        <f>IF(Table_Styles[[#This Row],[Width]]&lt;&gt;"",Table_Styles[[#This Row],[Width]],IF(Table_Styles[[#This Row],[Width Default]]&lt;&gt;"",Table_Styles[[#This Row],[Width Default]],""))</f>
        <v/>
      </c>
      <c r="BL52" s="59"/>
      <c r="BM52" s="59"/>
      <c r="BN52" s="52" t="str">
        <f>IF(Table_Styles[[#This Row],[Height]]&lt;&gt;"",Table_Styles[[#This Row],[Height]],IF(Table_Styles[[#This Row],[Height Default]]&lt;&gt;"",Table_Styles[[#This Row],[Height Default]],""))</f>
        <v/>
      </c>
      <c r="BO52" s="52"/>
      <c r="BP52" s="52"/>
      <c r="BQ52" s="52" t="str">
        <f>IF(Table_Styles[[#This Row],[Top]]&lt;&gt;"",Table_Styles[[#This Row],[Top]],IF(Table_Styles[[#This Row],[Top Default]]&lt;&gt;"",Table_Styles[[#This Row],[Top Default]],""))</f>
        <v/>
      </c>
      <c r="BR52" s="52"/>
      <c r="BS52" s="52"/>
      <c r="BT52" s="52" t="str">
        <f>IF(Table_Styles[[#This Row],[Right]]&lt;&gt;"",Table_Styles[[#This Row],[Right]],IF(Table_Styles[[#This Row],[Right Default]]&lt;&gt;"",Table_Styles[[#This Row],[Right Default]],""))</f>
        <v/>
      </c>
      <c r="BU52" s="52"/>
      <c r="BV52" s="52"/>
      <c r="BW52" s="52" t="str">
        <f>IF(Table_Styles[[#This Row],[Bottom]]&lt;&gt;"",Table_Styles[[#This Row],[Bottom]],IF(Table_Styles[[#This Row],[Bottom Default]]&lt;&gt;"",Table_Styles[[#This Row],[Bottom Default]],""))</f>
        <v/>
      </c>
      <c r="BX52" s="52"/>
      <c r="BY52" s="52"/>
      <c r="BZ52" s="52" t="str">
        <f>IF(Table_Styles[[#This Row],[Left]]&lt;&gt;"",Table_Styles[[#This Row],[Left]],IF(Table_Styles[[#This Row],[Left Default]]&lt;&gt;"",Table_Styles[[#This Row],[Left Default]],""))</f>
        <v/>
      </c>
      <c r="CA52" s="135" t="s">
        <v>1161</v>
      </c>
      <c r="CB52" s="103" t="str">
        <f>IF(AND(Table_Styles[[#This Row],[Selector]]&lt;&gt;"",Table_Styles[[#This Row],[Font Family Used]]&lt;&gt;"",Table_Styles[[#This Row],[Font Weight Used]]&lt;&gt;""),Table_Styles[[#This Row],[Font Family Used]]&amp;" "&amp;Table_Styles[[#This Row],[Font Weight Used]],"")</f>
        <v/>
      </c>
      <c r="CC52" s="103" t="str">
        <f ca="1">IF(AND(Table_Styles[[#This Row],[Selector]],COUNTIF(OFFSET(CC:CC,0,0,ROW()-1,1),"="&amp;Table_Styles[[#This Row],[Font]])=0),Table_Styles[[#This Row],[Font]],"")</f>
        <v/>
      </c>
      <c r="CD52" s="103" t="str">
        <f ca="1">IF(Table_Styles[[#This Row],[Unique Font]]&lt;&gt;"",
"{""fontFamily"":"""&amp;Table_Styles[[#This Row],[Font Family Used]]&amp;""",""fontWeight"":"&amp;Table_Styles[[#This Row],[Font Weight Used]]&amp;"}","")</f>
        <v/>
      </c>
      <c r="CE5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#e0e0e0;border: 1px solid #c4c4c4;;z-index: 2; position: relative;</v>
      </c>
      <c r="CF52" s="103" t="str">
        <f>IF(AND(Table_Styles[[#This Row],[Selector]]&lt;&gt;"", Table_Styles[[#This Row],[Config Properties]]&lt;&gt;""),
Table_Styles[[#This Row],[Selector]]&amp;" { "&amp;Table_Styles[[#This Row],[Config Properties]]&amp;" }","")</f>
        <v>formly-field label.btn.selected, formly-field label.btn.selected:hover, formly-field label.selected:active { background: #e0e0e0;border: 1px solid #c4c4c4;;z-index: 2; position: relative; }</v>
      </c>
      <c r="CG52" s="103" t="str">
        <f xml:space="preserve">
SUBSTITUTE(SUBSTITUTE(SUBSTITUTE(SUBSTITUTE(SUBSTITUTE(SUBSTITUTE(SUBSTITUTE(SUBSTITUTE(Table_Styles[[#This Row],[Config]],
" {","{"),
"{ ","{"),
" }","}"),
"} ","}"),
" ,",","),
", ",","),
" :",":"),
": ",":")</f>
        <v>formly-field label.btn.selected,formly-field label.btn.selected:hover,formly-field label.selected:active{background:#e0e0e0;border:1px solid #c4c4c4;;z-index:2; position:relative;}</v>
      </c>
    </row>
    <row r="53" spans="2:85" ht="21" customHeight="1">
      <c r="B53" s="104" t="s">
        <v>432</v>
      </c>
      <c r="C53" s="104" t="s">
        <v>433</v>
      </c>
      <c r="D53" s="59"/>
      <c r="E53" s="59"/>
      <c r="F53" s="50" t="str">
        <f>IF(Table_Styles[[#This Row],[Font Family]]&lt;&gt;"",Table_Styles[[#This Row],[Font Family]],IF(Table_Styles[[#This Row],[Font Family Default]]&lt;&gt;"",Table_Styles[[#This Row],[Font Family Default]],""))</f>
        <v/>
      </c>
      <c r="G53" s="59"/>
      <c r="H53" s="135" t="s">
        <v>434</v>
      </c>
      <c r="I53" s="50" t="str">
        <f>IF(Table_Styles[[#This Row],[Font Size]]&lt;&gt;"",Table_Styles[[#This Row],[Font Size]],IF(Table_Styles[[#This Row],[Font Size Default]]&lt;&gt;"",Table_Styles[[#This Row],[Font Size Default]],""))</f>
        <v>25px</v>
      </c>
      <c r="J53" s="59"/>
      <c r="K53" s="59"/>
      <c r="L53" s="50" t="str">
        <f>IF(Table_Styles[[#This Row],[Font Weight]]&lt;&gt;"",Table_Styles[[#This Row],[Font Weight]],IF(Table_Styles[[#This Row],[Font Weight Default]]&lt;&gt;"",Table_Styles[[#This Row],[Font Weight Default]],""))</f>
        <v/>
      </c>
      <c r="M53" s="59"/>
      <c r="N53" s="59"/>
      <c r="O53" s="50" t="str">
        <f>IF(Table_Styles[[#This Row],[Colour]]&lt;&gt;"",Table_Styles[[#This Row],[Colour]],IF(Table_Styles[[#This Row],[Colour Default]]&lt;&gt;"",Table_Styles[[#This Row],[Colour Default]],""))</f>
        <v/>
      </c>
      <c r="P53" s="59"/>
      <c r="Q53" s="59"/>
      <c r="R53" s="50" t="str">
        <f>IF(Table_Styles[[#This Row],[Background]]&lt;&gt;"",Table_Styles[[#This Row],[Background]],IF(Table_Styles[[#This Row],[Background Default]]&lt;&gt;"",Table_Styles[[#This Row],[Background Default]],""))</f>
        <v/>
      </c>
      <c r="S53" s="59"/>
      <c r="T53" s="59"/>
      <c r="U53" s="50" t="str">
        <f>IF(Table_Styles[[#This Row],[Border]]&lt;&gt;"",Table_Styles[[#This Row],[Border]],IF(Table_Styles[[#This Row],[Border Default]]&lt;&gt;"",Table_Styles[[#This Row],[Border Default]],""))</f>
        <v/>
      </c>
      <c r="V53" s="59"/>
      <c r="W53" s="59"/>
      <c r="X53" s="50" t="str">
        <f>IF(Table_Styles[[#This Row],[Border Radius]]&lt;&gt;"",Table_Styles[[#This Row],[Border Radius]],IF(Table_Styles[[#This Row],[Border Radius Default]]&lt;&gt;"",Table_Styles[[#This Row],[Border Radius Default]],""))</f>
        <v/>
      </c>
      <c r="Y53" s="59"/>
      <c r="Z53" s="135" t="s">
        <v>435</v>
      </c>
      <c r="AA53" s="50" t="str">
        <f>IF(Table_Styles[[#This Row],[MT]]&lt;&gt;"",Table_Styles[[#This Row],[MT]],IF(Table_Styles[[#This Row],[MT Default]]&lt;&gt;"",Table_Styles[[#This Row],[MT Default]],""))</f>
        <v>3px</v>
      </c>
      <c r="AB53" s="59"/>
      <c r="AC53" s="59"/>
      <c r="AD53" s="50" t="str">
        <f>IF(Table_Styles[[#This Row],[MR]]&lt;&gt;"",Table_Styles[[#This Row],[MR]],IF(Table_Styles[[#This Row],[MR Default]]&lt;&gt;"",Table_Styles[[#This Row],[MR Default]],""))</f>
        <v/>
      </c>
      <c r="AE53" s="59"/>
      <c r="AF53" s="59"/>
      <c r="AG53" s="50" t="str">
        <f>IF(Table_Styles[[#This Row],[MB]]&lt;&gt;"",Table_Styles[[#This Row],[MB]],IF(Table_Styles[[#This Row],[MB Default]]&lt;&gt;"",Table_Styles[[#This Row],[MB Default]],""))</f>
        <v/>
      </c>
      <c r="AH53" s="59"/>
      <c r="AI53" s="59"/>
      <c r="AJ53" s="50" t="str">
        <f>IF(Table_Styles[[#This Row],[ML]]&lt;&gt;"",Table_Styles[[#This Row],[ML]],IF(Table_Styles[[#This Row],[ML Default]]&lt;&gt;"",Table_Styles[[#This Row],[ML Default]],""))</f>
        <v/>
      </c>
      <c r="AK53" s="59"/>
      <c r="AL53" s="59"/>
      <c r="AM53" s="50" t="str">
        <f>IF(Table_Styles[[#This Row],[PT]]&lt;&gt;"",Table_Styles[[#This Row],[PT]],IF(Table_Styles[[#This Row],[PT Default]]&lt;&gt;"",Table_Styles[[#This Row],[PT Default]],""))</f>
        <v/>
      </c>
      <c r="AN53" s="59"/>
      <c r="AO53" s="59"/>
      <c r="AP53" s="50" t="str">
        <f>IF(Table_Styles[[#This Row],[PR]]&lt;&gt;"",Table_Styles[[#This Row],[PR]],IF(Table_Styles[[#This Row],[PR Default]]&lt;&gt;"",Table_Styles[[#This Row],[PR Default]],""))</f>
        <v/>
      </c>
      <c r="AQ53" s="59"/>
      <c r="AR53" s="59"/>
      <c r="AS53" s="50" t="str">
        <f>IF(Table_Styles[[#This Row],[PB]]&lt;&gt;"",Table_Styles[[#This Row],[PB]],IF(Table_Styles[[#This Row],[PB Default]]&lt;&gt;"",Table_Styles[[#This Row],[PB Default]],""))</f>
        <v/>
      </c>
      <c r="AT53" s="59"/>
      <c r="AU53" s="59"/>
      <c r="AV53" s="50" t="str">
        <f>IF(Table_Styles[[#This Row],[PL]]&lt;&gt;"",Table_Styles[[#This Row],[PL]],IF(Table_Styles[[#This Row],[PL Default]]&lt;&gt;"",Table_Styles[[#This Row],[PL Default]],""))</f>
        <v/>
      </c>
      <c r="AW53" s="59"/>
      <c r="AX53" s="59"/>
      <c r="AY53" s="50" t="str">
        <f>IF(Table_Styles[[#This Row],[BT]]&lt;&gt;"",Table_Styles[[#This Row],[BT]],IF(Table_Styles[[#This Row],[BT Default]]&lt;&gt;"",Table_Styles[[#This Row],[BT Default]],""))</f>
        <v/>
      </c>
      <c r="AZ53" s="59"/>
      <c r="BA53" s="59"/>
      <c r="BB53" s="50" t="str">
        <f>IF(Table_Styles[[#This Row],[BR]]&lt;&gt;"",Table_Styles[[#This Row],[BR]],IF(Table_Styles[[#This Row],[BR Default]]&lt;&gt;"",Table_Styles[[#This Row],[BR Default]],""))</f>
        <v/>
      </c>
      <c r="BC53" s="59"/>
      <c r="BD53" s="59"/>
      <c r="BE53" s="50" t="str">
        <f>IF(Table_Styles[[#This Row],[BB]]&lt;&gt;"",Table_Styles[[#This Row],[BB]],IF(Table_Styles[[#This Row],[BB Default]]&lt;&gt;"",Table_Styles[[#This Row],[BB Default]],""))</f>
        <v/>
      </c>
      <c r="BF53" s="59"/>
      <c r="BG53" s="59"/>
      <c r="BH53" s="50" t="str">
        <f>IF(Table_Styles[[#This Row],[BL]]&lt;&gt;"",Table_Styles[[#This Row],[BL]],IF(Table_Styles[[#This Row],[BL Default]]&lt;&gt;"",Table_Styles[[#This Row],[BL Default]],""))</f>
        <v/>
      </c>
      <c r="BI53" s="59"/>
      <c r="BJ53" s="59"/>
      <c r="BK53" s="50" t="str">
        <f>IF(Table_Styles[[#This Row],[Width]]&lt;&gt;"",Table_Styles[[#This Row],[Width]],IF(Table_Styles[[#This Row],[Width Default]]&lt;&gt;"",Table_Styles[[#This Row],[Width Default]],""))</f>
        <v/>
      </c>
      <c r="BL53" s="59"/>
      <c r="BM53" s="59"/>
      <c r="BN53" s="50" t="str">
        <f>IF(Table_Styles[[#This Row],[Height]]&lt;&gt;"",Table_Styles[[#This Row],[Height]],IF(Table_Styles[[#This Row],[Height Default]]&lt;&gt;"",Table_Styles[[#This Row],[Height Default]],""))</f>
        <v/>
      </c>
      <c r="BO53" s="50"/>
      <c r="BP53" s="50"/>
      <c r="BQ53" s="50" t="str">
        <f>IF(Table_Styles[[#This Row],[Top]]&lt;&gt;"",Table_Styles[[#This Row],[Top]],IF(Table_Styles[[#This Row],[Top Default]]&lt;&gt;"",Table_Styles[[#This Row],[Top Default]],""))</f>
        <v/>
      </c>
      <c r="BR53" s="50"/>
      <c r="BS53" s="50"/>
      <c r="BT53" s="50" t="str">
        <f>IF(Table_Styles[[#This Row],[Right]]&lt;&gt;"",Table_Styles[[#This Row],[Right]],IF(Table_Styles[[#This Row],[Right Default]]&lt;&gt;"",Table_Styles[[#This Row],[Right Default]],""))</f>
        <v/>
      </c>
      <c r="BU53" s="50"/>
      <c r="BV53" s="50"/>
      <c r="BW53" s="50" t="str">
        <f>IF(Table_Styles[[#This Row],[Bottom]]&lt;&gt;"",Table_Styles[[#This Row],[Bottom]],IF(Table_Styles[[#This Row],[Bottom Default]]&lt;&gt;"",Table_Styles[[#This Row],[Bottom Default]],""))</f>
        <v/>
      </c>
      <c r="BX53" s="50"/>
      <c r="BY53" s="50"/>
      <c r="BZ53" s="50" t="str">
        <f>IF(Table_Styles[[#This Row],[Left]]&lt;&gt;"",Table_Styles[[#This Row],[Left]],IF(Table_Styles[[#This Row],[Left Default]]&lt;&gt;"",Table_Styles[[#This Row],[Left Default]],""))</f>
        <v/>
      </c>
      <c r="CA53" s="59"/>
      <c r="CB53" s="103" t="str">
        <f>IF(AND(Table_Styles[[#This Row],[Selector]]&lt;&gt;"",Table_Styles[[#This Row],[Font Family Used]]&lt;&gt;"",Table_Styles[[#This Row],[Font Weight Used]]&lt;&gt;""),Table_Styles[[#This Row],[Font Family Used]]&amp;" "&amp;Table_Styles[[#This Row],[Font Weight Used]],"")</f>
        <v/>
      </c>
      <c r="CC53" s="103" t="str">
        <f ca="1">IF(AND(Table_Styles[[#This Row],[Selector]],COUNTIF(OFFSET(CC:CC,0,0,ROW()-1,1),"="&amp;Table_Styles[[#This Row],[Font]])=0),Table_Styles[[#This Row],[Font]],"")</f>
        <v/>
      </c>
      <c r="CD53" s="103" t="str">
        <f ca="1">IF(Table_Styles[[#This Row],[Unique Font]]&lt;&gt;"",
"{""fontFamily"":"""&amp;Table_Styles[[#This Row],[Font Family Used]]&amp;""",""fontWeight"":"&amp;Table_Styles[[#This Row],[Font Weight Used]]&amp;"}","")</f>
        <v/>
      </c>
      <c r="CE5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53" s="106" t="str">
        <f>IF(AND(Table_Styles[[#This Row],[Selector]]&lt;&gt;"", Table_Styles[[#This Row],[Config Properties]]&lt;&gt;""),
Table_Styles[[#This Row],[Selector]]&amp;" { "&amp;Table_Styles[[#This Row],[Config Properties]]&amp;" }","")</f>
        <v>formly-field label .btn-icon { font-size: 25px;margin-top: 3px }</v>
      </c>
      <c r="CG53" s="106" t="str">
        <f xml:space="preserve">
SUBSTITUTE(SUBSTITUTE(SUBSTITUTE(SUBSTITUTE(SUBSTITUTE(SUBSTITUTE(SUBSTITUTE(SUBSTITUTE(Table_Styles[[#This Row],[Config]],
" {","{"),
"{ ","{"),
" }","}"),
"} ","}"),
" ,",","),
", ",","),
" :",":"),
": ",":")</f>
        <v>formly-field label .btn-icon{font-size:25px;margin-top:3px}</v>
      </c>
    </row>
    <row r="54" spans="2:85" ht="21" customHeight="1">
      <c r="B54" s="103" t="s">
        <v>436</v>
      </c>
      <c r="C54" s="104" t="s">
        <v>437</v>
      </c>
      <c r="D54" s="146"/>
      <c r="E54" s="59"/>
      <c r="F54" s="50" t="str">
        <f>IF(Table_Styles[[#This Row],[Font Family]]&lt;&gt;"",Table_Styles[[#This Row],[Font Family]],IF(Table_Styles[[#This Row],[Font Family Default]]&lt;&gt;"",Table_Styles[[#This Row],[Font Family Default]],""))</f>
        <v/>
      </c>
      <c r="G54" s="146"/>
      <c r="H54" s="135" t="s">
        <v>429</v>
      </c>
      <c r="I54" s="50" t="str">
        <f>IF(Table_Styles[[#This Row],[Font Size]]&lt;&gt;"",Table_Styles[[#This Row],[Font Size]],IF(Table_Styles[[#This Row],[Font Size Default]]&lt;&gt;"",Table_Styles[[#This Row],[Font Size Default]],""))</f>
        <v>18px</v>
      </c>
      <c r="J54" s="146"/>
      <c r="K54" s="59"/>
      <c r="L54" s="50" t="str">
        <f>IF(Table_Styles[[#This Row],[Font Weight]]&lt;&gt;"",Table_Styles[[#This Row],[Font Weight]],IF(Table_Styles[[#This Row],[Font Weight Default]]&lt;&gt;"",Table_Styles[[#This Row],[Font Weight Default]],""))</f>
        <v/>
      </c>
      <c r="M54" s="146"/>
      <c r="N54" s="59"/>
      <c r="O54" s="50" t="str">
        <f>IF(Table_Styles[[#This Row],[Colour]]&lt;&gt;"",Table_Styles[[#This Row],[Colour]],IF(Table_Styles[[#This Row],[Colour Default]]&lt;&gt;"",Table_Styles[[#This Row],[Colour Default]],""))</f>
        <v/>
      </c>
      <c r="P54" s="146"/>
      <c r="Q54" s="59"/>
      <c r="R54" s="50" t="str">
        <f>IF(Table_Styles[[#This Row],[Background]]&lt;&gt;"",Table_Styles[[#This Row],[Background]],IF(Table_Styles[[#This Row],[Background Default]]&lt;&gt;"",Table_Styles[[#This Row],[Background Default]],""))</f>
        <v/>
      </c>
      <c r="S54" s="146"/>
      <c r="T54" s="59"/>
      <c r="U54" s="50" t="str">
        <f>IF(Table_Styles[[#This Row],[Border]]&lt;&gt;"",Table_Styles[[#This Row],[Border]],IF(Table_Styles[[#This Row],[Border Default]]&lt;&gt;"",Table_Styles[[#This Row],[Border Default]],""))</f>
        <v/>
      </c>
      <c r="V54" s="59"/>
      <c r="W54" s="59"/>
      <c r="X54" s="50" t="str">
        <f>IF(Table_Styles[[#This Row],[Border Radius]]&lt;&gt;"",Table_Styles[[#This Row],[Border Radius]],IF(Table_Styles[[#This Row],[Border Radius Default]]&lt;&gt;"",Table_Styles[[#This Row],[Border Radius Default]],""))</f>
        <v/>
      </c>
      <c r="Y54" s="146"/>
      <c r="Z54" s="135"/>
      <c r="AA54" s="50" t="str">
        <f>IF(Table_Styles[[#This Row],[MT]]&lt;&gt;"",Table_Styles[[#This Row],[MT]],IF(Table_Styles[[#This Row],[MT Default]]&lt;&gt;"",Table_Styles[[#This Row],[MT Default]],""))</f>
        <v/>
      </c>
      <c r="AB54" s="146"/>
      <c r="AC54" s="59"/>
      <c r="AD54" s="50" t="str">
        <f>IF(Table_Styles[[#This Row],[MR]]&lt;&gt;"",Table_Styles[[#This Row],[MR]],IF(Table_Styles[[#This Row],[MR Default]]&lt;&gt;"",Table_Styles[[#This Row],[MR Default]],""))</f>
        <v/>
      </c>
      <c r="AE54" s="146"/>
      <c r="AF54" s="59"/>
      <c r="AG54" s="50" t="str">
        <f>IF(Table_Styles[[#This Row],[MB]]&lt;&gt;"",Table_Styles[[#This Row],[MB]],IF(Table_Styles[[#This Row],[MB Default]]&lt;&gt;"",Table_Styles[[#This Row],[MB Default]],""))</f>
        <v/>
      </c>
      <c r="AH54" s="146"/>
      <c r="AI54" s="59"/>
      <c r="AJ54" s="50" t="str">
        <f>IF(Table_Styles[[#This Row],[ML]]&lt;&gt;"",Table_Styles[[#This Row],[ML]],IF(Table_Styles[[#This Row],[ML Default]]&lt;&gt;"",Table_Styles[[#This Row],[ML Default]],""))</f>
        <v/>
      </c>
      <c r="AK54" s="146"/>
      <c r="AL54" s="59"/>
      <c r="AM54" s="50" t="str">
        <f>IF(Table_Styles[[#This Row],[PT]]&lt;&gt;"",Table_Styles[[#This Row],[PT]],IF(Table_Styles[[#This Row],[PT Default]]&lt;&gt;"",Table_Styles[[#This Row],[PT Default]],""))</f>
        <v/>
      </c>
      <c r="AN54" s="146"/>
      <c r="AO54" s="59"/>
      <c r="AP54" s="50" t="str">
        <f>IF(Table_Styles[[#This Row],[PR]]&lt;&gt;"",Table_Styles[[#This Row],[PR]],IF(Table_Styles[[#This Row],[PR Default]]&lt;&gt;"",Table_Styles[[#This Row],[PR Default]],""))</f>
        <v/>
      </c>
      <c r="AQ54" s="146"/>
      <c r="AR54" s="59"/>
      <c r="AS54" s="50" t="str">
        <f>IF(Table_Styles[[#This Row],[PB]]&lt;&gt;"",Table_Styles[[#This Row],[PB]],IF(Table_Styles[[#This Row],[PB Default]]&lt;&gt;"",Table_Styles[[#This Row],[PB Default]],""))</f>
        <v/>
      </c>
      <c r="AT54" s="146"/>
      <c r="AU54" s="59"/>
      <c r="AV54" s="50" t="str">
        <f>IF(Table_Styles[[#This Row],[PL]]&lt;&gt;"",Table_Styles[[#This Row],[PL]],IF(Table_Styles[[#This Row],[PL Default]]&lt;&gt;"",Table_Styles[[#This Row],[PL Default]],""))</f>
        <v/>
      </c>
      <c r="AW54" s="146"/>
      <c r="AX54" s="59"/>
      <c r="AY54" s="50" t="str">
        <f>IF(Table_Styles[[#This Row],[BT]]&lt;&gt;"",Table_Styles[[#This Row],[BT]],IF(Table_Styles[[#This Row],[BT Default]]&lt;&gt;"",Table_Styles[[#This Row],[BT Default]],""))</f>
        <v/>
      </c>
      <c r="AZ54" s="146"/>
      <c r="BA54" s="59"/>
      <c r="BB54" s="50" t="str">
        <f>IF(Table_Styles[[#This Row],[BR]]&lt;&gt;"",Table_Styles[[#This Row],[BR]],IF(Table_Styles[[#This Row],[BR Default]]&lt;&gt;"",Table_Styles[[#This Row],[BR Default]],""))</f>
        <v/>
      </c>
      <c r="BC54" s="146"/>
      <c r="BD54" s="59"/>
      <c r="BE54" s="50" t="str">
        <f>IF(Table_Styles[[#This Row],[BB]]&lt;&gt;"",Table_Styles[[#This Row],[BB]],IF(Table_Styles[[#This Row],[BB Default]]&lt;&gt;"",Table_Styles[[#This Row],[BB Default]],""))</f>
        <v/>
      </c>
      <c r="BF54" s="146"/>
      <c r="BG54" s="59"/>
      <c r="BH54" s="50" t="str">
        <f>IF(Table_Styles[[#This Row],[BL]]&lt;&gt;"",Table_Styles[[#This Row],[BL]],IF(Table_Styles[[#This Row],[BL Default]]&lt;&gt;"",Table_Styles[[#This Row],[BL Default]],""))</f>
        <v/>
      </c>
      <c r="BI54" s="59"/>
      <c r="BJ54" s="59"/>
      <c r="BK54" s="50" t="str">
        <f>IF(Table_Styles[[#This Row],[Width]]&lt;&gt;"",Table_Styles[[#This Row],[Width]],IF(Table_Styles[[#This Row],[Width Default]]&lt;&gt;"",Table_Styles[[#This Row],[Width Default]],""))</f>
        <v/>
      </c>
      <c r="BL54" s="59"/>
      <c r="BM54" s="59"/>
      <c r="BN54" s="50" t="str">
        <f>IF(Table_Styles[[#This Row],[Height]]&lt;&gt;"",Table_Styles[[#This Row],[Height]],IF(Table_Styles[[#This Row],[Height Default]]&lt;&gt;"",Table_Styles[[#This Row],[Height Default]],""))</f>
        <v/>
      </c>
      <c r="BO54" s="50"/>
      <c r="BP54" s="135" t="s">
        <v>438</v>
      </c>
      <c r="BQ54" s="50" t="str">
        <f>IF(Table_Styles[[#This Row],[Top]]&lt;&gt;"",Table_Styles[[#This Row],[Top]],IF(Table_Styles[[#This Row],[Top Default]]&lt;&gt;"",Table_Styles[[#This Row],[Top Default]],""))</f>
        <v>-4px</v>
      </c>
      <c r="BR54" s="50"/>
      <c r="BS54" s="50"/>
      <c r="BT54" s="50" t="str">
        <f>IF(Table_Styles[[#This Row],[Right]]&lt;&gt;"",Table_Styles[[#This Row],[Right]],IF(Table_Styles[[#This Row],[Right Default]]&lt;&gt;"",Table_Styles[[#This Row],[Right Default]],""))</f>
        <v/>
      </c>
      <c r="BU54" s="50"/>
      <c r="BV54" s="50"/>
      <c r="BW54" s="50" t="str">
        <f>IF(Table_Styles[[#This Row],[Bottom]]&lt;&gt;"",Table_Styles[[#This Row],[Bottom]],IF(Table_Styles[[#This Row],[Bottom Default]]&lt;&gt;"",Table_Styles[[#This Row],[Bottom Default]],""))</f>
        <v/>
      </c>
      <c r="BX54" s="50"/>
      <c r="BY54" s="50"/>
      <c r="BZ54" s="50" t="str">
        <f>IF(Table_Styles[[#This Row],[Left]]&lt;&gt;"",Table_Styles[[#This Row],[Left]],IF(Table_Styles[[#This Row],[Left Default]]&lt;&gt;"",Table_Styles[[#This Row],[Left Default]],""))</f>
        <v/>
      </c>
      <c r="CA54" s="146"/>
      <c r="CB54" s="106" t="str">
        <f>IF(AND(Table_Styles[[#This Row],[Selector]]&lt;&gt;"",Table_Styles[[#This Row],[Font Family Used]]&lt;&gt;"",Table_Styles[[#This Row],[Font Weight Used]]&lt;&gt;""),Table_Styles[[#This Row],[Font Family Used]]&amp;" "&amp;Table_Styles[[#This Row],[Font Weight Used]],"")</f>
        <v/>
      </c>
      <c r="CC54" s="106" t="str">
        <f ca="1">IF(AND(Table_Styles[[#This Row],[Selector]],COUNTIF(OFFSET(CC:CC,0,0,ROW()-1,1),"="&amp;Table_Styles[[#This Row],[Font]])=0),Table_Styles[[#This Row],[Font]],"")</f>
        <v/>
      </c>
      <c r="CD54" s="106" t="str">
        <f ca="1">IF(Table_Styles[[#This Row],[Unique Font]]&lt;&gt;"",
"{""fontFamily"":"""&amp;Table_Styles[[#This Row],[Font Family Used]]&amp;""",""fontWeight"":"&amp;Table_Styles[[#This Row],[Font Weight Used]]&amp;"}","")</f>
        <v/>
      </c>
      <c r="CE5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54" s="106" t="str">
        <f>IF(AND(Table_Styles[[#This Row],[Selector]]&lt;&gt;"", Table_Styles[[#This Row],[Config Properties]]&lt;&gt;""),
Table_Styles[[#This Row],[Selector]]&amp;" { "&amp;Table_Styles[[#This Row],[Config Properties]]&amp;" }","")</f>
        <v>formly-field label .btn-icon .sm { font-size: 18px;top: -4px }</v>
      </c>
      <c r="CG54" s="106" t="str">
        <f xml:space="preserve">
SUBSTITUTE(SUBSTITUTE(SUBSTITUTE(SUBSTITUTE(SUBSTITUTE(SUBSTITUTE(SUBSTITUTE(SUBSTITUTE(Table_Styles[[#This Row],[Config]],
" {","{"),
"{ ","{"),
" }","}"),
"} ","}"),
" ,",","),
", ",","),
" :",":"),
": ",":")</f>
        <v>formly-field label .btn-icon .sm{font-size:18px;top:-4px}</v>
      </c>
    </row>
    <row r="55" spans="2:85" ht="21" customHeight="1">
      <c r="B55" s="103" t="s">
        <v>439</v>
      </c>
      <c r="C55" s="104" t="s">
        <v>440</v>
      </c>
      <c r="D55" s="146"/>
      <c r="E55" s="59"/>
      <c r="F55" s="50" t="str">
        <f>IF(Table_Styles[[#This Row],[Font Family]]&lt;&gt;"",Table_Styles[[#This Row],[Font Family]],IF(Table_Styles[[#This Row],[Font Family Default]]&lt;&gt;"",Table_Styles[[#This Row],[Font Family Default]],""))</f>
        <v/>
      </c>
      <c r="G55" s="146"/>
      <c r="H55" s="135" t="s">
        <v>434</v>
      </c>
      <c r="I55" s="50" t="str">
        <f>IF(Table_Styles[[#This Row],[Font Size]]&lt;&gt;"",Table_Styles[[#This Row],[Font Size]],IF(Table_Styles[[#This Row],[Font Size Default]]&lt;&gt;"",Table_Styles[[#This Row],[Font Size Default]],""))</f>
        <v>25px</v>
      </c>
      <c r="J55" s="146"/>
      <c r="K55" s="59"/>
      <c r="L55" s="50" t="str">
        <f>IF(Table_Styles[[#This Row],[Font Weight]]&lt;&gt;"",Table_Styles[[#This Row],[Font Weight]],IF(Table_Styles[[#This Row],[Font Weight Default]]&lt;&gt;"",Table_Styles[[#This Row],[Font Weight Default]],""))</f>
        <v/>
      </c>
      <c r="M55" s="146"/>
      <c r="N55" s="59"/>
      <c r="O55" s="50" t="str">
        <f>IF(Table_Styles[[#This Row],[Colour]]&lt;&gt;"",Table_Styles[[#This Row],[Colour]],IF(Table_Styles[[#This Row],[Colour Default]]&lt;&gt;"",Table_Styles[[#This Row],[Colour Default]],""))</f>
        <v/>
      </c>
      <c r="P55" s="146"/>
      <c r="Q55" s="59"/>
      <c r="R55" s="50" t="str">
        <f>IF(Table_Styles[[#This Row],[Background]]&lt;&gt;"",Table_Styles[[#This Row],[Background]],IF(Table_Styles[[#This Row],[Background Default]]&lt;&gt;"",Table_Styles[[#This Row],[Background Default]],""))</f>
        <v/>
      </c>
      <c r="S55" s="146"/>
      <c r="T55" s="59"/>
      <c r="U55" s="50" t="str">
        <f>IF(Table_Styles[[#This Row],[Border]]&lt;&gt;"",Table_Styles[[#This Row],[Border]],IF(Table_Styles[[#This Row],[Border Default]]&lt;&gt;"",Table_Styles[[#This Row],[Border Default]],""))</f>
        <v/>
      </c>
      <c r="V55" s="59"/>
      <c r="W55" s="59"/>
      <c r="X55" s="50" t="str">
        <f>IF(Table_Styles[[#This Row],[Border Radius]]&lt;&gt;"",Table_Styles[[#This Row],[Border Radius]],IF(Table_Styles[[#This Row],[Border Radius Default]]&lt;&gt;"",Table_Styles[[#This Row],[Border Radius Default]],""))</f>
        <v/>
      </c>
      <c r="Y55" s="146"/>
      <c r="Z55" s="135"/>
      <c r="AA55" s="50" t="str">
        <f>IF(Table_Styles[[#This Row],[MT]]&lt;&gt;"",Table_Styles[[#This Row],[MT]],IF(Table_Styles[[#This Row],[MT Default]]&lt;&gt;"",Table_Styles[[#This Row],[MT Default]],""))</f>
        <v/>
      </c>
      <c r="AB55" s="146"/>
      <c r="AC55" s="59"/>
      <c r="AD55" s="50" t="str">
        <f>IF(Table_Styles[[#This Row],[MR]]&lt;&gt;"",Table_Styles[[#This Row],[MR]],IF(Table_Styles[[#This Row],[MR Default]]&lt;&gt;"",Table_Styles[[#This Row],[MR Default]],""))</f>
        <v/>
      </c>
      <c r="AE55" s="146"/>
      <c r="AF55" s="59"/>
      <c r="AG55" s="50" t="str">
        <f>IF(Table_Styles[[#This Row],[MB]]&lt;&gt;"",Table_Styles[[#This Row],[MB]],IF(Table_Styles[[#This Row],[MB Default]]&lt;&gt;"",Table_Styles[[#This Row],[MB Default]],""))</f>
        <v/>
      </c>
      <c r="AH55" s="146"/>
      <c r="AI55" s="59"/>
      <c r="AJ55" s="50" t="str">
        <f>IF(Table_Styles[[#This Row],[ML]]&lt;&gt;"",Table_Styles[[#This Row],[ML]],IF(Table_Styles[[#This Row],[ML Default]]&lt;&gt;"",Table_Styles[[#This Row],[ML Default]],""))</f>
        <v/>
      </c>
      <c r="AK55" s="146"/>
      <c r="AL55" s="59"/>
      <c r="AM55" s="50" t="str">
        <f>IF(Table_Styles[[#This Row],[PT]]&lt;&gt;"",Table_Styles[[#This Row],[PT]],IF(Table_Styles[[#This Row],[PT Default]]&lt;&gt;"",Table_Styles[[#This Row],[PT Default]],""))</f>
        <v/>
      </c>
      <c r="AN55" s="146"/>
      <c r="AO55" s="59"/>
      <c r="AP55" s="50" t="str">
        <f>IF(Table_Styles[[#This Row],[PR]]&lt;&gt;"",Table_Styles[[#This Row],[PR]],IF(Table_Styles[[#This Row],[PR Default]]&lt;&gt;"",Table_Styles[[#This Row],[PR Default]],""))</f>
        <v/>
      </c>
      <c r="AQ55" s="146"/>
      <c r="AR55" s="59"/>
      <c r="AS55" s="50" t="str">
        <f>IF(Table_Styles[[#This Row],[PB]]&lt;&gt;"",Table_Styles[[#This Row],[PB]],IF(Table_Styles[[#This Row],[PB Default]]&lt;&gt;"",Table_Styles[[#This Row],[PB Default]],""))</f>
        <v/>
      </c>
      <c r="AT55" s="146"/>
      <c r="AU55" s="59"/>
      <c r="AV55" s="50" t="str">
        <f>IF(Table_Styles[[#This Row],[PL]]&lt;&gt;"",Table_Styles[[#This Row],[PL]],IF(Table_Styles[[#This Row],[PL Default]]&lt;&gt;"",Table_Styles[[#This Row],[PL Default]],""))</f>
        <v/>
      </c>
      <c r="AW55" s="146"/>
      <c r="AX55" s="59"/>
      <c r="AY55" s="50" t="str">
        <f>IF(Table_Styles[[#This Row],[BT]]&lt;&gt;"",Table_Styles[[#This Row],[BT]],IF(Table_Styles[[#This Row],[BT Default]]&lt;&gt;"",Table_Styles[[#This Row],[BT Default]],""))</f>
        <v/>
      </c>
      <c r="AZ55" s="146"/>
      <c r="BA55" s="59"/>
      <c r="BB55" s="50" t="str">
        <f>IF(Table_Styles[[#This Row],[BR]]&lt;&gt;"",Table_Styles[[#This Row],[BR]],IF(Table_Styles[[#This Row],[BR Default]]&lt;&gt;"",Table_Styles[[#This Row],[BR Default]],""))</f>
        <v/>
      </c>
      <c r="BC55" s="146"/>
      <c r="BD55" s="59"/>
      <c r="BE55" s="50" t="str">
        <f>IF(Table_Styles[[#This Row],[BB]]&lt;&gt;"",Table_Styles[[#This Row],[BB]],IF(Table_Styles[[#This Row],[BB Default]]&lt;&gt;"",Table_Styles[[#This Row],[BB Default]],""))</f>
        <v/>
      </c>
      <c r="BF55" s="146"/>
      <c r="BG55" s="59"/>
      <c r="BH55" s="50" t="str">
        <f>IF(Table_Styles[[#This Row],[BL]]&lt;&gt;"",Table_Styles[[#This Row],[BL]],IF(Table_Styles[[#This Row],[BL Default]]&lt;&gt;"",Table_Styles[[#This Row],[BL Default]],""))</f>
        <v/>
      </c>
      <c r="BI55" s="59"/>
      <c r="BJ55" s="59"/>
      <c r="BK55" s="50" t="str">
        <f>IF(Table_Styles[[#This Row],[Width]]&lt;&gt;"",Table_Styles[[#This Row],[Width]],IF(Table_Styles[[#This Row],[Width Default]]&lt;&gt;"",Table_Styles[[#This Row],[Width Default]],""))</f>
        <v/>
      </c>
      <c r="BL55" s="59"/>
      <c r="BM55" s="59"/>
      <c r="BN55" s="50" t="str">
        <f>IF(Table_Styles[[#This Row],[Height]]&lt;&gt;"",Table_Styles[[#This Row],[Height]],IF(Table_Styles[[#This Row],[Height Default]]&lt;&gt;"",Table_Styles[[#This Row],[Height Default]],""))</f>
        <v/>
      </c>
      <c r="BO55" s="50"/>
      <c r="BP55" s="135" t="s">
        <v>441</v>
      </c>
      <c r="BQ55" s="50" t="str">
        <f>IF(Table_Styles[[#This Row],[Top]]&lt;&gt;"",Table_Styles[[#This Row],[Top]],IF(Table_Styles[[#This Row],[Top Default]]&lt;&gt;"",Table_Styles[[#This Row],[Top Default]],""))</f>
        <v>-2px</v>
      </c>
      <c r="BR55" s="50"/>
      <c r="BS55" s="50"/>
      <c r="BT55" s="50" t="str">
        <f>IF(Table_Styles[[#This Row],[Right]]&lt;&gt;"",Table_Styles[[#This Row],[Right]],IF(Table_Styles[[#This Row],[Right Default]]&lt;&gt;"",Table_Styles[[#This Row],[Right Default]],""))</f>
        <v/>
      </c>
      <c r="BU55" s="50"/>
      <c r="BV55" s="50"/>
      <c r="BW55" s="50" t="str">
        <f>IF(Table_Styles[[#This Row],[Bottom]]&lt;&gt;"",Table_Styles[[#This Row],[Bottom]],IF(Table_Styles[[#This Row],[Bottom Default]]&lt;&gt;"",Table_Styles[[#This Row],[Bottom Default]],""))</f>
        <v/>
      </c>
      <c r="BX55" s="50"/>
      <c r="BY55" s="50"/>
      <c r="BZ55" s="50" t="str">
        <f>IF(Table_Styles[[#This Row],[Left]]&lt;&gt;"",Table_Styles[[#This Row],[Left]],IF(Table_Styles[[#This Row],[Left Default]]&lt;&gt;"",Table_Styles[[#This Row],[Left Default]],""))</f>
        <v/>
      </c>
      <c r="CA55" s="146"/>
      <c r="CB55" s="106" t="str">
        <f>IF(AND(Table_Styles[[#This Row],[Selector]]&lt;&gt;"",Table_Styles[[#This Row],[Font Family Used]]&lt;&gt;"",Table_Styles[[#This Row],[Font Weight Used]]&lt;&gt;""),Table_Styles[[#This Row],[Font Family Used]]&amp;" "&amp;Table_Styles[[#This Row],[Font Weight Used]],"")</f>
        <v/>
      </c>
      <c r="CC55" s="106" t="str">
        <f ca="1">IF(AND(Table_Styles[[#This Row],[Selector]],COUNTIF(OFFSET(CC:CC,0,0,ROW()-1,1),"="&amp;Table_Styles[[#This Row],[Font]])=0),Table_Styles[[#This Row],[Font]],"")</f>
        <v/>
      </c>
      <c r="CD55" s="106" t="str">
        <f ca="1">IF(Table_Styles[[#This Row],[Unique Font]]&lt;&gt;"",
"{""fontFamily"":"""&amp;Table_Styles[[#This Row],[Font Family Used]]&amp;""",""fontWeight"":"&amp;Table_Styles[[#This Row],[Font Weight Used]]&amp;"}","")</f>
        <v/>
      </c>
      <c r="CE5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55" s="106" t="str">
        <f>IF(AND(Table_Styles[[#This Row],[Selector]]&lt;&gt;"", Table_Styles[[#This Row],[Config Properties]]&lt;&gt;""),
Table_Styles[[#This Row],[Selector]]&amp;" { "&amp;Table_Styles[[#This Row],[Config Properties]]&amp;" }","")</f>
        <v>formly-field label .btn-icon .md { font-size: 25px;top: -2px }</v>
      </c>
      <c r="CG55" s="106" t="str">
        <f xml:space="preserve">
SUBSTITUTE(SUBSTITUTE(SUBSTITUTE(SUBSTITUTE(SUBSTITUTE(SUBSTITUTE(SUBSTITUTE(SUBSTITUTE(Table_Styles[[#This Row],[Config]],
" {","{"),
"{ ","{"),
" }","}"),
"} ","}"),
" ,",","),
", ",","),
" :",":"),
": ",":")</f>
        <v>formly-field label .btn-icon .md{font-size:25px;top:-2px}</v>
      </c>
    </row>
    <row r="56" spans="2:85" ht="21" customHeight="1">
      <c r="B56" s="103" t="s">
        <v>442</v>
      </c>
      <c r="C56" s="104" t="s">
        <v>443</v>
      </c>
      <c r="D56" s="146"/>
      <c r="E56" s="59"/>
      <c r="F56" s="50" t="str">
        <f>IF(Table_Styles[[#This Row],[Font Family]]&lt;&gt;"",Table_Styles[[#This Row],[Font Family]],IF(Table_Styles[[#This Row],[Font Family Default]]&lt;&gt;"",Table_Styles[[#This Row],[Font Family Default]],""))</f>
        <v/>
      </c>
      <c r="G56" s="146"/>
      <c r="H56" s="135" t="s">
        <v>380</v>
      </c>
      <c r="I56" s="50" t="str">
        <f>IF(Table_Styles[[#This Row],[Font Size]]&lt;&gt;"",Table_Styles[[#This Row],[Font Size]],IF(Table_Styles[[#This Row],[Font Size Default]]&lt;&gt;"",Table_Styles[[#This Row],[Font Size Default]],""))</f>
        <v>30px</v>
      </c>
      <c r="J56" s="146"/>
      <c r="K56" s="59"/>
      <c r="L56" s="50" t="str">
        <f>IF(Table_Styles[[#This Row],[Font Weight]]&lt;&gt;"",Table_Styles[[#This Row],[Font Weight]],IF(Table_Styles[[#This Row],[Font Weight Default]]&lt;&gt;"",Table_Styles[[#This Row],[Font Weight Default]],""))</f>
        <v/>
      </c>
      <c r="M56" s="146"/>
      <c r="N56" s="59"/>
      <c r="O56" s="50" t="str">
        <f>IF(Table_Styles[[#This Row],[Colour]]&lt;&gt;"",Table_Styles[[#This Row],[Colour]],IF(Table_Styles[[#This Row],[Colour Default]]&lt;&gt;"",Table_Styles[[#This Row],[Colour Default]],""))</f>
        <v/>
      </c>
      <c r="P56" s="146"/>
      <c r="Q56" s="59"/>
      <c r="R56" s="50" t="str">
        <f>IF(Table_Styles[[#This Row],[Background]]&lt;&gt;"",Table_Styles[[#This Row],[Background]],IF(Table_Styles[[#This Row],[Background Default]]&lt;&gt;"",Table_Styles[[#This Row],[Background Default]],""))</f>
        <v/>
      </c>
      <c r="S56" s="146"/>
      <c r="T56" s="59"/>
      <c r="U56" s="50" t="str">
        <f>IF(Table_Styles[[#This Row],[Border]]&lt;&gt;"",Table_Styles[[#This Row],[Border]],IF(Table_Styles[[#This Row],[Border Default]]&lt;&gt;"",Table_Styles[[#This Row],[Border Default]],""))</f>
        <v/>
      </c>
      <c r="V56" s="59"/>
      <c r="W56" s="59"/>
      <c r="X56" s="50" t="str">
        <f>IF(Table_Styles[[#This Row],[Border Radius]]&lt;&gt;"",Table_Styles[[#This Row],[Border Radius]],IF(Table_Styles[[#This Row],[Border Radius Default]]&lt;&gt;"",Table_Styles[[#This Row],[Border Radius Default]],""))</f>
        <v/>
      </c>
      <c r="Y56" s="146"/>
      <c r="Z56" s="135"/>
      <c r="AA56" s="50" t="str">
        <f>IF(Table_Styles[[#This Row],[MT]]&lt;&gt;"",Table_Styles[[#This Row],[MT]],IF(Table_Styles[[#This Row],[MT Default]]&lt;&gt;"",Table_Styles[[#This Row],[MT Default]],""))</f>
        <v/>
      </c>
      <c r="AB56" s="146"/>
      <c r="AC56" s="59"/>
      <c r="AD56" s="50" t="str">
        <f>IF(Table_Styles[[#This Row],[MR]]&lt;&gt;"",Table_Styles[[#This Row],[MR]],IF(Table_Styles[[#This Row],[MR Default]]&lt;&gt;"",Table_Styles[[#This Row],[MR Default]],""))</f>
        <v/>
      </c>
      <c r="AE56" s="146"/>
      <c r="AF56" s="59"/>
      <c r="AG56" s="50" t="str">
        <f>IF(Table_Styles[[#This Row],[MB]]&lt;&gt;"",Table_Styles[[#This Row],[MB]],IF(Table_Styles[[#This Row],[MB Default]]&lt;&gt;"",Table_Styles[[#This Row],[MB Default]],""))</f>
        <v/>
      </c>
      <c r="AH56" s="146"/>
      <c r="AI56" s="59"/>
      <c r="AJ56" s="50" t="str">
        <f>IF(Table_Styles[[#This Row],[ML]]&lt;&gt;"",Table_Styles[[#This Row],[ML]],IF(Table_Styles[[#This Row],[ML Default]]&lt;&gt;"",Table_Styles[[#This Row],[ML Default]],""))</f>
        <v/>
      </c>
      <c r="AK56" s="146"/>
      <c r="AL56" s="59"/>
      <c r="AM56" s="50" t="str">
        <f>IF(Table_Styles[[#This Row],[PT]]&lt;&gt;"",Table_Styles[[#This Row],[PT]],IF(Table_Styles[[#This Row],[PT Default]]&lt;&gt;"",Table_Styles[[#This Row],[PT Default]],""))</f>
        <v/>
      </c>
      <c r="AN56" s="146"/>
      <c r="AO56" s="59"/>
      <c r="AP56" s="50" t="str">
        <f>IF(Table_Styles[[#This Row],[PR]]&lt;&gt;"",Table_Styles[[#This Row],[PR]],IF(Table_Styles[[#This Row],[PR Default]]&lt;&gt;"",Table_Styles[[#This Row],[PR Default]],""))</f>
        <v/>
      </c>
      <c r="AQ56" s="146"/>
      <c r="AR56" s="59"/>
      <c r="AS56" s="50" t="str">
        <f>IF(Table_Styles[[#This Row],[PB]]&lt;&gt;"",Table_Styles[[#This Row],[PB]],IF(Table_Styles[[#This Row],[PB Default]]&lt;&gt;"",Table_Styles[[#This Row],[PB Default]],""))</f>
        <v/>
      </c>
      <c r="AT56" s="146"/>
      <c r="AU56" s="59"/>
      <c r="AV56" s="50" t="str">
        <f>IF(Table_Styles[[#This Row],[PL]]&lt;&gt;"",Table_Styles[[#This Row],[PL]],IF(Table_Styles[[#This Row],[PL Default]]&lt;&gt;"",Table_Styles[[#This Row],[PL Default]],""))</f>
        <v/>
      </c>
      <c r="AW56" s="146"/>
      <c r="AX56" s="59"/>
      <c r="AY56" s="50" t="str">
        <f>IF(Table_Styles[[#This Row],[BT]]&lt;&gt;"",Table_Styles[[#This Row],[BT]],IF(Table_Styles[[#This Row],[BT Default]]&lt;&gt;"",Table_Styles[[#This Row],[BT Default]],""))</f>
        <v/>
      </c>
      <c r="AZ56" s="146"/>
      <c r="BA56" s="59"/>
      <c r="BB56" s="50" t="str">
        <f>IF(Table_Styles[[#This Row],[BR]]&lt;&gt;"",Table_Styles[[#This Row],[BR]],IF(Table_Styles[[#This Row],[BR Default]]&lt;&gt;"",Table_Styles[[#This Row],[BR Default]],""))</f>
        <v/>
      </c>
      <c r="BC56" s="146"/>
      <c r="BD56" s="59"/>
      <c r="BE56" s="50" t="str">
        <f>IF(Table_Styles[[#This Row],[BB]]&lt;&gt;"",Table_Styles[[#This Row],[BB]],IF(Table_Styles[[#This Row],[BB Default]]&lt;&gt;"",Table_Styles[[#This Row],[BB Default]],""))</f>
        <v/>
      </c>
      <c r="BF56" s="146"/>
      <c r="BG56" s="59"/>
      <c r="BH56" s="50" t="str">
        <f>IF(Table_Styles[[#This Row],[BL]]&lt;&gt;"",Table_Styles[[#This Row],[BL]],IF(Table_Styles[[#This Row],[BL Default]]&lt;&gt;"",Table_Styles[[#This Row],[BL Default]],""))</f>
        <v/>
      </c>
      <c r="BI56" s="59"/>
      <c r="BJ56" s="59"/>
      <c r="BK56" s="50" t="str">
        <f>IF(Table_Styles[[#This Row],[Width]]&lt;&gt;"",Table_Styles[[#This Row],[Width]],IF(Table_Styles[[#This Row],[Width Default]]&lt;&gt;"",Table_Styles[[#This Row],[Width Default]],""))</f>
        <v/>
      </c>
      <c r="BL56" s="59"/>
      <c r="BM56" s="59"/>
      <c r="BN56" s="50" t="str">
        <f>IF(Table_Styles[[#This Row],[Height]]&lt;&gt;"",Table_Styles[[#This Row],[Height]],IF(Table_Styles[[#This Row],[Height Default]]&lt;&gt;"",Table_Styles[[#This Row],[Height Default]],""))</f>
        <v/>
      </c>
      <c r="BO56" s="50"/>
      <c r="BP56" s="59"/>
      <c r="BQ56" s="50" t="str">
        <f>IF(Table_Styles[[#This Row],[Top]]&lt;&gt;"",Table_Styles[[#This Row],[Top]],IF(Table_Styles[[#This Row],[Top Default]]&lt;&gt;"",Table_Styles[[#This Row],[Top Default]],""))</f>
        <v/>
      </c>
      <c r="BR56" s="50"/>
      <c r="BS56" s="50"/>
      <c r="BT56" s="50" t="str">
        <f>IF(Table_Styles[[#This Row],[Right]]&lt;&gt;"",Table_Styles[[#This Row],[Right]],IF(Table_Styles[[#This Row],[Right Default]]&lt;&gt;"",Table_Styles[[#This Row],[Right Default]],""))</f>
        <v/>
      </c>
      <c r="BU56" s="50"/>
      <c r="BV56" s="50"/>
      <c r="BW56" s="50" t="str">
        <f>IF(Table_Styles[[#This Row],[Bottom]]&lt;&gt;"",Table_Styles[[#This Row],[Bottom]],IF(Table_Styles[[#This Row],[Bottom Default]]&lt;&gt;"",Table_Styles[[#This Row],[Bottom Default]],""))</f>
        <v/>
      </c>
      <c r="BX56" s="50"/>
      <c r="BY56" s="50"/>
      <c r="BZ56" s="50" t="str">
        <f>IF(Table_Styles[[#This Row],[Left]]&lt;&gt;"",Table_Styles[[#This Row],[Left]],IF(Table_Styles[[#This Row],[Left Default]]&lt;&gt;"",Table_Styles[[#This Row],[Left Default]],""))</f>
        <v/>
      </c>
      <c r="CA56" s="146"/>
      <c r="CB56" s="106" t="str">
        <f>IF(AND(Table_Styles[[#This Row],[Selector]]&lt;&gt;"",Table_Styles[[#This Row],[Font Family Used]]&lt;&gt;"",Table_Styles[[#This Row],[Font Weight Used]]&lt;&gt;""),Table_Styles[[#This Row],[Font Family Used]]&amp;" "&amp;Table_Styles[[#This Row],[Font Weight Used]],"")</f>
        <v/>
      </c>
      <c r="CC56" s="106" t="str">
        <f ca="1">IF(AND(Table_Styles[[#This Row],[Selector]],COUNTIF(OFFSET(CC:CC,0,0,ROW()-1,1),"="&amp;Table_Styles[[#This Row],[Font]])=0),Table_Styles[[#This Row],[Font]],"")</f>
        <v/>
      </c>
      <c r="CD56" s="106" t="str">
        <f ca="1">IF(Table_Styles[[#This Row],[Unique Font]]&lt;&gt;"",
"{""fontFamily"":"""&amp;Table_Styles[[#This Row],[Font Family Used]]&amp;""",""fontWeight"":"&amp;Table_Styles[[#This Row],[Font Weight Used]]&amp;"}","")</f>
        <v/>
      </c>
      <c r="CE5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56" s="106" t="str">
        <f>IF(AND(Table_Styles[[#This Row],[Selector]]&lt;&gt;"", Table_Styles[[#This Row],[Config Properties]]&lt;&gt;""),
Table_Styles[[#This Row],[Selector]]&amp;" { "&amp;Table_Styles[[#This Row],[Config Properties]]&amp;" }","")</f>
        <v>formly-field label .btn-icon .lg { font-size: 30px }</v>
      </c>
      <c r="CG56" s="106" t="str">
        <f xml:space="preserve">
SUBSTITUTE(SUBSTITUTE(SUBSTITUTE(SUBSTITUTE(SUBSTITUTE(SUBSTITUTE(SUBSTITUTE(SUBSTITUTE(Table_Styles[[#This Row],[Config]],
" {","{"),
"{ ","{"),
" }","}"),
"} ","}"),
" ,",","),
", ",","),
" :",":"),
": ",":")</f>
        <v>formly-field label .btn-icon .lg{font-size:30px}</v>
      </c>
    </row>
    <row r="57" spans="2:85" ht="21" customHeight="1">
      <c r="B57" s="104" t="s">
        <v>1167</v>
      </c>
      <c r="C57" s="6" t="s">
        <v>1166</v>
      </c>
      <c r="D57" s="59"/>
      <c r="E57" s="59"/>
      <c r="F57" s="50" t="str">
        <f>IF(Table_Styles[[#This Row],[Font Family]]&lt;&gt;"",Table_Styles[[#This Row],[Font Family]],IF(Table_Styles[[#This Row],[Font Family Default]]&lt;&gt;"",Table_Styles[[#This Row],[Font Family Default]],""))</f>
        <v/>
      </c>
      <c r="G57" s="59"/>
      <c r="H57" s="135"/>
      <c r="I57" s="50" t="str">
        <f>IF(Table_Styles[[#This Row],[Font Size]]&lt;&gt;"",Table_Styles[[#This Row],[Font Size]],IF(Table_Styles[[#This Row],[Font Size Default]]&lt;&gt;"",Table_Styles[[#This Row],[Font Size Default]],""))</f>
        <v/>
      </c>
      <c r="J57" s="59"/>
      <c r="K57" s="59"/>
      <c r="L57" s="50" t="str">
        <f>IF(Table_Styles[[#This Row],[Font Weight]]&lt;&gt;"",Table_Styles[[#This Row],[Font Weight]],IF(Table_Styles[[#This Row],[Font Weight Default]]&lt;&gt;"",Table_Styles[[#This Row],[Font Weight Default]],""))</f>
        <v/>
      </c>
      <c r="M57" s="59"/>
      <c r="N57" s="59"/>
      <c r="O57" s="50" t="str">
        <f>IF(Table_Styles[[#This Row],[Colour]]&lt;&gt;"",Table_Styles[[#This Row],[Colour]],IF(Table_Styles[[#This Row],[Colour Default]]&lt;&gt;"",Table_Styles[[#This Row],[Colour Default]],""))</f>
        <v/>
      </c>
      <c r="P57" s="59"/>
      <c r="Q57" s="59"/>
      <c r="R57" s="50" t="str">
        <f>IF(Table_Styles[[#This Row],[Background]]&lt;&gt;"",Table_Styles[[#This Row],[Background]],IF(Table_Styles[[#This Row],[Background Default]]&lt;&gt;"",Table_Styles[[#This Row],[Background Default]],""))</f>
        <v/>
      </c>
      <c r="S57" s="59"/>
      <c r="T57" s="59"/>
      <c r="U57" s="50" t="str">
        <f>IF(Table_Styles[[#This Row],[Border]]&lt;&gt;"",Table_Styles[[#This Row],[Border]],IF(Table_Styles[[#This Row],[Border Default]]&lt;&gt;"",Table_Styles[[#This Row],[Border Default]],""))</f>
        <v/>
      </c>
      <c r="V57" s="59"/>
      <c r="W57" s="59"/>
      <c r="X57" s="50" t="str">
        <f>IF(Table_Styles[[#This Row],[Border Radius]]&lt;&gt;"",Table_Styles[[#This Row],[Border Radius]],IF(Table_Styles[[#This Row],[Border Radius Default]]&lt;&gt;"",Table_Styles[[#This Row],[Border Radius Default]],""))</f>
        <v/>
      </c>
      <c r="Y57" s="59"/>
      <c r="Z57" s="135"/>
      <c r="AA57" s="50" t="str">
        <f>IF(Table_Styles[[#This Row],[MT]]&lt;&gt;"",Table_Styles[[#This Row],[MT]],IF(Table_Styles[[#This Row],[MT Default]]&lt;&gt;"",Table_Styles[[#This Row],[MT Default]],""))</f>
        <v/>
      </c>
      <c r="AB57" s="59"/>
      <c r="AC57" s="59"/>
      <c r="AD57" s="50" t="str">
        <f>IF(Table_Styles[[#This Row],[MR]]&lt;&gt;"",Table_Styles[[#This Row],[MR]],IF(Table_Styles[[#This Row],[MR Default]]&lt;&gt;"",Table_Styles[[#This Row],[MR Default]],""))</f>
        <v/>
      </c>
      <c r="AE57" s="59"/>
      <c r="AF57" s="59"/>
      <c r="AG57" s="50" t="str">
        <f>IF(Table_Styles[[#This Row],[MB]]&lt;&gt;"",Table_Styles[[#This Row],[MB]],IF(Table_Styles[[#This Row],[MB Default]]&lt;&gt;"",Table_Styles[[#This Row],[MB Default]],""))</f>
        <v/>
      </c>
      <c r="AH57" s="59"/>
      <c r="AI57" s="59"/>
      <c r="AJ57" s="50" t="str">
        <f>IF(Table_Styles[[#This Row],[ML]]&lt;&gt;"",Table_Styles[[#This Row],[ML]],IF(Table_Styles[[#This Row],[ML Default]]&lt;&gt;"",Table_Styles[[#This Row],[ML Default]],""))</f>
        <v/>
      </c>
      <c r="AK57" s="59"/>
      <c r="AL57" s="59"/>
      <c r="AM57" s="50" t="str">
        <f>IF(Table_Styles[[#This Row],[PT]]&lt;&gt;"",Table_Styles[[#This Row],[PT]],IF(Table_Styles[[#This Row],[PT Default]]&lt;&gt;"",Table_Styles[[#This Row],[PT Default]],""))</f>
        <v/>
      </c>
      <c r="AN57" s="59"/>
      <c r="AO57" s="59"/>
      <c r="AP57" s="50" t="str">
        <f>IF(Table_Styles[[#This Row],[PR]]&lt;&gt;"",Table_Styles[[#This Row],[PR]],IF(Table_Styles[[#This Row],[PR Default]]&lt;&gt;"",Table_Styles[[#This Row],[PR Default]],""))</f>
        <v/>
      </c>
      <c r="AQ57" s="59"/>
      <c r="AR57" s="59"/>
      <c r="AS57" s="50" t="str">
        <f>IF(Table_Styles[[#This Row],[PB]]&lt;&gt;"",Table_Styles[[#This Row],[PB]],IF(Table_Styles[[#This Row],[PB Default]]&lt;&gt;"",Table_Styles[[#This Row],[PB Default]],""))</f>
        <v/>
      </c>
      <c r="AT57" s="59"/>
      <c r="AU57" s="59"/>
      <c r="AV57" s="50" t="str">
        <f>IF(Table_Styles[[#This Row],[PL]]&lt;&gt;"",Table_Styles[[#This Row],[PL]],IF(Table_Styles[[#This Row],[PL Default]]&lt;&gt;"",Table_Styles[[#This Row],[PL Default]],""))</f>
        <v/>
      </c>
      <c r="AW57" s="59"/>
      <c r="AX57" s="59"/>
      <c r="AY57" s="50" t="str">
        <f>IF(Table_Styles[[#This Row],[BT]]&lt;&gt;"",Table_Styles[[#This Row],[BT]],IF(Table_Styles[[#This Row],[BT Default]]&lt;&gt;"",Table_Styles[[#This Row],[BT Default]],""))</f>
        <v/>
      </c>
      <c r="AZ57" s="59"/>
      <c r="BA57" s="59"/>
      <c r="BB57" s="50" t="str">
        <f>IF(Table_Styles[[#This Row],[BR]]&lt;&gt;"",Table_Styles[[#This Row],[BR]],IF(Table_Styles[[#This Row],[BR Default]]&lt;&gt;"",Table_Styles[[#This Row],[BR Default]],""))</f>
        <v/>
      </c>
      <c r="BC57" s="59"/>
      <c r="BD57" s="59"/>
      <c r="BE57" s="50" t="str">
        <f>IF(Table_Styles[[#This Row],[BB]]&lt;&gt;"",Table_Styles[[#This Row],[BB]],IF(Table_Styles[[#This Row],[BB Default]]&lt;&gt;"",Table_Styles[[#This Row],[BB Default]],""))</f>
        <v/>
      </c>
      <c r="BF57" s="59"/>
      <c r="BG57" s="59"/>
      <c r="BH57" s="50" t="str">
        <f>IF(Table_Styles[[#This Row],[BL]]&lt;&gt;"",Table_Styles[[#This Row],[BL]],IF(Table_Styles[[#This Row],[BL Default]]&lt;&gt;"",Table_Styles[[#This Row],[BL Default]],""))</f>
        <v/>
      </c>
      <c r="BI57" s="59"/>
      <c r="BJ57" s="59"/>
      <c r="BK57" s="50" t="str">
        <f>IF(Table_Styles[[#This Row],[Width]]&lt;&gt;"",Table_Styles[[#This Row],[Width]],IF(Table_Styles[[#This Row],[Width Default]]&lt;&gt;"",Table_Styles[[#This Row],[Width Default]],""))</f>
        <v/>
      </c>
      <c r="BL57" s="59"/>
      <c r="BM57" s="59"/>
      <c r="BN57" s="50" t="str">
        <f>IF(Table_Styles[[#This Row],[Height]]&lt;&gt;"",Table_Styles[[#This Row],[Height]],IF(Table_Styles[[#This Row],[Height Default]]&lt;&gt;"",Table_Styles[[#This Row],[Height Default]],""))</f>
        <v/>
      </c>
      <c r="BO57" s="50"/>
      <c r="BP57" s="50"/>
      <c r="BQ57" s="50" t="str">
        <f>IF(Table_Styles[[#This Row],[Top]]&lt;&gt;"",Table_Styles[[#This Row],[Top]],IF(Table_Styles[[#This Row],[Top Default]]&lt;&gt;"",Table_Styles[[#This Row],[Top Default]],""))</f>
        <v/>
      </c>
      <c r="BR57" s="50"/>
      <c r="BS57" s="50"/>
      <c r="BT57" s="50" t="str">
        <f>IF(Table_Styles[[#This Row],[Right]]&lt;&gt;"",Table_Styles[[#This Row],[Right]],IF(Table_Styles[[#This Row],[Right Default]]&lt;&gt;"",Table_Styles[[#This Row],[Right Default]],""))</f>
        <v/>
      </c>
      <c r="BU57" s="50"/>
      <c r="BV57" s="50"/>
      <c r="BW57" s="50" t="str">
        <f>IF(Table_Styles[[#This Row],[Bottom]]&lt;&gt;"",Table_Styles[[#This Row],[Bottom]],IF(Table_Styles[[#This Row],[Bottom Default]]&lt;&gt;"",Table_Styles[[#This Row],[Bottom Default]],""))</f>
        <v/>
      </c>
      <c r="BX57" s="50"/>
      <c r="BY57" s="50"/>
      <c r="BZ57" s="50" t="str">
        <f>IF(Table_Styles[[#This Row],[Left]]&lt;&gt;"",Table_Styles[[#This Row],[Left]],IF(Table_Styles[[#This Row],[Left Default]]&lt;&gt;"",Table_Styles[[#This Row],[Left Default]],""))</f>
        <v/>
      </c>
      <c r="CA57" s="135" t="s">
        <v>1168</v>
      </c>
      <c r="CB57" s="103" t="str">
        <f>IF(AND(Table_Styles[[#This Row],[Selector]]&lt;&gt;"",Table_Styles[[#This Row],[Font Family Used]]&lt;&gt;"",Table_Styles[[#This Row],[Font Weight Used]]&lt;&gt;""),Table_Styles[[#This Row],[Font Family Used]]&amp;" "&amp;Table_Styles[[#This Row],[Font Weight Used]],"")</f>
        <v/>
      </c>
      <c r="CC57" s="103" t="str">
        <f ca="1">IF(AND(Table_Styles[[#This Row],[Selector]],COUNTIF(OFFSET(CC:CC,0,0,ROW()-1,1),"="&amp;Table_Styles[[#This Row],[Font]])=0),Table_Styles[[#This Row],[Font]],"")</f>
        <v/>
      </c>
      <c r="CD57" s="103" t="str">
        <f ca="1">IF(Table_Styles[[#This Row],[Unique Font]]&lt;&gt;"",
"{""fontFamily"":"""&amp;Table_Styles[[#This Row],[Font Family Used]]&amp;""",""fontWeight"":"&amp;Table_Styles[[#This Row],[Font Weight Used]]&amp;"}","")</f>
        <v/>
      </c>
      <c r="CE5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clear: both;</v>
      </c>
      <c r="CF57" s="106" t="str">
        <f>IF(AND(Table_Styles[[#This Row],[Selector]]&lt;&gt;"", Table_Styles[[#This Row],[Config Properties]]&lt;&gt;""),
Table_Styles[[#This Row],[Selector]]&amp;" { "&amp;Table_Styles[[#This Row],[Config Properties]]&amp;" }","")</f>
        <v>buttons-field ~ * { clear: both; }</v>
      </c>
      <c r="CG57" s="106" t="str">
        <f xml:space="preserve">
SUBSTITUTE(SUBSTITUTE(SUBSTITUTE(SUBSTITUTE(SUBSTITUTE(SUBSTITUTE(SUBSTITUTE(SUBSTITUTE(Table_Styles[[#This Row],[Config]],
" {","{"),
"{ ","{"),
" }","}"),
"} ","}"),
" ,",","),
", ",","),
" :",":"),
": ",":")</f>
        <v>buttons-field ~ *{clear:both;}</v>
      </c>
    </row>
    <row r="58" spans="2:85" ht="21" customHeight="1" thickBot="1">
      <c r="B58" s="109" t="s">
        <v>1699</v>
      </c>
      <c r="C58" s="109"/>
      <c r="D58" s="109"/>
      <c r="E58" s="69"/>
      <c r="F58" s="69" t="str">
        <f>IF(Table_Styles[[#This Row],[Font Family]]&lt;&gt;"",Table_Styles[[#This Row],[Font Family]],IF(Table_Styles[[#This Row],[Font Family Default]]&lt;&gt;"",Table_Styles[[#This Row],[Font Family Default]],""))</f>
        <v/>
      </c>
      <c r="G58" s="109"/>
      <c r="H58" s="69"/>
      <c r="I58" s="69" t="str">
        <f>IF(Table_Styles[[#This Row],[Font Size]]&lt;&gt;"",Table_Styles[[#This Row],[Font Size]],IF(Table_Styles[[#This Row],[Font Size Default]]&lt;&gt;"",Table_Styles[[#This Row],[Font Size Default]],""))</f>
        <v/>
      </c>
      <c r="J58" s="109"/>
      <c r="K58" s="69"/>
      <c r="L58" s="69" t="str">
        <f>IF(Table_Styles[[#This Row],[Font Weight]]&lt;&gt;"",Table_Styles[[#This Row],[Font Weight]],IF(Table_Styles[[#This Row],[Font Weight Default]]&lt;&gt;"",Table_Styles[[#This Row],[Font Weight Default]],""))</f>
        <v/>
      </c>
      <c r="M58" s="109"/>
      <c r="N58" s="69"/>
      <c r="O58" s="69" t="str">
        <f>IF(Table_Styles[[#This Row],[Colour]]&lt;&gt;"",Table_Styles[[#This Row],[Colour]],IF(Table_Styles[[#This Row],[Colour Default]]&lt;&gt;"",Table_Styles[[#This Row],[Colour Default]],""))</f>
        <v/>
      </c>
      <c r="P58" s="109"/>
      <c r="Q58" s="69"/>
      <c r="R58" s="69" t="str">
        <f>IF(Table_Styles[[#This Row],[Background]]&lt;&gt;"",Table_Styles[[#This Row],[Background]],IF(Table_Styles[[#This Row],[Background Default]]&lt;&gt;"",Table_Styles[[#This Row],[Background Default]],""))</f>
        <v/>
      </c>
      <c r="S58" s="109"/>
      <c r="T58" s="69"/>
      <c r="U58" s="69" t="str">
        <f>IF(Table_Styles[[#This Row],[Border]]&lt;&gt;"",Table_Styles[[#This Row],[Border]],IF(Table_Styles[[#This Row],[Border Default]]&lt;&gt;"",Table_Styles[[#This Row],[Border Default]],""))</f>
        <v/>
      </c>
      <c r="V58" s="69"/>
      <c r="W58" s="69"/>
      <c r="X58" s="69" t="str">
        <f>IF(Table_Styles[[#This Row],[Border Radius]]&lt;&gt;"",Table_Styles[[#This Row],[Border Radius]],IF(Table_Styles[[#This Row],[Border Radius Default]]&lt;&gt;"",Table_Styles[[#This Row],[Border Radius Default]],""))</f>
        <v/>
      </c>
      <c r="Y58" s="109"/>
      <c r="Z58" s="69"/>
      <c r="AA58" s="69" t="str">
        <f>IF(Table_Styles[[#This Row],[MT]]&lt;&gt;"",Table_Styles[[#This Row],[MT]],IF(Table_Styles[[#This Row],[MT Default]]&lt;&gt;"",Table_Styles[[#This Row],[MT Default]],""))</f>
        <v/>
      </c>
      <c r="AB58" s="109"/>
      <c r="AC58" s="69"/>
      <c r="AD58" s="69" t="str">
        <f>IF(Table_Styles[[#This Row],[MR]]&lt;&gt;"",Table_Styles[[#This Row],[MR]],IF(Table_Styles[[#This Row],[MR Default]]&lt;&gt;"",Table_Styles[[#This Row],[MR Default]],""))</f>
        <v/>
      </c>
      <c r="AE58" s="109"/>
      <c r="AF58" s="69"/>
      <c r="AG58" s="69" t="str">
        <f>IF(Table_Styles[[#This Row],[MB]]&lt;&gt;"",Table_Styles[[#This Row],[MB]],IF(Table_Styles[[#This Row],[MB Default]]&lt;&gt;"",Table_Styles[[#This Row],[MB Default]],""))</f>
        <v/>
      </c>
      <c r="AH58" s="109"/>
      <c r="AI58" s="69"/>
      <c r="AJ58" s="69" t="str">
        <f>IF(Table_Styles[[#This Row],[ML]]&lt;&gt;"",Table_Styles[[#This Row],[ML]],IF(Table_Styles[[#This Row],[ML Default]]&lt;&gt;"",Table_Styles[[#This Row],[ML Default]],""))</f>
        <v/>
      </c>
      <c r="AK58" s="109"/>
      <c r="AL58" s="69"/>
      <c r="AM58" s="69" t="str">
        <f>IF(Table_Styles[[#This Row],[PT]]&lt;&gt;"",Table_Styles[[#This Row],[PT]],IF(Table_Styles[[#This Row],[PT Default]]&lt;&gt;"",Table_Styles[[#This Row],[PT Default]],""))</f>
        <v/>
      </c>
      <c r="AN58" s="109"/>
      <c r="AO58" s="69"/>
      <c r="AP58" s="69" t="str">
        <f>IF(Table_Styles[[#This Row],[PR]]&lt;&gt;"",Table_Styles[[#This Row],[PR]],IF(Table_Styles[[#This Row],[PR Default]]&lt;&gt;"",Table_Styles[[#This Row],[PR Default]],""))</f>
        <v/>
      </c>
      <c r="AQ58" s="109"/>
      <c r="AR58" s="69"/>
      <c r="AS58" s="69" t="str">
        <f>IF(Table_Styles[[#This Row],[PB]]&lt;&gt;"",Table_Styles[[#This Row],[PB]],IF(Table_Styles[[#This Row],[PB Default]]&lt;&gt;"",Table_Styles[[#This Row],[PB Default]],""))</f>
        <v/>
      </c>
      <c r="AT58" s="109"/>
      <c r="AU58" s="69"/>
      <c r="AV58" s="69" t="str">
        <f>IF(Table_Styles[[#This Row],[PL]]&lt;&gt;"",Table_Styles[[#This Row],[PL]],IF(Table_Styles[[#This Row],[PL Default]]&lt;&gt;"",Table_Styles[[#This Row],[PL Default]],""))</f>
        <v/>
      </c>
      <c r="AW58" s="109"/>
      <c r="AX58" s="69"/>
      <c r="AY58" s="69" t="str">
        <f>IF(Table_Styles[[#This Row],[BT]]&lt;&gt;"",Table_Styles[[#This Row],[BT]],IF(Table_Styles[[#This Row],[BT Default]]&lt;&gt;"",Table_Styles[[#This Row],[BT Default]],""))</f>
        <v/>
      </c>
      <c r="AZ58" s="109"/>
      <c r="BA58" s="69"/>
      <c r="BB58" s="69" t="str">
        <f>IF(Table_Styles[[#This Row],[BR]]&lt;&gt;"",Table_Styles[[#This Row],[BR]],IF(Table_Styles[[#This Row],[BR Default]]&lt;&gt;"",Table_Styles[[#This Row],[BR Default]],""))</f>
        <v/>
      </c>
      <c r="BC58" s="109"/>
      <c r="BD58" s="69"/>
      <c r="BE58" s="69" t="str">
        <f>IF(Table_Styles[[#This Row],[BB]]&lt;&gt;"",Table_Styles[[#This Row],[BB]],IF(Table_Styles[[#This Row],[BB Default]]&lt;&gt;"",Table_Styles[[#This Row],[BB Default]],""))</f>
        <v/>
      </c>
      <c r="BF58" s="109"/>
      <c r="BG58" s="69"/>
      <c r="BH58" s="69" t="str">
        <f>IF(Table_Styles[[#This Row],[BL]]&lt;&gt;"",Table_Styles[[#This Row],[BL]],IF(Table_Styles[[#This Row],[BL Default]]&lt;&gt;"",Table_Styles[[#This Row],[BL Default]],""))</f>
        <v/>
      </c>
      <c r="BI58" s="69"/>
      <c r="BJ58" s="69"/>
      <c r="BK58" s="69" t="str">
        <f>IF(Table_Styles[[#This Row],[Width]]&lt;&gt;"",Table_Styles[[#This Row],[Width]],IF(Table_Styles[[#This Row],[Width Default]]&lt;&gt;"",Table_Styles[[#This Row],[Width Default]],""))</f>
        <v/>
      </c>
      <c r="BL58" s="69"/>
      <c r="BM58" s="69"/>
      <c r="BN58" s="69" t="str">
        <f>IF(Table_Styles[[#This Row],[Height]]&lt;&gt;"",Table_Styles[[#This Row],[Height]],IF(Table_Styles[[#This Row],[Height Default]]&lt;&gt;"",Table_Styles[[#This Row],[Height Default]],""))</f>
        <v/>
      </c>
      <c r="BO58" s="69"/>
      <c r="BP58" s="69"/>
      <c r="BQ58" s="69" t="str">
        <f>IF(Table_Styles[[#This Row],[Top]]&lt;&gt;"",Table_Styles[[#This Row],[Top]],IF(Table_Styles[[#This Row],[Top Default]]&lt;&gt;"",Table_Styles[[#This Row],[Top Default]],""))</f>
        <v/>
      </c>
      <c r="BR58" s="69"/>
      <c r="BS58" s="69"/>
      <c r="BT58" s="69" t="str">
        <f>IF(Table_Styles[[#This Row],[Right]]&lt;&gt;"",Table_Styles[[#This Row],[Right]],IF(Table_Styles[[#This Row],[Right Default]]&lt;&gt;"",Table_Styles[[#This Row],[Right Default]],""))</f>
        <v/>
      </c>
      <c r="BU58" s="69"/>
      <c r="BV58" s="69"/>
      <c r="BW58" s="69" t="str">
        <f>IF(Table_Styles[[#This Row],[Bottom]]&lt;&gt;"",Table_Styles[[#This Row],[Bottom]],IF(Table_Styles[[#This Row],[Bottom Default]]&lt;&gt;"",Table_Styles[[#This Row],[Bottom Default]],""))</f>
        <v/>
      </c>
      <c r="BX58" s="69"/>
      <c r="BY58" s="69"/>
      <c r="BZ58" s="69" t="str">
        <f>IF(Table_Styles[[#This Row],[Left]]&lt;&gt;"",Table_Styles[[#This Row],[Left]],IF(Table_Styles[[#This Row],[Left Default]]&lt;&gt;"",Table_Styles[[#This Row],[Left Default]],""))</f>
        <v/>
      </c>
      <c r="CA58" s="109"/>
      <c r="CB58" s="109" t="str">
        <f>IF(AND(Table_Styles[[#This Row],[Selector]]&lt;&gt;"",Table_Styles[[#This Row],[Font Family Used]]&lt;&gt;"",Table_Styles[[#This Row],[Font Weight Used]]&lt;&gt;""),Table_Styles[[#This Row],[Font Family Used]]&amp;" "&amp;Table_Styles[[#This Row],[Font Weight Used]],"")</f>
        <v/>
      </c>
      <c r="CC58" s="109" t="str">
        <f ca="1">IF(AND(Table_Styles[[#This Row],[Selector]],COUNTIF(OFFSET(CC:CC,0,0,ROW()-1,1),"="&amp;Table_Styles[[#This Row],[Font]])=0),Table_Styles[[#This Row],[Font]],"")</f>
        <v/>
      </c>
      <c r="CD58" s="109" t="str">
        <f ca="1">IF(Table_Styles[[#This Row],[Unique Font]]&lt;&gt;"",
"{""fontFamily"":"""&amp;Table_Styles[[#This Row],[Font Family Used]]&amp;""",""fontWeight"":"&amp;Table_Styles[[#This Row],[Font Weight Used]]&amp;"}","")</f>
        <v/>
      </c>
      <c r="CE58"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8" s="109" t="str">
        <f>IF(AND(Table_Styles[[#This Row],[Selector]]&lt;&gt;"", Table_Styles[[#This Row],[Config Properties]]&lt;&gt;""),
Table_Styles[[#This Row],[Selector]]&amp;" { "&amp;Table_Styles[[#This Row],[Config Properties]]&amp;" }","")</f>
        <v/>
      </c>
      <c r="CG58" s="109" t="str">
        <f xml:space="preserve">
SUBSTITUTE(SUBSTITUTE(SUBSTITUTE(SUBSTITUTE(SUBSTITUTE(SUBSTITUTE(SUBSTITUTE(SUBSTITUTE(Table_Styles[[#This Row],[Config]],
" {","{"),
"{ ","{"),
" }","}"),
"} ","}"),
" ,",","),
", ",","),
" :",":"),
": ",":")</f>
        <v/>
      </c>
    </row>
    <row r="59" spans="2:85" ht="21" customHeight="1">
      <c r="B59" s="103" t="s">
        <v>1699</v>
      </c>
      <c r="C59" s="105" t="s">
        <v>1902</v>
      </c>
      <c r="D59" s="146"/>
      <c r="E59" s="59"/>
      <c r="F59" s="50" t="str">
        <f>IF(Table_Styles[[#This Row],[Font Family]]&lt;&gt;"",Table_Styles[[#This Row],[Font Family]],IF(Table_Styles[[#This Row],[Font Family Default]]&lt;&gt;"",Table_Styles[[#This Row],[Font Family Default]],""))</f>
        <v/>
      </c>
      <c r="G59" s="146"/>
      <c r="H59" s="135"/>
      <c r="I59" s="50" t="str">
        <f>IF(Table_Styles[[#This Row],[Font Size]]&lt;&gt;"",Table_Styles[[#This Row],[Font Size]],IF(Table_Styles[[#This Row],[Font Size Default]]&lt;&gt;"",Table_Styles[[#This Row],[Font Size Default]],""))</f>
        <v/>
      </c>
      <c r="J59" s="146"/>
      <c r="K59" s="59"/>
      <c r="L59" s="50" t="str">
        <f>IF(Table_Styles[[#This Row],[Font Weight]]&lt;&gt;"",Table_Styles[[#This Row],[Font Weight]],IF(Table_Styles[[#This Row],[Font Weight Default]]&lt;&gt;"",Table_Styles[[#This Row],[Font Weight Default]],""))</f>
        <v/>
      </c>
      <c r="M59" s="146"/>
      <c r="N59" s="59"/>
      <c r="O59" s="50" t="str">
        <f>IF(Table_Styles[[#This Row],[Colour]]&lt;&gt;"",Table_Styles[[#This Row],[Colour]],IF(Table_Styles[[#This Row],[Colour Default]]&lt;&gt;"",Table_Styles[[#This Row],[Colour Default]],""))</f>
        <v/>
      </c>
      <c r="P59" s="146"/>
      <c r="Q59" s="59"/>
      <c r="R59" s="50" t="str">
        <f>IF(Table_Styles[[#This Row],[Background]]&lt;&gt;"",Table_Styles[[#This Row],[Background]],IF(Table_Styles[[#This Row],[Background Default]]&lt;&gt;"",Table_Styles[[#This Row],[Background Default]],""))</f>
        <v/>
      </c>
      <c r="S59" s="146"/>
      <c r="T59" s="59"/>
      <c r="U59" s="50" t="str">
        <f>IF(Table_Styles[[#This Row],[Border]]&lt;&gt;"",Table_Styles[[#This Row],[Border]],IF(Table_Styles[[#This Row],[Border Default]]&lt;&gt;"",Table_Styles[[#This Row],[Border Default]],""))</f>
        <v/>
      </c>
      <c r="V59" s="59"/>
      <c r="W59" s="59"/>
      <c r="X59" s="50" t="str">
        <f>IF(Table_Styles[[#This Row],[Border Radius]]&lt;&gt;"",Table_Styles[[#This Row],[Border Radius]],IF(Table_Styles[[#This Row],[Border Radius Default]]&lt;&gt;"",Table_Styles[[#This Row],[Border Radius Default]],""))</f>
        <v/>
      </c>
      <c r="Y59" s="146"/>
      <c r="Z59" s="135"/>
      <c r="AA59" s="50" t="str">
        <f>IF(Table_Styles[[#This Row],[MT]]&lt;&gt;"",Table_Styles[[#This Row],[MT]],IF(Table_Styles[[#This Row],[MT Default]]&lt;&gt;"",Table_Styles[[#This Row],[MT Default]],""))</f>
        <v/>
      </c>
      <c r="AB59" s="146"/>
      <c r="AC59" s="59"/>
      <c r="AD59" s="50" t="str">
        <f>IF(Table_Styles[[#This Row],[MR]]&lt;&gt;"",Table_Styles[[#This Row],[MR]],IF(Table_Styles[[#This Row],[MR Default]]&lt;&gt;"",Table_Styles[[#This Row],[MR Default]],""))</f>
        <v/>
      </c>
      <c r="AE59" s="146"/>
      <c r="AF59" s="59"/>
      <c r="AG59" s="50" t="str">
        <f>IF(Table_Styles[[#This Row],[MB]]&lt;&gt;"",Table_Styles[[#This Row],[MB]],IF(Table_Styles[[#This Row],[MB Default]]&lt;&gt;"",Table_Styles[[#This Row],[MB Default]],""))</f>
        <v/>
      </c>
      <c r="AH59" s="146"/>
      <c r="AI59" s="59"/>
      <c r="AJ59" s="50" t="str">
        <f>IF(Table_Styles[[#This Row],[ML]]&lt;&gt;"",Table_Styles[[#This Row],[ML]],IF(Table_Styles[[#This Row],[ML Default]]&lt;&gt;"",Table_Styles[[#This Row],[ML Default]],""))</f>
        <v/>
      </c>
      <c r="AK59" s="146"/>
      <c r="AL59" s="59"/>
      <c r="AM59" s="50" t="str">
        <f>IF(Table_Styles[[#This Row],[PT]]&lt;&gt;"",Table_Styles[[#This Row],[PT]],IF(Table_Styles[[#This Row],[PT Default]]&lt;&gt;"",Table_Styles[[#This Row],[PT Default]],""))</f>
        <v/>
      </c>
      <c r="AN59" s="146"/>
      <c r="AO59" s="59"/>
      <c r="AP59" s="50" t="str">
        <f>IF(Table_Styles[[#This Row],[PR]]&lt;&gt;"",Table_Styles[[#This Row],[PR]],IF(Table_Styles[[#This Row],[PR Default]]&lt;&gt;"",Table_Styles[[#This Row],[PR Default]],""))</f>
        <v/>
      </c>
      <c r="AQ59" s="146"/>
      <c r="AR59" s="59"/>
      <c r="AS59" s="50" t="str">
        <f>IF(Table_Styles[[#This Row],[PB]]&lt;&gt;"",Table_Styles[[#This Row],[PB]],IF(Table_Styles[[#This Row],[PB Default]]&lt;&gt;"",Table_Styles[[#This Row],[PB Default]],""))</f>
        <v/>
      </c>
      <c r="AT59" s="146"/>
      <c r="AU59" s="59"/>
      <c r="AV59" s="50" t="str">
        <f>IF(Table_Styles[[#This Row],[PL]]&lt;&gt;"",Table_Styles[[#This Row],[PL]],IF(Table_Styles[[#This Row],[PL Default]]&lt;&gt;"",Table_Styles[[#This Row],[PL Default]],""))</f>
        <v/>
      </c>
      <c r="AW59" s="146"/>
      <c r="AX59" s="59"/>
      <c r="AY59" s="50" t="str">
        <f>IF(Table_Styles[[#This Row],[BT]]&lt;&gt;"",Table_Styles[[#This Row],[BT]],IF(Table_Styles[[#This Row],[BT Default]]&lt;&gt;"",Table_Styles[[#This Row],[BT Default]],""))</f>
        <v/>
      </c>
      <c r="AZ59" s="146"/>
      <c r="BA59" s="59"/>
      <c r="BB59" s="50" t="str">
        <f>IF(Table_Styles[[#This Row],[BR]]&lt;&gt;"",Table_Styles[[#This Row],[BR]],IF(Table_Styles[[#This Row],[BR Default]]&lt;&gt;"",Table_Styles[[#This Row],[BR Default]],""))</f>
        <v/>
      </c>
      <c r="BC59" s="146"/>
      <c r="BD59" s="59"/>
      <c r="BE59" s="50" t="str">
        <f>IF(Table_Styles[[#This Row],[BB]]&lt;&gt;"",Table_Styles[[#This Row],[BB]],IF(Table_Styles[[#This Row],[BB Default]]&lt;&gt;"",Table_Styles[[#This Row],[BB Default]],""))</f>
        <v/>
      </c>
      <c r="BF59" s="146"/>
      <c r="BG59" s="59"/>
      <c r="BH59" s="50" t="str">
        <f>IF(Table_Styles[[#This Row],[BL]]&lt;&gt;"",Table_Styles[[#This Row],[BL]],IF(Table_Styles[[#This Row],[BL Default]]&lt;&gt;"",Table_Styles[[#This Row],[BL Default]],""))</f>
        <v/>
      </c>
      <c r="BI59" s="59"/>
      <c r="BJ59" s="59" t="s">
        <v>487</v>
      </c>
      <c r="BK59" s="50" t="str">
        <f>IF(Table_Styles[[#This Row],[Width]]&lt;&gt;"",Table_Styles[[#This Row],[Width]],IF(Table_Styles[[#This Row],[Width Default]]&lt;&gt;"",Table_Styles[[#This Row],[Width Default]],""))</f>
        <v>100%</v>
      </c>
      <c r="BL59" s="59"/>
      <c r="BM59" s="59"/>
      <c r="BN59" s="50" t="str">
        <f>IF(Table_Styles[[#This Row],[Height]]&lt;&gt;"",Table_Styles[[#This Row],[Height]],IF(Table_Styles[[#This Row],[Height Default]]&lt;&gt;"",Table_Styles[[#This Row],[Height Default]],""))</f>
        <v/>
      </c>
      <c r="BO59" s="50"/>
      <c r="BP59" s="50"/>
      <c r="BQ59" s="50" t="str">
        <f>IF(Table_Styles[[#This Row],[Top]]&lt;&gt;"",Table_Styles[[#This Row],[Top]],IF(Table_Styles[[#This Row],[Top Default]]&lt;&gt;"",Table_Styles[[#This Row],[Top Default]],""))</f>
        <v/>
      </c>
      <c r="BR59" s="50"/>
      <c r="BS59" s="50"/>
      <c r="BT59" s="50" t="str">
        <f>IF(Table_Styles[[#This Row],[Right]]&lt;&gt;"",Table_Styles[[#This Row],[Right]],IF(Table_Styles[[#This Row],[Right Default]]&lt;&gt;"",Table_Styles[[#This Row],[Right Default]],""))</f>
        <v/>
      </c>
      <c r="BU59" s="50"/>
      <c r="BV59" s="50"/>
      <c r="BW59" s="50" t="str">
        <f>IF(Table_Styles[[#This Row],[Bottom]]&lt;&gt;"",Table_Styles[[#This Row],[Bottom]],IF(Table_Styles[[#This Row],[Bottom Default]]&lt;&gt;"",Table_Styles[[#This Row],[Bottom Default]],""))</f>
        <v/>
      </c>
      <c r="BX59" s="50"/>
      <c r="BY59" s="50"/>
      <c r="BZ59" s="50" t="str">
        <f>IF(Table_Styles[[#This Row],[Left]]&lt;&gt;"",Table_Styles[[#This Row],[Left]],IF(Table_Styles[[#This Row],[Left Default]]&lt;&gt;"",Table_Styles[[#This Row],[Left Default]],""))</f>
        <v/>
      </c>
      <c r="CA59" s="146"/>
      <c r="CB59" s="106" t="str">
        <f>IF(AND(Table_Styles[[#This Row],[Selector]]&lt;&gt;"",Table_Styles[[#This Row],[Font Family Used]]&lt;&gt;"",Table_Styles[[#This Row],[Font Weight Used]]&lt;&gt;""),Table_Styles[[#This Row],[Font Family Used]]&amp;" "&amp;Table_Styles[[#This Row],[Font Weight Used]],"")</f>
        <v/>
      </c>
      <c r="CC59" s="106" t="str">
        <f ca="1">IF(AND(Table_Styles[[#This Row],[Selector]],COUNTIF(OFFSET(CC:CC,0,0,ROW()-1,1),"="&amp;Table_Styles[[#This Row],[Font]])=0),Table_Styles[[#This Row],[Font]],"")</f>
        <v/>
      </c>
      <c r="CD59" s="106" t="str">
        <f ca="1">IF(Table_Styles[[#This Row],[Unique Font]]&lt;&gt;"",
"{""fontFamily"":"""&amp;Table_Styles[[#This Row],[Font Family Used]]&amp;""",""fontWeight"":"&amp;Table_Styles[[#This Row],[Font Weight Used]]&amp;"}","")</f>
        <v/>
      </c>
      <c r="CE5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100%</v>
      </c>
      <c r="CF59" s="106" t="str">
        <f>IF(AND(Table_Styles[[#This Row],[Selector]]&lt;&gt;"", Table_Styles[[#This Row],[Config Properties]]&lt;&gt;""),
Table_Styles[[#This Row],[Selector]]&amp;" { "&amp;Table_Styles[[#This Row],[Config Properties]]&amp;" }","")</f>
        <v>.ng-select.search-select { width: 100% }</v>
      </c>
      <c r="CG59" s="106" t="str">
        <f xml:space="preserve">
SUBSTITUTE(SUBSTITUTE(SUBSTITUTE(SUBSTITUTE(SUBSTITUTE(SUBSTITUTE(SUBSTITUTE(SUBSTITUTE(Table_Styles[[#This Row],[Config]],
" {","{"),
"{ ","{"),
" }","}"),
"} ","}"),
" ,",","),
", ",","),
" :",":"),
": ",":")</f>
        <v>.ng-select.search-select{width:100%}</v>
      </c>
    </row>
    <row r="60" spans="2:85" ht="21" customHeight="1">
      <c r="B60" s="103" t="s">
        <v>1817</v>
      </c>
      <c r="C60" s="105" t="s">
        <v>1903</v>
      </c>
      <c r="D60" s="146"/>
      <c r="E60" s="59"/>
      <c r="F60" s="50" t="str">
        <f>IF(Table_Styles[[#This Row],[Font Family]]&lt;&gt;"",Table_Styles[[#This Row],[Font Family]],IF(Table_Styles[[#This Row],[Font Family Default]]&lt;&gt;"",Table_Styles[[#This Row],[Font Family Default]],""))</f>
        <v/>
      </c>
      <c r="G60" s="146"/>
      <c r="H60" s="135"/>
      <c r="I60" s="50" t="str">
        <f>IF(Table_Styles[[#This Row],[Font Size]]&lt;&gt;"",Table_Styles[[#This Row],[Font Size]],IF(Table_Styles[[#This Row],[Font Size Default]]&lt;&gt;"",Table_Styles[[#This Row],[Font Size Default]],""))</f>
        <v/>
      </c>
      <c r="J60" s="146"/>
      <c r="K60" s="59"/>
      <c r="L60" s="50" t="str">
        <f>IF(Table_Styles[[#This Row],[Font Weight]]&lt;&gt;"",Table_Styles[[#This Row],[Font Weight]],IF(Table_Styles[[#This Row],[Font Weight Default]]&lt;&gt;"",Table_Styles[[#This Row],[Font Weight Default]],""))</f>
        <v/>
      </c>
      <c r="M60" s="146"/>
      <c r="N60" s="59"/>
      <c r="O60" s="50" t="str">
        <f>IF(Table_Styles[[#This Row],[Colour]]&lt;&gt;"",Table_Styles[[#This Row],[Colour]],IF(Table_Styles[[#This Row],[Colour Default]]&lt;&gt;"",Table_Styles[[#This Row],[Colour Default]],""))</f>
        <v/>
      </c>
      <c r="P60" s="146"/>
      <c r="Q60" s="59"/>
      <c r="R60" s="50" t="str">
        <f>IF(Table_Styles[[#This Row],[Background]]&lt;&gt;"",Table_Styles[[#This Row],[Background]],IF(Table_Styles[[#This Row],[Background Default]]&lt;&gt;"",Table_Styles[[#This Row],[Background Default]],""))</f>
        <v/>
      </c>
      <c r="S60" s="146"/>
      <c r="T60" s="59"/>
      <c r="U60" s="50" t="str">
        <f>IF(Table_Styles[[#This Row],[Border]]&lt;&gt;"",Table_Styles[[#This Row],[Border]],IF(Table_Styles[[#This Row],[Border Default]]&lt;&gt;"",Table_Styles[[#This Row],[Border Default]],""))</f>
        <v/>
      </c>
      <c r="V60" s="59"/>
      <c r="W60" s="59"/>
      <c r="X60" s="50" t="str">
        <f>IF(Table_Styles[[#This Row],[Border Radius]]&lt;&gt;"",Table_Styles[[#This Row],[Border Radius]],IF(Table_Styles[[#This Row],[Border Radius Default]]&lt;&gt;"",Table_Styles[[#This Row],[Border Radius Default]],""))</f>
        <v/>
      </c>
      <c r="Y60" s="146"/>
      <c r="Z60" s="135" t="s">
        <v>404</v>
      </c>
      <c r="AA60" s="50" t="str">
        <f>IF(Table_Styles[[#This Row],[MT]]&lt;&gt;"",Table_Styles[[#This Row],[MT]],IF(Table_Styles[[#This Row],[MT Default]]&lt;&gt;"",Table_Styles[[#This Row],[MT Default]],""))</f>
        <v>5px</v>
      </c>
      <c r="AB60" s="146"/>
      <c r="AC60" s="59"/>
      <c r="AD60" s="50" t="str">
        <f>IF(Table_Styles[[#This Row],[MR]]&lt;&gt;"",Table_Styles[[#This Row],[MR]],IF(Table_Styles[[#This Row],[MR Default]]&lt;&gt;"",Table_Styles[[#This Row],[MR Default]],""))</f>
        <v/>
      </c>
      <c r="AE60" s="146"/>
      <c r="AF60" s="59"/>
      <c r="AG60" s="50" t="str">
        <f>IF(Table_Styles[[#This Row],[MB]]&lt;&gt;"",Table_Styles[[#This Row],[MB]],IF(Table_Styles[[#This Row],[MB Default]]&lt;&gt;"",Table_Styles[[#This Row],[MB Default]],""))</f>
        <v/>
      </c>
      <c r="AH60" s="146"/>
      <c r="AI60" s="59"/>
      <c r="AJ60" s="50" t="str">
        <f>IF(Table_Styles[[#This Row],[ML]]&lt;&gt;"",Table_Styles[[#This Row],[ML]],IF(Table_Styles[[#This Row],[ML Default]]&lt;&gt;"",Table_Styles[[#This Row],[ML Default]],""))</f>
        <v/>
      </c>
      <c r="AK60" s="146"/>
      <c r="AL60" s="59"/>
      <c r="AM60" s="50" t="str">
        <f>IF(Table_Styles[[#This Row],[PT]]&lt;&gt;"",Table_Styles[[#This Row],[PT]],IF(Table_Styles[[#This Row],[PT Default]]&lt;&gt;"",Table_Styles[[#This Row],[PT Default]],""))</f>
        <v/>
      </c>
      <c r="AN60" s="146"/>
      <c r="AO60" s="59"/>
      <c r="AP60" s="50" t="str">
        <f>IF(Table_Styles[[#This Row],[PR]]&lt;&gt;"",Table_Styles[[#This Row],[PR]],IF(Table_Styles[[#This Row],[PR Default]]&lt;&gt;"",Table_Styles[[#This Row],[PR Default]],""))</f>
        <v/>
      </c>
      <c r="AQ60" s="146"/>
      <c r="AR60" s="59"/>
      <c r="AS60" s="50" t="str">
        <f>IF(Table_Styles[[#This Row],[PB]]&lt;&gt;"",Table_Styles[[#This Row],[PB]],IF(Table_Styles[[#This Row],[PB Default]]&lt;&gt;"",Table_Styles[[#This Row],[PB Default]],""))</f>
        <v/>
      </c>
      <c r="AT60" s="146"/>
      <c r="AU60" s="59"/>
      <c r="AV60" s="50" t="str">
        <f>IF(Table_Styles[[#This Row],[PL]]&lt;&gt;"",Table_Styles[[#This Row],[PL]],IF(Table_Styles[[#This Row],[PL Default]]&lt;&gt;"",Table_Styles[[#This Row],[PL Default]],""))</f>
        <v/>
      </c>
      <c r="AW60" s="146"/>
      <c r="AX60" s="59"/>
      <c r="AY60" s="50" t="str">
        <f>IF(Table_Styles[[#This Row],[BT]]&lt;&gt;"",Table_Styles[[#This Row],[BT]],IF(Table_Styles[[#This Row],[BT Default]]&lt;&gt;"",Table_Styles[[#This Row],[BT Default]],""))</f>
        <v/>
      </c>
      <c r="AZ60" s="146"/>
      <c r="BA60" s="59"/>
      <c r="BB60" s="50" t="str">
        <f>IF(Table_Styles[[#This Row],[BR]]&lt;&gt;"",Table_Styles[[#This Row],[BR]],IF(Table_Styles[[#This Row],[BR Default]]&lt;&gt;"",Table_Styles[[#This Row],[BR Default]],""))</f>
        <v/>
      </c>
      <c r="BC60" s="146"/>
      <c r="BD60" s="59"/>
      <c r="BE60" s="50" t="str">
        <f>IF(Table_Styles[[#This Row],[BB]]&lt;&gt;"",Table_Styles[[#This Row],[BB]],IF(Table_Styles[[#This Row],[BB Default]]&lt;&gt;"",Table_Styles[[#This Row],[BB Default]],""))</f>
        <v/>
      </c>
      <c r="BF60" s="146"/>
      <c r="BG60" s="59"/>
      <c r="BH60" s="50" t="str">
        <f>IF(Table_Styles[[#This Row],[BL]]&lt;&gt;"",Table_Styles[[#This Row],[BL]],IF(Table_Styles[[#This Row],[BL Default]]&lt;&gt;"",Table_Styles[[#This Row],[BL Default]],""))</f>
        <v/>
      </c>
      <c r="BI60" s="59"/>
      <c r="BJ60" s="59"/>
      <c r="BK60" s="50" t="str">
        <f>IF(Table_Styles[[#This Row],[Width]]&lt;&gt;"",Table_Styles[[#This Row],[Width]],IF(Table_Styles[[#This Row],[Width Default]]&lt;&gt;"",Table_Styles[[#This Row],[Width Default]],""))</f>
        <v/>
      </c>
      <c r="BL60" s="59"/>
      <c r="BM60" s="59"/>
      <c r="BN60" s="50" t="str">
        <f>IF(Table_Styles[[#This Row],[Height]]&lt;&gt;"",Table_Styles[[#This Row],[Height]],IF(Table_Styles[[#This Row],[Height Default]]&lt;&gt;"",Table_Styles[[#This Row],[Height Default]],""))</f>
        <v/>
      </c>
      <c r="BO60" s="50"/>
      <c r="BP60" s="50"/>
      <c r="BQ60" s="50" t="str">
        <f>IF(Table_Styles[[#This Row],[Top]]&lt;&gt;"",Table_Styles[[#This Row],[Top]],IF(Table_Styles[[#This Row],[Top Default]]&lt;&gt;"",Table_Styles[[#This Row],[Top Default]],""))</f>
        <v/>
      </c>
      <c r="BR60" s="50"/>
      <c r="BS60" s="50"/>
      <c r="BT60" s="50" t="str">
        <f>IF(Table_Styles[[#This Row],[Right]]&lt;&gt;"",Table_Styles[[#This Row],[Right]],IF(Table_Styles[[#This Row],[Right Default]]&lt;&gt;"",Table_Styles[[#This Row],[Right Default]],""))</f>
        <v/>
      </c>
      <c r="BU60" s="50"/>
      <c r="BV60" s="50"/>
      <c r="BW60" s="50" t="str">
        <f>IF(Table_Styles[[#This Row],[Bottom]]&lt;&gt;"",Table_Styles[[#This Row],[Bottom]],IF(Table_Styles[[#This Row],[Bottom Default]]&lt;&gt;"",Table_Styles[[#This Row],[Bottom Default]],""))</f>
        <v/>
      </c>
      <c r="BX60" s="50"/>
      <c r="BY60" s="50"/>
      <c r="BZ60" s="50" t="str">
        <f>IF(Table_Styles[[#This Row],[Left]]&lt;&gt;"",Table_Styles[[#This Row],[Left]],IF(Table_Styles[[#This Row],[Left Default]]&lt;&gt;"",Table_Styles[[#This Row],[Left Default]],""))</f>
        <v/>
      </c>
      <c r="CA60" s="184" t="s">
        <v>1834</v>
      </c>
      <c r="CB60" s="106" t="str">
        <f>IF(AND(Table_Styles[[#This Row],[Selector]]&lt;&gt;"",Table_Styles[[#This Row],[Font Family Used]]&lt;&gt;"",Table_Styles[[#This Row],[Font Weight Used]]&lt;&gt;""),Table_Styles[[#This Row],[Font Family Used]]&amp;" "&amp;Table_Styles[[#This Row],[Font Weight Used]],"")</f>
        <v/>
      </c>
      <c r="CC60" s="106" t="str">
        <f ca="1">IF(AND(Table_Styles[[#This Row],[Selector]],COUNTIF(OFFSET(CC:CC,0,0,ROW()-1,1),"="&amp;Table_Styles[[#This Row],[Font]])=0),Table_Styles[[#This Row],[Font]],"")</f>
        <v/>
      </c>
      <c r="CD60" s="106" t="str">
        <f ca="1">IF(Table_Styles[[#This Row],[Unique Font]]&lt;&gt;"",
"{""fontFamily"":"""&amp;Table_Styles[[#This Row],[Font Family Used]]&amp;""",""fontWeight"":"&amp;Table_Styles[[#This Row],[Font Weight Used]]&amp;"}","")</f>
        <v/>
      </c>
      <c r="CE6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5px;min-height: 47px; cursor: text;</v>
      </c>
      <c r="CF60" s="106" t="str">
        <f>IF(AND(Table_Styles[[#This Row],[Selector]]&lt;&gt;"", Table_Styles[[#This Row],[Config Properties]]&lt;&gt;""),
Table_Styles[[#This Row],[Selector]]&amp;" { "&amp;Table_Styles[[#This Row],[Config Properties]]&amp;" }","")</f>
        <v>.ng-select.search-select .ng-select-container { margin-top: 5px;min-height: 47px; cursor: text; }</v>
      </c>
      <c r="CG60" s="106" t="str">
        <f xml:space="preserve">
SUBSTITUTE(SUBSTITUTE(SUBSTITUTE(SUBSTITUTE(SUBSTITUTE(SUBSTITUTE(SUBSTITUTE(SUBSTITUTE(Table_Styles[[#This Row],[Config]],
" {","{"),
"{ ","{"),
" }","}"),
"} ","}"),
" ,",","),
", ",","),
" :",":"),
": ",":")</f>
        <v>.ng-select.search-select .ng-select-container{margin-top:5px;min-height:47px; cursor:text;}</v>
      </c>
    </row>
    <row r="61" spans="2:85" ht="21" customHeight="1">
      <c r="B61" s="103" t="s">
        <v>1818</v>
      </c>
      <c r="C61" s="105" t="s">
        <v>1904</v>
      </c>
      <c r="D61" s="146"/>
      <c r="E61" s="59"/>
      <c r="F61" s="50" t="str">
        <f>IF(Table_Styles[[#This Row],[Font Family]]&lt;&gt;"",Table_Styles[[#This Row],[Font Family]],IF(Table_Styles[[#This Row],[Font Family Default]]&lt;&gt;"",Table_Styles[[#This Row],[Font Family Default]],""))</f>
        <v/>
      </c>
      <c r="G61" s="146"/>
      <c r="H61" s="135"/>
      <c r="I61" s="50" t="str">
        <f>IF(Table_Styles[[#This Row],[Font Size]]&lt;&gt;"",Table_Styles[[#This Row],[Font Size]],IF(Table_Styles[[#This Row],[Font Size Default]]&lt;&gt;"",Table_Styles[[#This Row],[Font Size Default]],""))</f>
        <v/>
      </c>
      <c r="J61" s="146"/>
      <c r="K61" s="59"/>
      <c r="L61" s="50" t="str">
        <f>IF(Table_Styles[[#This Row],[Font Weight]]&lt;&gt;"",Table_Styles[[#This Row],[Font Weight]],IF(Table_Styles[[#This Row],[Font Weight Default]]&lt;&gt;"",Table_Styles[[#This Row],[Font Weight Default]],""))</f>
        <v/>
      </c>
      <c r="M61" s="146"/>
      <c r="N61" s="59"/>
      <c r="O61" s="50" t="str">
        <f>IF(Table_Styles[[#This Row],[Colour]]&lt;&gt;"",Table_Styles[[#This Row],[Colour]],IF(Table_Styles[[#This Row],[Colour Default]]&lt;&gt;"",Table_Styles[[#This Row],[Colour Default]],""))</f>
        <v/>
      </c>
      <c r="P61" s="146"/>
      <c r="Q61" s="59"/>
      <c r="R61" s="50" t="str">
        <f>IF(Table_Styles[[#This Row],[Background]]&lt;&gt;"",Table_Styles[[#This Row],[Background]],IF(Table_Styles[[#This Row],[Background Default]]&lt;&gt;"",Table_Styles[[#This Row],[Background Default]],""))</f>
        <v/>
      </c>
      <c r="S61" s="146"/>
      <c r="T61" s="59"/>
      <c r="U61" s="50" t="str">
        <f>IF(Table_Styles[[#This Row],[Border]]&lt;&gt;"",Table_Styles[[#This Row],[Border]],IF(Table_Styles[[#This Row],[Border Default]]&lt;&gt;"",Table_Styles[[#This Row],[Border Default]],""))</f>
        <v/>
      </c>
      <c r="V61" s="59"/>
      <c r="W61" s="59"/>
      <c r="X61" s="50" t="str">
        <f>IF(Table_Styles[[#This Row],[Border Radius]]&lt;&gt;"",Table_Styles[[#This Row],[Border Radius]],IF(Table_Styles[[#This Row],[Border Radius Default]]&lt;&gt;"",Table_Styles[[#This Row],[Border Radius Default]],""))</f>
        <v/>
      </c>
      <c r="Y61" s="146"/>
      <c r="Z61" s="135"/>
      <c r="AA61" s="50" t="str">
        <f>IF(Table_Styles[[#This Row],[MT]]&lt;&gt;"",Table_Styles[[#This Row],[MT]],IF(Table_Styles[[#This Row],[MT Default]]&lt;&gt;"",Table_Styles[[#This Row],[MT Default]],""))</f>
        <v/>
      </c>
      <c r="AB61" s="146"/>
      <c r="AC61" s="59"/>
      <c r="AD61" s="50" t="str">
        <f>IF(Table_Styles[[#This Row],[MR]]&lt;&gt;"",Table_Styles[[#This Row],[MR]],IF(Table_Styles[[#This Row],[MR Default]]&lt;&gt;"",Table_Styles[[#This Row],[MR Default]],""))</f>
        <v/>
      </c>
      <c r="AE61" s="146"/>
      <c r="AF61" s="59"/>
      <c r="AG61" s="50" t="str">
        <f>IF(Table_Styles[[#This Row],[MB]]&lt;&gt;"",Table_Styles[[#This Row],[MB]],IF(Table_Styles[[#This Row],[MB Default]]&lt;&gt;"",Table_Styles[[#This Row],[MB Default]],""))</f>
        <v/>
      </c>
      <c r="AH61" s="146"/>
      <c r="AI61" s="135" t="s">
        <v>1159</v>
      </c>
      <c r="AJ61" s="50" t="str">
        <f>IF(Table_Styles[[#This Row],[ML]]&lt;&gt;"",Table_Styles[[#This Row],[ML]],IF(Table_Styles[[#This Row],[ML Default]]&lt;&gt;"",Table_Styles[[#This Row],[ML Default]],""))</f>
        <v>0 !important</v>
      </c>
      <c r="AK61" s="146"/>
      <c r="AL61" s="59"/>
      <c r="AM61" s="50" t="str">
        <f>IF(Table_Styles[[#This Row],[PT]]&lt;&gt;"",Table_Styles[[#This Row],[PT]],IF(Table_Styles[[#This Row],[PT Default]]&lt;&gt;"",Table_Styles[[#This Row],[PT Default]],""))</f>
        <v/>
      </c>
      <c r="AN61" s="146"/>
      <c r="AO61" s="59"/>
      <c r="AP61" s="50" t="str">
        <f>IF(Table_Styles[[#This Row],[PR]]&lt;&gt;"",Table_Styles[[#This Row],[PR]],IF(Table_Styles[[#This Row],[PR Default]]&lt;&gt;"",Table_Styles[[#This Row],[PR Default]],""))</f>
        <v/>
      </c>
      <c r="AQ61" s="146"/>
      <c r="AR61" s="59"/>
      <c r="AS61" s="50" t="str">
        <f>IF(Table_Styles[[#This Row],[PB]]&lt;&gt;"",Table_Styles[[#This Row],[PB]],IF(Table_Styles[[#This Row],[PB Default]]&lt;&gt;"",Table_Styles[[#This Row],[PB Default]],""))</f>
        <v/>
      </c>
      <c r="AT61" s="146"/>
      <c r="AU61" s="135" t="s">
        <v>1822</v>
      </c>
      <c r="AV61" s="50" t="str">
        <f>IF(Table_Styles[[#This Row],[PL]]&lt;&gt;"",Table_Styles[[#This Row],[PL]],IF(Table_Styles[[#This Row],[PL Default]]&lt;&gt;"",Table_Styles[[#This Row],[PL Default]],""))</f>
        <v>23px</v>
      </c>
      <c r="AW61" s="146"/>
      <c r="AX61" s="59"/>
      <c r="AY61" s="50" t="str">
        <f>IF(Table_Styles[[#This Row],[BT]]&lt;&gt;"",Table_Styles[[#This Row],[BT]],IF(Table_Styles[[#This Row],[BT Default]]&lt;&gt;"",Table_Styles[[#This Row],[BT Default]],""))</f>
        <v/>
      </c>
      <c r="AZ61" s="146"/>
      <c r="BA61" s="59"/>
      <c r="BB61" s="50" t="str">
        <f>IF(Table_Styles[[#This Row],[BR]]&lt;&gt;"",Table_Styles[[#This Row],[BR]],IF(Table_Styles[[#This Row],[BR Default]]&lt;&gt;"",Table_Styles[[#This Row],[BR Default]],""))</f>
        <v/>
      </c>
      <c r="BC61" s="146"/>
      <c r="BD61" s="59"/>
      <c r="BE61" s="50" t="str">
        <f>IF(Table_Styles[[#This Row],[BB]]&lt;&gt;"",Table_Styles[[#This Row],[BB]],IF(Table_Styles[[#This Row],[BB Default]]&lt;&gt;"",Table_Styles[[#This Row],[BB Default]],""))</f>
        <v/>
      </c>
      <c r="BF61" s="146"/>
      <c r="BG61" s="59"/>
      <c r="BH61" s="50" t="str">
        <f>IF(Table_Styles[[#This Row],[BL]]&lt;&gt;"",Table_Styles[[#This Row],[BL]],IF(Table_Styles[[#This Row],[BL Default]]&lt;&gt;"",Table_Styles[[#This Row],[BL Default]],""))</f>
        <v/>
      </c>
      <c r="BI61" s="59"/>
      <c r="BJ61" s="59"/>
      <c r="BK61" s="50" t="str">
        <f>IF(Table_Styles[[#This Row],[Width]]&lt;&gt;"",Table_Styles[[#This Row],[Width]],IF(Table_Styles[[#This Row],[Width Default]]&lt;&gt;"",Table_Styles[[#This Row],[Width Default]],""))</f>
        <v/>
      </c>
      <c r="BL61" s="59"/>
      <c r="BM61" s="59"/>
      <c r="BN61" s="50" t="str">
        <f>IF(Table_Styles[[#This Row],[Height]]&lt;&gt;"",Table_Styles[[#This Row],[Height]],IF(Table_Styles[[#This Row],[Height Default]]&lt;&gt;"",Table_Styles[[#This Row],[Height Default]],""))</f>
        <v/>
      </c>
      <c r="BO61" s="50"/>
      <c r="BP61" s="50"/>
      <c r="BQ61" s="50" t="str">
        <f>IF(Table_Styles[[#This Row],[Top]]&lt;&gt;"",Table_Styles[[#This Row],[Top]],IF(Table_Styles[[#This Row],[Top Default]]&lt;&gt;"",Table_Styles[[#This Row],[Top Default]],""))</f>
        <v/>
      </c>
      <c r="BR61" s="50"/>
      <c r="BS61" s="50"/>
      <c r="BT61" s="50" t="str">
        <f>IF(Table_Styles[[#This Row],[Right]]&lt;&gt;"",Table_Styles[[#This Row],[Right]],IF(Table_Styles[[#This Row],[Right Default]]&lt;&gt;"",Table_Styles[[#This Row],[Right Default]],""))</f>
        <v/>
      </c>
      <c r="BU61" s="50"/>
      <c r="BV61" s="50"/>
      <c r="BW61" s="50" t="str">
        <f>IF(Table_Styles[[#This Row],[Bottom]]&lt;&gt;"",Table_Styles[[#This Row],[Bottom]],IF(Table_Styles[[#This Row],[Bottom Default]]&lt;&gt;"",Table_Styles[[#This Row],[Bottom Default]],""))</f>
        <v/>
      </c>
      <c r="BX61" s="50"/>
      <c r="BY61" s="50"/>
      <c r="BZ61" s="50" t="str">
        <f>IF(Table_Styles[[#This Row],[Left]]&lt;&gt;"",Table_Styles[[#This Row],[Left]],IF(Table_Styles[[#This Row],[Left Default]]&lt;&gt;"",Table_Styles[[#This Row],[Left Default]],""))</f>
        <v/>
      </c>
      <c r="CA61" s="184" t="s">
        <v>1833</v>
      </c>
      <c r="CB61" s="106" t="str">
        <f>IF(AND(Table_Styles[[#This Row],[Selector]]&lt;&gt;"",Table_Styles[[#This Row],[Font Family Used]]&lt;&gt;"",Table_Styles[[#This Row],[Font Weight Used]]&lt;&gt;""),Table_Styles[[#This Row],[Font Family Used]]&amp;" "&amp;Table_Styles[[#This Row],[Font Weight Used]],"")</f>
        <v/>
      </c>
      <c r="CC61" s="106" t="str">
        <f ca="1">IF(AND(Table_Styles[[#This Row],[Selector]],COUNTIF(OFFSET(CC:CC,0,0,ROW()-1,1),"="&amp;Table_Styles[[#This Row],[Font]])=0),Table_Styles[[#This Row],[Font]],"")</f>
        <v/>
      </c>
      <c r="CD61" s="106" t="str">
        <f ca="1">IF(Table_Styles[[#This Row],[Unique Font]]&lt;&gt;"",
"{""fontFamily"":"""&amp;Table_Styles[[#This Row],[Font Family Used]]&amp;""",""fontWeight"":"&amp;Table_Styles[[#This Row],[Font Weight Used]]&amp;"}","")</f>
        <v/>
      </c>
      <c r="CE6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0 !important;padding-left: 23px;cursor: text;</v>
      </c>
      <c r="CF61" s="106" t="str">
        <f>IF(AND(Table_Styles[[#This Row],[Selector]]&lt;&gt;"", Table_Styles[[#This Row],[Config Properties]]&lt;&gt;""),
Table_Styles[[#This Row],[Selector]]&amp;" { "&amp;Table_Styles[[#This Row],[Config Properties]]&amp;" }","")</f>
        <v>.ng-select.search-select .ng-select-container .ng-value-container { margin-left: 0 !important;padding-left: 23px;cursor: text; }</v>
      </c>
      <c r="CG61" s="106" t="str">
        <f xml:space="preserve">
SUBSTITUTE(SUBSTITUTE(SUBSTITUTE(SUBSTITUTE(SUBSTITUTE(SUBSTITUTE(SUBSTITUTE(SUBSTITUTE(Table_Styles[[#This Row],[Config]],
" {","{"),
"{ ","{"),
" }","}"),
"} ","}"),
" ,",","),
", ",","),
" :",":"),
": ",":")</f>
        <v>.ng-select.search-select .ng-select-container .ng-value-container{margin-left:0 !important;padding-left:23px;cursor:text;}</v>
      </c>
    </row>
    <row r="62" spans="2:85" ht="21" customHeight="1">
      <c r="B62" s="103" t="s">
        <v>1816</v>
      </c>
      <c r="C62" s="105" t="s">
        <v>1905</v>
      </c>
      <c r="D62" s="146"/>
      <c r="E62" s="59"/>
      <c r="F62" s="50" t="str">
        <f>IF(Table_Styles[[#This Row],[Font Family]]&lt;&gt;"",Table_Styles[[#This Row],[Font Family]],IF(Table_Styles[[#This Row],[Font Family Default]]&lt;&gt;"",Table_Styles[[#This Row],[Font Family Default]],""))</f>
        <v/>
      </c>
      <c r="G62" s="146"/>
      <c r="H62" s="135"/>
      <c r="I62" s="50" t="str">
        <f>IF(Table_Styles[[#This Row],[Font Size]]&lt;&gt;"",Table_Styles[[#This Row],[Font Size]],IF(Table_Styles[[#This Row],[Font Size Default]]&lt;&gt;"",Table_Styles[[#This Row],[Font Size Default]],""))</f>
        <v/>
      </c>
      <c r="J62" s="146"/>
      <c r="K62" s="59"/>
      <c r="L62" s="50" t="str">
        <f>IF(Table_Styles[[#This Row],[Font Weight]]&lt;&gt;"",Table_Styles[[#This Row],[Font Weight]],IF(Table_Styles[[#This Row],[Font Weight Default]]&lt;&gt;"",Table_Styles[[#This Row],[Font Weight Default]],""))</f>
        <v/>
      </c>
      <c r="M62" s="146"/>
      <c r="N62" s="59"/>
      <c r="O62" s="50" t="str">
        <f>IF(Table_Styles[[#This Row],[Colour]]&lt;&gt;"",Table_Styles[[#This Row],[Colour]],IF(Table_Styles[[#This Row],[Colour Default]]&lt;&gt;"",Table_Styles[[#This Row],[Colour Default]],""))</f>
        <v/>
      </c>
      <c r="P62" s="146"/>
      <c r="Q62" s="59"/>
      <c r="R62" s="50" t="str">
        <f>IF(Table_Styles[[#This Row],[Background]]&lt;&gt;"",Table_Styles[[#This Row],[Background]],IF(Table_Styles[[#This Row],[Background Default]]&lt;&gt;"",Table_Styles[[#This Row],[Background Default]],""))</f>
        <v/>
      </c>
      <c r="S62" s="146"/>
      <c r="T62" s="59"/>
      <c r="U62" s="50" t="str">
        <f>IF(Table_Styles[[#This Row],[Border]]&lt;&gt;"",Table_Styles[[#This Row],[Border]],IF(Table_Styles[[#This Row],[Border Default]]&lt;&gt;"",Table_Styles[[#This Row],[Border Default]],""))</f>
        <v/>
      </c>
      <c r="V62" s="59"/>
      <c r="W62" s="59"/>
      <c r="X62" s="50" t="str">
        <f>IF(Table_Styles[[#This Row],[Border Radius]]&lt;&gt;"",Table_Styles[[#This Row],[Border Radius]],IF(Table_Styles[[#This Row],[Border Radius Default]]&lt;&gt;"",Table_Styles[[#This Row],[Border Radius Default]],""))</f>
        <v/>
      </c>
      <c r="Y62" s="146"/>
      <c r="Z62" s="135"/>
      <c r="AA62" s="50" t="str">
        <f>IF(Table_Styles[[#This Row],[MT]]&lt;&gt;"",Table_Styles[[#This Row],[MT]],IF(Table_Styles[[#This Row],[MT Default]]&lt;&gt;"",Table_Styles[[#This Row],[MT Default]],""))</f>
        <v/>
      </c>
      <c r="AB62" s="146"/>
      <c r="AC62" s="59"/>
      <c r="AD62" s="50" t="str">
        <f>IF(Table_Styles[[#This Row],[MR]]&lt;&gt;"",Table_Styles[[#This Row],[MR]],IF(Table_Styles[[#This Row],[MR Default]]&lt;&gt;"",Table_Styles[[#This Row],[MR Default]],""))</f>
        <v/>
      </c>
      <c r="AE62" s="146"/>
      <c r="AF62" s="59"/>
      <c r="AG62" s="50" t="str">
        <f>IF(Table_Styles[[#This Row],[MB]]&lt;&gt;"",Table_Styles[[#This Row],[MB]],IF(Table_Styles[[#This Row],[MB Default]]&lt;&gt;"",Table_Styles[[#This Row],[MB Default]],""))</f>
        <v/>
      </c>
      <c r="AH62" s="146"/>
      <c r="AI62" s="59"/>
      <c r="AJ62" s="50" t="str">
        <f>IF(Table_Styles[[#This Row],[ML]]&lt;&gt;"",Table_Styles[[#This Row],[ML]],IF(Table_Styles[[#This Row],[ML Default]]&lt;&gt;"",Table_Styles[[#This Row],[ML Default]],""))</f>
        <v/>
      </c>
      <c r="AK62" s="146"/>
      <c r="AL62" s="59"/>
      <c r="AM62" s="50" t="str">
        <f>IF(Table_Styles[[#This Row],[PT]]&lt;&gt;"",Table_Styles[[#This Row],[PT]],IF(Table_Styles[[#This Row],[PT Default]]&lt;&gt;"",Table_Styles[[#This Row],[PT Default]],""))</f>
        <v/>
      </c>
      <c r="AN62" s="146"/>
      <c r="AO62" s="59"/>
      <c r="AP62" s="50" t="str">
        <f>IF(Table_Styles[[#This Row],[PR]]&lt;&gt;"",Table_Styles[[#This Row],[PR]],IF(Table_Styles[[#This Row],[PR Default]]&lt;&gt;"",Table_Styles[[#This Row],[PR Default]],""))</f>
        <v/>
      </c>
      <c r="AQ62" s="146"/>
      <c r="AR62" s="59"/>
      <c r="AS62" s="50" t="str">
        <f>IF(Table_Styles[[#This Row],[PB]]&lt;&gt;"",Table_Styles[[#This Row],[PB]],IF(Table_Styles[[#This Row],[PB Default]]&lt;&gt;"",Table_Styles[[#This Row],[PB Default]],""))</f>
        <v/>
      </c>
      <c r="AT62" s="146"/>
      <c r="AU62" s="59"/>
      <c r="AV62" s="50" t="str">
        <f>IF(Table_Styles[[#This Row],[PL]]&lt;&gt;"",Table_Styles[[#This Row],[PL]],IF(Table_Styles[[#This Row],[PL Default]]&lt;&gt;"",Table_Styles[[#This Row],[PL Default]],""))</f>
        <v/>
      </c>
      <c r="AW62" s="146"/>
      <c r="AX62" s="59"/>
      <c r="AY62" s="50" t="str">
        <f>IF(Table_Styles[[#This Row],[BT]]&lt;&gt;"",Table_Styles[[#This Row],[BT]],IF(Table_Styles[[#This Row],[BT Default]]&lt;&gt;"",Table_Styles[[#This Row],[BT Default]],""))</f>
        <v/>
      </c>
      <c r="AZ62" s="146"/>
      <c r="BA62" s="59"/>
      <c r="BB62" s="50" t="str">
        <f>IF(Table_Styles[[#This Row],[BR]]&lt;&gt;"",Table_Styles[[#This Row],[BR]],IF(Table_Styles[[#This Row],[BR Default]]&lt;&gt;"",Table_Styles[[#This Row],[BR Default]],""))</f>
        <v/>
      </c>
      <c r="BC62" s="146"/>
      <c r="BD62" s="59"/>
      <c r="BE62" s="50" t="str">
        <f>IF(Table_Styles[[#This Row],[BB]]&lt;&gt;"",Table_Styles[[#This Row],[BB]],IF(Table_Styles[[#This Row],[BB Default]]&lt;&gt;"",Table_Styles[[#This Row],[BB Default]],""))</f>
        <v/>
      </c>
      <c r="BF62" s="146"/>
      <c r="BG62" s="59"/>
      <c r="BH62" s="50" t="str">
        <f>IF(Table_Styles[[#This Row],[BL]]&lt;&gt;"",Table_Styles[[#This Row],[BL]],IF(Table_Styles[[#This Row],[BL Default]]&lt;&gt;"",Table_Styles[[#This Row],[BL Default]],""))</f>
        <v/>
      </c>
      <c r="BI62" s="59"/>
      <c r="BJ62" s="59"/>
      <c r="BK62" s="50" t="str">
        <f>IF(Table_Styles[[#This Row],[Width]]&lt;&gt;"",Table_Styles[[#This Row],[Width]],IF(Table_Styles[[#This Row],[Width Default]]&lt;&gt;"",Table_Styles[[#This Row],[Width Default]],""))</f>
        <v/>
      </c>
      <c r="BL62" s="59"/>
      <c r="BM62" s="59"/>
      <c r="BN62" s="50" t="str">
        <f>IF(Table_Styles[[#This Row],[Height]]&lt;&gt;"",Table_Styles[[#This Row],[Height]],IF(Table_Styles[[#This Row],[Height Default]]&lt;&gt;"",Table_Styles[[#This Row],[Height Default]],""))</f>
        <v/>
      </c>
      <c r="BO62" s="50"/>
      <c r="BP62" s="50"/>
      <c r="BQ62" s="50" t="str">
        <f>IF(Table_Styles[[#This Row],[Top]]&lt;&gt;"",Table_Styles[[#This Row],[Top]],IF(Table_Styles[[#This Row],[Top Default]]&lt;&gt;"",Table_Styles[[#This Row],[Top Default]],""))</f>
        <v/>
      </c>
      <c r="BR62" s="50"/>
      <c r="BS62" s="50"/>
      <c r="BT62" s="50" t="str">
        <f>IF(Table_Styles[[#This Row],[Right]]&lt;&gt;"",Table_Styles[[#This Row],[Right]],IF(Table_Styles[[#This Row],[Right Default]]&lt;&gt;"",Table_Styles[[#This Row],[Right Default]],""))</f>
        <v/>
      </c>
      <c r="BU62" s="50"/>
      <c r="BV62" s="50"/>
      <c r="BW62" s="50" t="str">
        <f>IF(Table_Styles[[#This Row],[Bottom]]&lt;&gt;"",Table_Styles[[#This Row],[Bottom]],IF(Table_Styles[[#This Row],[Bottom Default]]&lt;&gt;"",Table_Styles[[#This Row],[Bottom Default]],""))</f>
        <v/>
      </c>
      <c r="BX62" s="50"/>
      <c r="BY62" s="50"/>
      <c r="BZ62" s="50" t="str">
        <f>IF(Table_Styles[[#This Row],[Left]]&lt;&gt;"",Table_Styles[[#This Row],[Left]],IF(Table_Styles[[#This Row],[Left Default]]&lt;&gt;"",Table_Styles[[#This Row],[Left Default]],""))</f>
        <v/>
      </c>
      <c r="CA62" s="184" t="s">
        <v>1833</v>
      </c>
      <c r="CB62" s="106" t="str">
        <f>IF(AND(Table_Styles[[#This Row],[Selector]]&lt;&gt;"",Table_Styles[[#This Row],[Font Family Used]]&lt;&gt;"",Table_Styles[[#This Row],[Font Weight Used]]&lt;&gt;""),Table_Styles[[#This Row],[Font Family Used]]&amp;" "&amp;Table_Styles[[#This Row],[Font Weight Used]],"")</f>
        <v/>
      </c>
      <c r="CC62" s="106" t="str">
        <f ca="1">IF(AND(Table_Styles[[#This Row],[Selector]],COUNTIF(OFFSET(CC:CC,0,0,ROW()-1,1),"="&amp;Table_Styles[[#This Row],[Font]])=0),Table_Styles[[#This Row],[Font]],"")</f>
        <v/>
      </c>
      <c r="CD62" s="106" t="str">
        <f ca="1">IF(Table_Styles[[#This Row],[Unique Font]]&lt;&gt;"",
"{""fontFamily"":"""&amp;Table_Styles[[#This Row],[Font Family Used]]&amp;""",""fontWeight"":"&amp;Table_Styles[[#This Row],[Font Weight Used]]&amp;"}","")</f>
        <v/>
      </c>
      <c r="CE6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cursor: text;</v>
      </c>
      <c r="CF62" s="106" t="str">
        <f>IF(AND(Table_Styles[[#This Row],[Selector]]&lt;&gt;"", Table_Styles[[#This Row],[Config Properties]]&lt;&gt;""),
Table_Styles[[#This Row],[Selector]]&amp;" { "&amp;Table_Styles[[#This Row],[Config Properties]]&amp;" }","")</f>
        <v>.ng-select.search-select.ng-select-single .ng-select-container .ng-value-container, .ng-select.search-select.ng-select-single .ng-select-container .ng-value-container .ng-value { cursor: text; }</v>
      </c>
      <c r="CG62" s="106" t="str">
        <f xml:space="preserve">
SUBSTITUTE(SUBSTITUTE(SUBSTITUTE(SUBSTITUTE(SUBSTITUTE(SUBSTITUTE(SUBSTITUTE(SUBSTITUTE(Table_Styles[[#This Row],[Config]],
" {","{"),
"{ ","{"),
" }","}"),
"} ","}"),
" ,",","),
", ",","),
" :",":"),
": ",":")</f>
        <v>.ng-select.search-select.ng-select-single .ng-select-container .ng-value-container,.ng-select.search-select.ng-select-single .ng-select-container .ng-value-container .ng-value{cursor:text;}</v>
      </c>
    </row>
    <row r="63" spans="2:85" ht="21" customHeight="1">
      <c r="B63" s="104" t="s">
        <v>1823</v>
      </c>
      <c r="C63" s="105" t="s">
        <v>1906</v>
      </c>
      <c r="D63" s="146"/>
      <c r="E63" s="59"/>
      <c r="F63" s="50" t="str">
        <f>IF(Table_Styles[[#This Row],[Font Family]]&lt;&gt;"",Table_Styles[[#This Row],[Font Family]],IF(Table_Styles[[#This Row],[Font Family Default]]&lt;&gt;"",Table_Styles[[#This Row],[Font Family Default]],""))</f>
        <v/>
      </c>
      <c r="G63" s="146"/>
      <c r="H63" s="135"/>
      <c r="I63" s="50" t="str">
        <f>IF(Table_Styles[[#This Row],[Font Size]]&lt;&gt;"",Table_Styles[[#This Row],[Font Size]],IF(Table_Styles[[#This Row],[Font Size Default]]&lt;&gt;"",Table_Styles[[#This Row],[Font Size Default]],""))</f>
        <v/>
      </c>
      <c r="J63" s="146"/>
      <c r="K63" s="59"/>
      <c r="L63" s="50" t="str">
        <f>IF(Table_Styles[[#This Row],[Font Weight]]&lt;&gt;"",Table_Styles[[#This Row],[Font Weight]],IF(Table_Styles[[#This Row],[Font Weight Default]]&lt;&gt;"",Table_Styles[[#This Row],[Font Weight Default]],""))</f>
        <v/>
      </c>
      <c r="M63" s="146"/>
      <c r="N63" s="59"/>
      <c r="O63" s="50" t="str">
        <f>IF(Table_Styles[[#This Row],[Colour]]&lt;&gt;"",Table_Styles[[#This Row],[Colour]],IF(Table_Styles[[#This Row],[Colour Default]]&lt;&gt;"",Table_Styles[[#This Row],[Colour Default]],""))</f>
        <v/>
      </c>
      <c r="P63" s="146"/>
      <c r="Q63" s="59" t="s">
        <v>1819</v>
      </c>
      <c r="R63" s="50" t="str">
        <f>IF(Table_Styles[[#This Row],[Background]]&lt;&gt;"",Table_Styles[[#This Row],[Background]],IF(Table_Styles[[#This Row],[Background Default]]&lt;&gt;"",Table_Styles[[#This Row],[Background Default]],""))</f>
        <v>transparent</v>
      </c>
      <c r="S63" s="146"/>
      <c r="T63" s="59"/>
      <c r="U63" s="50" t="str">
        <f>IF(Table_Styles[[#This Row],[Border]]&lt;&gt;"",Table_Styles[[#This Row],[Border]],IF(Table_Styles[[#This Row],[Border Default]]&lt;&gt;"",Table_Styles[[#This Row],[Border Default]],""))</f>
        <v/>
      </c>
      <c r="V63" s="59"/>
      <c r="W63" s="59"/>
      <c r="X63" s="50" t="str">
        <f>IF(Table_Styles[[#This Row],[Border Radius]]&lt;&gt;"",Table_Styles[[#This Row],[Border Radius]],IF(Table_Styles[[#This Row],[Border Radius Default]]&lt;&gt;"",Table_Styles[[#This Row],[Border Radius Default]],""))</f>
        <v/>
      </c>
      <c r="Y63" s="146"/>
      <c r="Z63" s="135"/>
      <c r="AA63" s="50" t="str">
        <f>IF(Table_Styles[[#This Row],[MT]]&lt;&gt;"",Table_Styles[[#This Row],[MT]],IF(Table_Styles[[#This Row],[MT Default]]&lt;&gt;"",Table_Styles[[#This Row],[MT Default]],""))</f>
        <v/>
      </c>
      <c r="AB63" s="146"/>
      <c r="AC63" s="59"/>
      <c r="AD63" s="50" t="str">
        <f>IF(Table_Styles[[#This Row],[MR]]&lt;&gt;"",Table_Styles[[#This Row],[MR]],IF(Table_Styles[[#This Row],[MR Default]]&lt;&gt;"",Table_Styles[[#This Row],[MR Default]],""))</f>
        <v/>
      </c>
      <c r="AE63" s="146"/>
      <c r="AF63" s="59"/>
      <c r="AG63" s="50" t="str">
        <f>IF(Table_Styles[[#This Row],[MB]]&lt;&gt;"",Table_Styles[[#This Row],[MB]],IF(Table_Styles[[#This Row],[MB Default]]&lt;&gt;"",Table_Styles[[#This Row],[MB Default]],""))</f>
        <v/>
      </c>
      <c r="AH63" s="146"/>
      <c r="AI63" s="59"/>
      <c r="AJ63" s="50" t="str">
        <f>IF(Table_Styles[[#This Row],[ML]]&lt;&gt;"",Table_Styles[[#This Row],[ML]],IF(Table_Styles[[#This Row],[ML Default]]&lt;&gt;"",Table_Styles[[#This Row],[ML Default]],""))</f>
        <v/>
      </c>
      <c r="AK63" s="146"/>
      <c r="AL63" s="59" t="s">
        <v>165</v>
      </c>
      <c r="AM63" s="50" t="str">
        <f>IF(Table_Styles[[#This Row],[PT]]&lt;&gt;"",Table_Styles[[#This Row],[PT]],IF(Table_Styles[[#This Row],[PT Default]]&lt;&gt;"",Table_Styles[[#This Row],[PT Default]],""))</f>
        <v>0</v>
      </c>
      <c r="AN63" s="146"/>
      <c r="AO63" s="59" t="s">
        <v>1138</v>
      </c>
      <c r="AP63" s="50" t="str">
        <f>IF(Table_Styles[[#This Row],[PR]]&lt;&gt;"",Table_Styles[[#This Row],[PR]],IF(Table_Styles[[#This Row],[PR Default]]&lt;&gt;"",Table_Styles[[#This Row],[PR Default]],""))</f>
        <v>35px</v>
      </c>
      <c r="AQ63" s="146"/>
      <c r="AR63" s="59" t="s">
        <v>165</v>
      </c>
      <c r="AS63" s="50" t="str">
        <f>IF(Table_Styles[[#This Row],[PB]]&lt;&gt;"",Table_Styles[[#This Row],[PB]],IF(Table_Styles[[#This Row],[PB Default]]&lt;&gt;"",Table_Styles[[#This Row],[PB Default]],""))</f>
        <v>0</v>
      </c>
      <c r="AT63" s="146"/>
      <c r="AU63" s="135" t="s">
        <v>1820</v>
      </c>
      <c r="AV63" s="50" t="str">
        <f>IF(Table_Styles[[#This Row],[PL]]&lt;&gt;"",Table_Styles[[#This Row],[PL]],IF(Table_Styles[[#This Row],[PL Default]]&lt;&gt;"",Table_Styles[[#This Row],[PL Default]],""))</f>
        <v>33px !important</v>
      </c>
      <c r="AW63" s="146"/>
      <c r="AX63" s="59"/>
      <c r="AY63" s="50" t="str">
        <f>IF(Table_Styles[[#This Row],[BT]]&lt;&gt;"",Table_Styles[[#This Row],[BT]],IF(Table_Styles[[#This Row],[BT Default]]&lt;&gt;"",Table_Styles[[#This Row],[BT Default]],""))</f>
        <v/>
      </c>
      <c r="AZ63" s="146"/>
      <c r="BA63" s="59"/>
      <c r="BB63" s="50" t="str">
        <f>IF(Table_Styles[[#This Row],[BR]]&lt;&gt;"",Table_Styles[[#This Row],[BR]],IF(Table_Styles[[#This Row],[BR Default]]&lt;&gt;"",Table_Styles[[#This Row],[BR Default]],""))</f>
        <v/>
      </c>
      <c r="BC63" s="146"/>
      <c r="BD63" s="59"/>
      <c r="BE63" s="50" t="str">
        <f>IF(Table_Styles[[#This Row],[BB]]&lt;&gt;"",Table_Styles[[#This Row],[BB]],IF(Table_Styles[[#This Row],[BB Default]]&lt;&gt;"",Table_Styles[[#This Row],[BB Default]],""))</f>
        <v/>
      </c>
      <c r="BF63" s="146"/>
      <c r="BG63" s="59"/>
      <c r="BH63" s="50" t="str">
        <f>IF(Table_Styles[[#This Row],[BL]]&lt;&gt;"",Table_Styles[[#This Row],[BL]],IF(Table_Styles[[#This Row],[BL Default]]&lt;&gt;"",Table_Styles[[#This Row],[BL Default]],""))</f>
        <v/>
      </c>
      <c r="BI63" s="59"/>
      <c r="BJ63" s="59" t="s">
        <v>487</v>
      </c>
      <c r="BK63" s="50" t="str">
        <f>IF(Table_Styles[[#This Row],[Width]]&lt;&gt;"",Table_Styles[[#This Row],[Width]],IF(Table_Styles[[#This Row],[Width Default]]&lt;&gt;"",Table_Styles[[#This Row],[Width Default]],""))</f>
        <v>100%</v>
      </c>
      <c r="BL63" s="59"/>
      <c r="BM63" s="59"/>
      <c r="BN63" s="50" t="str">
        <f>IF(Table_Styles[[#This Row],[Height]]&lt;&gt;"",Table_Styles[[#This Row],[Height]],IF(Table_Styles[[#This Row],[Height Default]]&lt;&gt;"",Table_Styles[[#This Row],[Height Default]],""))</f>
        <v/>
      </c>
      <c r="BO63" s="50"/>
      <c r="BP63" s="150" t="s">
        <v>1821</v>
      </c>
      <c r="BQ63" s="50" t="str">
        <f>IF(Table_Styles[[#This Row],[Top]]&lt;&gt;"",Table_Styles[[#This Row],[Top]],IF(Table_Styles[[#This Row],[Top Default]]&lt;&gt;"",Table_Styles[[#This Row],[Top Default]],""))</f>
        <v>12px !important</v>
      </c>
      <c r="BR63" s="50"/>
      <c r="BS63" s="50"/>
      <c r="BT63" s="50" t="str">
        <f>IF(Table_Styles[[#This Row],[Right]]&lt;&gt;"",Table_Styles[[#This Row],[Right]],IF(Table_Styles[[#This Row],[Right Default]]&lt;&gt;"",Table_Styles[[#This Row],[Right Default]],""))</f>
        <v/>
      </c>
      <c r="BU63" s="50"/>
      <c r="BV63" s="50"/>
      <c r="BW63" s="50" t="str">
        <f>IF(Table_Styles[[#This Row],[Bottom]]&lt;&gt;"",Table_Styles[[#This Row],[Bottom]],IF(Table_Styles[[#This Row],[Bottom Default]]&lt;&gt;"",Table_Styles[[#This Row],[Bottom Default]],""))</f>
        <v/>
      </c>
      <c r="BX63" s="50"/>
      <c r="BY63" s="50">
        <v>0</v>
      </c>
      <c r="BZ63" s="50">
        <f>IF(Table_Styles[[#This Row],[Left]]&lt;&gt;"",Table_Styles[[#This Row],[Left]],IF(Table_Styles[[#This Row],[Left Default]]&lt;&gt;"",Table_Styles[[#This Row],[Left Default]],""))</f>
        <v>0</v>
      </c>
      <c r="CA63" s="184" t="s">
        <v>1833</v>
      </c>
      <c r="CB63" s="106" t="str">
        <f>IF(AND(Table_Styles[[#This Row],[Selector]]&lt;&gt;"",Table_Styles[[#This Row],[Font Family Used]]&lt;&gt;"",Table_Styles[[#This Row],[Font Weight Used]]&lt;&gt;""),Table_Styles[[#This Row],[Font Family Used]]&amp;" "&amp;Table_Styles[[#This Row],[Font Weight Used]],"")</f>
        <v/>
      </c>
      <c r="CC63" s="106" t="str">
        <f ca="1">IF(AND(Table_Styles[[#This Row],[Selector]],COUNTIF(OFFSET(CC:CC,0,0,ROW()-1,1),"="&amp;Table_Styles[[#This Row],[Font]])=0),Table_Styles[[#This Row],[Font]],"")</f>
        <v/>
      </c>
      <c r="CD63" s="106" t="str">
        <f ca="1">IF(Table_Styles[[#This Row],[Unique Font]]&lt;&gt;"",
"{""fontFamily"":"""&amp;Table_Styles[[#This Row],[Font Family Used]]&amp;""",""fontWeight"":"&amp;Table_Styles[[#This Row],[Font Weight Used]]&amp;"}","")</f>
        <v/>
      </c>
      <c r="CE6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transparent;padding-top: 0;padding-right: 35px;padding-bottom: 0;padding-left: 33px !important;width: 100%;top: 12px !important;left: 0;cursor: text;</v>
      </c>
      <c r="CF63" s="106" t="str">
        <f>IF(AND(Table_Styles[[#This Row],[Selector]]&lt;&gt;"", Table_Styles[[#This Row],[Config Properties]]&lt;&gt;""),
Table_Styles[[#This Row],[Selector]]&amp;" { "&amp;Table_Styles[[#This Row],[Config Properties]]&amp;" }","")</f>
        <v>.ng-select.search-select.ng-select-single .ng-select-container .ng-value-container .ng-input { background: transparent;padding-top: 0;padding-right: 35px;padding-bottom: 0;padding-left: 33px !important;width: 100%;top: 12px !important;left: 0;cursor: text; }</v>
      </c>
      <c r="CG63" s="106" t="str">
        <f xml:space="preserve">
SUBSTITUTE(SUBSTITUTE(SUBSTITUTE(SUBSTITUTE(SUBSTITUTE(SUBSTITUTE(SUBSTITUTE(SUBSTITUTE(Table_Styles[[#This Row],[Config]],
" {","{"),
"{ ","{"),
" }","}"),
"} ","}"),
" ,",","),
", ",","),
" :",":"),
": ",":")</f>
        <v>.ng-select.search-select.ng-select-single .ng-select-container .ng-value-container .ng-input{background:transparent;padding-top:0;padding-right:35px;padding-bottom:0;padding-left:33px !important;width:100%;top:12px !important;left:0;cursor:text;}</v>
      </c>
    </row>
    <row r="64" spans="2:85" ht="21" customHeight="1">
      <c r="B64" s="104" t="s">
        <v>1815</v>
      </c>
      <c r="C64" s="105" t="s">
        <v>1907</v>
      </c>
      <c r="D64" s="146"/>
      <c r="E64" s="59"/>
      <c r="F64" s="50" t="str">
        <f>IF(Table_Styles[[#This Row],[Font Family]]&lt;&gt;"",Table_Styles[[#This Row],[Font Family]],IF(Table_Styles[[#This Row],[Font Family Default]]&lt;&gt;"",Table_Styles[[#This Row],[Font Family Default]],""))</f>
        <v/>
      </c>
      <c r="G64" s="146"/>
      <c r="H64" s="135"/>
      <c r="I64" s="50" t="str">
        <f>IF(Table_Styles[[#This Row],[Font Size]]&lt;&gt;"",Table_Styles[[#This Row],[Font Size]],IF(Table_Styles[[#This Row],[Font Size Default]]&lt;&gt;"",Table_Styles[[#This Row],[Font Size Default]],""))</f>
        <v/>
      </c>
      <c r="J64" s="146"/>
      <c r="K64" s="59"/>
      <c r="L64" s="50" t="str">
        <f>IF(Table_Styles[[#This Row],[Font Weight]]&lt;&gt;"",Table_Styles[[#This Row],[Font Weight]],IF(Table_Styles[[#This Row],[Font Weight Default]]&lt;&gt;"",Table_Styles[[#This Row],[Font Weight Default]],""))</f>
        <v/>
      </c>
      <c r="M64" s="146"/>
      <c r="N64" s="59"/>
      <c r="O64" s="50" t="str">
        <f>IF(Table_Styles[[#This Row],[Colour]]&lt;&gt;"",Table_Styles[[#This Row],[Colour]],IF(Table_Styles[[#This Row],[Colour Default]]&lt;&gt;"",Table_Styles[[#This Row],[Colour Default]],""))</f>
        <v/>
      </c>
      <c r="P64" s="146"/>
      <c r="Q64" s="59"/>
      <c r="R64" s="50" t="str">
        <f>IF(Table_Styles[[#This Row],[Background]]&lt;&gt;"",Table_Styles[[#This Row],[Background]],IF(Table_Styles[[#This Row],[Background Default]]&lt;&gt;"",Table_Styles[[#This Row],[Background Default]],""))</f>
        <v/>
      </c>
      <c r="S64" s="146"/>
      <c r="T64" s="59"/>
      <c r="U64" s="50" t="str">
        <f>IF(Table_Styles[[#This Row],[Border]]&lt;&gt;"",Table_Styles[[#This Row],[Border]],IF(Table_Styles[[#This Row],[Border Default]]&lt;&gt;"",Table_Styles[[#This Row],[Border Default]],""))</f>
        <v/>
      </c>
      <c r="V64" s="59"/>
      <c r="W64" s="59"/>
      <c r="X64" s="50" t="str">
        <f>IF(Table_Styles[[#This Row],[Border Radius]]&lt;&gt;"",Table_Styles[[#This Row],[Border Radius]],IF(Table_Styles[[#This Row],[Border Radius Default]]&lt;&gt;"",Table_Styles[[#This Row],[Border Radius Default]],""))</f>
        <v/>
      </c>
      <c r="Y64" s="146"/>
      <c r="Z64" s="135"/>
      <c r="AA64" s="50" t="str">
        <f>IF(Table_Styles[[#This Row],[MT]]&lt;&gt;"",Table_Styles[[#This Row],[MT]],IF(Table_Styles[[#This Row],[MT Default]]&lt;&gt;"",Table_Styles[[#This Row],[MT Default]],""))</f>
        <v/>
      </c>
      <c r="AB64" s="146"/>
      <c r="AC64" s="59"/>
      <c r="AD64" s="50" t="str">
        <f>IF(Table_Styles[[#This Row],[MR]]&lt;&gt;"",Table_Styles[[#This Row],[MR]],IF(Table_Styles[[#This Row],[MR Default]]&lt;&gt;"",Table_Styles[[#This Row],[MR Default]],""))</f>
        <v/>
      </c>
      <c r="AE64" s="146"/>
      <c r="AF64" s="59"/>
      <c r="AG64" s="50" t="str">
        <f>IF(Table_Styles[[#This Row],[MB]]&lt;&gt;"",Table_Styles[[#This Row],[MB]],IF(Table_Styles[[#This Row],[MB Default]]&lt;&gt;"",Table_Styles[[#This Row],[MB Default]],""))</f>
        <v/>
      </c>
      <c r="AH64" s="146"/>
      <c r="AI64" s="59"/>
      <c r="AJ64" s="50" t="str">
        <f>IF(Table_Styles[[#This Row],[ML]]&lt;&gt;"",Table_Styles[[#This Row],[ML]],IF(Table_Styles[[#This Row],[ML Default]]&lt;&gt;"",Table_Styles[[#This Row],[ML Default]],""))</f>
        <v/>
      </c>
      <c r="AK64" s="146"/>
      <c r="AL64" s="59"/>
      <c r="AM64" s="50" t="str">
        <f>IF(Table_Styles[[#This Row],[PT]]&lt;&gt;"",Table_Styles[[#This Row],[PT]],IF(Table_Styles[[#This Row],[PT Default]]&lt;&gt;"",Table_Styles[[#This Row],[PT Default]],""))</f>
        <v/>
      </c>
      <c r="AN64" s="146"/>
      <c r="AO64" s="59"/>
      <c r="AP64" s="50" t="str">
        <f>IF(Table_Styles[[#This Row],[PR]]&lt;&gt;"",Table_Styles[[#This Row],[PR]],IF(Table_Styles[[#This Row],[PR Default]]&lt;&gt;"",Table_Styles[[#This Row],[PR Default]],""))</f>
        <v/>
      </c>
      <c r="AQ64" s="146"/>
      <c r="AR64" s="59"/>
      <c r="AS64" s="50" t="str">
        <f>IF(Table_Styles[[#This Row],[PB]]&lt;&gt;"",Table_Styles[[#This Row],[PB]],IF(Table_Styles[[#This Row],[PB Default]]&lt;&gt;"",Table_Styles[[#This Row],[PB Default]],""))</f>
        <v/>
      </c>
      <c r="AT64" s="146"/>
      <c r="AU64" s="135"/>
      <c r="AV64" s="50" t="str">
        <f>IF(Table_Styles[[#This Row],[PL]]&lt;&gt;"",Table_Styles[[#This Row],[PL]],IF(Table_Styles[[#This Row],[PL Default]]&lt;&gt;"",Table_Styles[[#This Row],[PL Default]],""))</f>
        <v/>
      </c>
      <c r="AW64" s="146"/>
      <c r="AX64" s="59"/>
      <c r="AY64" s="50" t="str">
        <f>IF(Table_Styles[[#This Row],[BT]]&lt;&gt;"",Table_Styles[[#This Row],[BT]],IF(Table_Styles[[#This Row],[BT Default]]&lt;&gt;"",Table_Styles[[#This Row],[BT Default]],""))</f>
        <v/>
      </c>
      <c r="AZ64" s="146"/>
      <c r="BA64" s="59"/>
      <c r="BB64" s="50" t="str">
        <f>IF(Table_Styles[[#This Row],[BR]]&lt;&gt;"",Table_Styles[[#This Row],[BR]],IF(Table_Styles[[#This Row],[BR Default]]&lt;&gt;"",Table_Styles[[#This Row],[BR Default]],""))</f>
        <v/>
      </c>
      <c r="BC64" s="146"/>
      <c r="BD64" s="59"/>
      <c r="BE64" s="50" t="str">
        <f>IF(Table_Styles[[#This Row],[BB]]&lt;&gt;"",Table_Styles[[#This Row],[BB]],IF(Table_Styles[[#This Row],[BB Default]]&lt;&gt;"",Table_Styles[[#This Row],[BB Default]],""))</f>
        <v/>
      </c>
      <c r="BF64" s="146"/>
      <c r="BG64" s="59"/>
      <c r="BH64" s="50" t="str">
        <f>IF(Table_Styles[[#This Row],[BL]]&lt;&gt;"",Table_Styles[[#This Row],[BL]],IF(Table_Styles[[#This Row],[BL Default]]&lt;&gt;"",Table_Styles[[#This Row],[BL Default]],""))</f>
        <v/>
      </c>
      <c r="BI64" s="59"/>
      <c r="BJ64" s="59"/>
      <c r="BK64" s="50" t="str">
        <f>IF(Table_Styles[[#This Row],[Width]]&lt;&gt;"",Table_Styles[[#This Row],[Width]],IF(Table_Styles[[#This Row],[Width Default]]&lt;&gt;"",Table_Styles[[#This Row],[Width Default]],""))</f>
        <v/>
      </c>
      <c r="BL64" s="59"/>
      <c r="BM64" s="59"/>
      <c r="BN64" s="50" t="str">
        <f>IF(Table_Styles[[#This Row],[Height]]&lt;&gt;"",Table_Styles[[#This Row],[Height]],IF(Table_Styles[[#This Row],[Height Default]]&lt;&gt;"",Table_Styles[[#This Row],[Height Default]],""))</f>
        <v/>
      </c>
      <c r="BO64" s="50"/>
      <c r="BP64" s="150"/>
      <c r="BQ64" s="50" t="str">
        <f>IF(Table_Styles[[#This Row],[Top]]&lt;&gt;"",Table_Styles[[#This Row],[Top]],IF(Table_Styles[[#This Row],[Top Default]]&lt;&gt;"",Table_Styles[[#This Row],[Top Default]],""))</f>
        <v/>
      </c>
      <c r="BR64" s="50"/>
      <c r="BS64" s="50"/>
      <c r="BT64" s="50" t="str">
        <f>IF(Table_Styles[[#This Row],[Right]]&lt;&gt;"",Table_Styles[[#This Row],[Right]],IF(Table_Styles[[#This Row],[Right Default]]&lt;&gt;"",Table_Styles[[#This Row],[Right Default]],""))</f>
        <v/>
      </c>
      <c r="BU64" s="50"/>
      <c r="BV64" s="50"/>
      <c r="BW64" s="50" t="str">
        <f>IF(Table_Styles[[#This Row],[Bottom]]&lt;&gt;"",Table_Styles[[#This Row],[Bottom]],IF(Table_Styles[[#This Row],[Bottom Default]]&lt;&gt;"",Table_Styles[[#This Row],[Bottom Default]],""))</f>
        <v/>
      </c>
      <c r="BX64" s="50"/>
      <c r="BY64" s="50"/>
      <c r="BZ64" s="50" t="str">
        <f>IF(Table_Styles[[#This Row],[Left]]&lt;&gt;"",Table_Styles[[#This Row],[Left]],IF(Table_Styles[[#This Row],[Left Default]]&lt;&gt;"",Table_Styles[[#This Row],[Left Default]],""))</f>
        <v/>
      </c>
      <c r="CA64" s="184" t="s">
        <v>1833</v>
      </c>
      <c r="CB64" s="106" t="str">
        <f>IF(AND(Table_Styles[[#This Row],[Selector]]&lt;&gt;"",Table_Styles[[#This Row],[Font Family Used]]&lt;&gt;"",Table_Styles[[#This Row],[Font Weight Used]]&lt;&gt;""),Table_Styles[[#This Row],[Font Family Used]]&amp;" "&amp;Table_Styles[[#This Row],[Font Weight Used]],"")</f>
        <v/>
      </c>
      <c r="CC64" s="106" t="str">
        <f ca="1">IF(AND(Table_Styles[[#This Row],[Selector]],COUNTIF(OFFSET(CC:CC,0,0,ROW()-1,1),"="&amp;Table_Styles[[#This Row],[Font]])=0),Table_Styles[[#This Row],[Font]],"")</f>
        <v/>
      </c>
      <c r="CD64" s="106" t="str">
        <f ca="1">IF(Table_Styles[[#This Row],[Unique Font]]&lt;&gt;"",
"{""fontFamily"":"""&amp;Table_Styles[[#This Row],[Font Family Used]]&amp;""",""fontWeight"":"&amp;Table_Styles[[#This Row],[Font Weight Used]]&amp;"}","")</f>
        <v/>
      </c>
      <c r="CE6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cursor: text;</v>
      </c>
      <c r="CF64" s="106" t="str">
        <f>IF(AND(Table_Styles[[#This Row],[Selector]]&lt;&gt;"", Table_Styles[[#This Row],[Config Properties]]&lt;&gt;""),
Table_Styles[[#This Row],[Selector]]&amp;" { "&amp;Table_Styles[[#This Row],[Config Properties]]&amp;" }","")</f>
        <v>.ng-select.search-select.ng-select-single .ng-select-container .ng-value-container .ng-input&gt;input { cursor: text; }</v>
      </c>
      <c r="CG64" s="106" t="str">
        <f xml:space="preserve">
SUBSTITUTE(SUBSTITUTE(SUBSTITUTE(SUBSTITUTE(SUBSTITUTE(SUBSTITUTE(SUBSTITUTE(SUBSTITUTE(Table_Styles[[#This Row],[Config]],
" {","{"),
"{ ","{"),
" }","}"),
"} ","}"),
" ,",","),
", ",","),
" :",":"),
": ",":")</f>
        <v>.ng-select.search-select.ng-select-single .ng-select-container .ng-value-container .ng-input&gt;input{cursor:text;}</v>
      </c>
    </row>
    <row r="65" spans="2:85" ht="21" customHeight="1">
      <c r="B65" s="104" t="s">
        <v>1866</v>
      </c>
      <c r="C65" s="105" t="s">
        <v>1908</v>
      </c>
      <c r="D65" s="146"/>
      <c r="E65" s="59"/>
      <c r="F65" s="50" t="str">
        <f>IF(Table_Styles[[#This Row],[Font Family]]&lt;&gt;"",Table_Styles[[#This Row],[Font Family]],IF(Table_Styles[[#This Row],[Font Family Default]]&lt;&gt;"",Table_Styles[[#This Row],[Font Family Default]],""))</f>
        <v/>
      </c>
      <c r="G65" s="146"/>
      <c r="H65" s="135"/>
      <c r="I65" s="50" t="str">
        <f>IF(Table_Styles[[#This Row],[Font Size]]&lt;&gt;"",Table_Styles[[#This Row],[Font Size]],IF(Table_Styles[[#This Row],[Font Size Default]]&lt;&gt;"",Table_Styles[[#This Row],[Font Size Default]],""))</f>
        <v/>
      </c>
      <c r="J65" s="146"/>
      <c r="K65" s="59"/>
      <c r="L65" s="50" t="str">
        <f>IF(Table_Styles[[#This Row],[Font Weight]]&lt;&gt;"",Table_Styles[[#This Row],[Font Weight]],IF(Table_Styles[[#This Row],[Font Weight Default]]&lt;&gt;"",Table_Styles[[#This Row],[Font Weight Default]],""))</f>
        <v/>
      </c>
      <c r="M65" s="146"/>
      <c r="N65" s="59"/>
      <c r="O65" s="50" t="str">
        <f>IF(Table_Styles[[#This Row],[Colour]]&lt;&gt;"",Table_Styles[[#This Row],[Colour]],IF(Table_Styles[[#This Row],[Colour Default]]&lt;&gt;"",Table_Styles[[#This Row],[Colour Default]],""))</f>
        <v/>
      </c>
      <c r="P65" s="146"/>
      <c r="Q65" s="59"/>
      <c r="R65" s="50" t="str">
        <f>IF(Table_Styles[[#This Row],[Background]]&lt;&gt;"",Table_Styles[[#This Row],[Background]],IF(Table_Styles[[#This Row],[Background Default]]&lt;&gt;"",Table_Styles[[#This Row],[Background Default]],""))</f>
        <v/>
      </c>
      <c r="S65" s="146"/>
      <c r="T65" s="59"/>
      <c r="U65" s="50" t="str">
        <f>IF(Table_Styles[[#This Row],[Border]]&lt;&gt;"",Table_Styles[[#This Row],[Border]],IF(Table_Styles[[#This Row],[Border Default]]&lt;&gt;"",Table_Styles[[#This Row],[Border Default]],""))</f>
        <v/>
      </c>
      <c r="V65" s="59"/>
      <c r="W65" s="59"/>
      <c r="X65" s="50" t="str">
        <f>IF(Table_Styles[[#This Row],[Border Radius]]&lt;&gt;"",Table_Styles[[#This Row],[Border Radius]],IF(Table_Styles[[#This Row],[Border Radius Default]]&lt;&gt;"",Table_Styles[[#This Row],[Border Radius Default]],""))</f>
        <v/>
      </c>
      <c r="Y65" s="146"/>
      <c r="Z65" s="135"/>
      <c r="AA65" s="50" t="str">
        <f>IF(Table_Styles[[#This Row],[MT]]&lt;&gt;"",Table_Styles[[#This Row],[MT]],IF(Table_Styles[[#This Row],[MT Default]]&lt;&gt;"",Table_Styles[[#This Row],[MT Default]],""))</f>
        <v/>
      </c>
      <c r="AB65" s="146"/>
      <c r="AC65" s="59"/>
      <c r="AD65" s="50" t="str">
        <f>IF(Table_Styles[[#This Row],[MR]]&lt;&gt;"",Table_Styles[[#This Row],[MR]],IF(Table_Styles[[#This Row],[MR Default]]&lt;&gt;"",Table_Styles[[#This Row],[MR Default]],""))</f>
        <v/>
      </c>
      <c r="AE65" s="146"/>
      <c r="AF65" s="59"/>
      <c r="AG65" s="50" t="str">
        <f>IF(Table_Styles[[#This Row],[MB]]&lt;&gt;"",Table_Styles[[#This Row],[MB]],IF(Table_Styles[[#This Row],[MB Default]]&lt;&gt;"",Table_Styles[[#This Row],[MB Default]],""))</f>
        <v/>
      </c>
      <c r="AH65" s="146"/>
      <c r="AI65" s="59"/>
      <c r="AJ65" s="50" t="str">
        <f>IF(Table_Styles[[#This Row],[ML]]&lt;&gt;"",Table_Styles[[#This Row],[ML]],IF(Table_Styles[[#This Row],[ML Default]]&lt;&gt;"",Table_Styles[[#This Row],[ML Default]],""))</f>
        <v/>
      </c>
      <c r="AK65" s="146"/>
      <c r="AL65" s="59"/>
      <c r="AM65" s="50" t="str">
        <f>IF(Table_Styles[[#This Row],[PT]]&lt;&gt;"",Table_Styles[[#This Row],[PT]],IF(Table_Styles[[#This Row],[PT Default]]&lt;&gt;"",Table_Styles[[#This Row],[PT Default]],""))</f>
        <v/>
      </c>
      <c r="AN65" s="146"/>
      <c r="AO65" s="59"/>
      <c r="AP65" s="50" t="str">
        <f>IF(Table_Styles[[#This Row],[PR]]&lt;&gt;"",Table_Styles[[#This Row],[PR]],IF(Table_Styles[[#This Row],[PR Default]]&lt;&gt;"",Table_Styles[[#This Row],[PR Default]],""))</f>
        <v/>
      </c>
      <c r="AQ65" s="146"/>
      <c r="AR65" s="59"/>
      <c r="AS65" s="50" t="str">
        <f>IF(Table_Styles[[#This Row],[PB]]&lt;&gt;"",Table_Styles[[#This Row],[PB]],IF(Table_Styles[[#This Row],[PB Default]]&lt;&gt;"",Table_Styles[[#This Row],[PB Default]],""))</f>
        <v/>
      </c>
      <c r="AT65" s="146"/>
      <c r="AU65" s="135"/>
      <c r="AV65" s="50" t="str">
        <f>IF(Table_Styles[[#This Row],[PL]]&lt;&gt;"",Table_Styles[[#This Row],[PL]],IF(Table_Styles[[#This Row],[PL Default]]&lt;&gt;"",Table_Styles[[#This Row],[PL Default]],""))</f>
        <v/>
      </c>
      <c r="AW65" s="146"/>
      <c r="AX65" s="59"/>
      <c r="AY65" s="50" t="str">
        <f>IF(Table_Styles[[#This Row],[BT]]&lt;&gt;"",Table_Styles[[#This Row],[BT]],IF(Table_Styles[[#This Row],[BT Default]]&lt;&gt;"",Table_Styles[[#This Row],[BT Default]],""))</f>
        <v/>
      </c>
      <c r="AZ65" s="146"/>
      <c r="BA65" s="59"/>
      <c r="BB65" s="50" t="str">
        <f>IF(Table_Styles[[#This Row],[BR]]&lt;&gt;"",Table_Styles[[#This Row],[BR]],IF(Table_Styles[[#This Row],[BR Default]]&lt;&gt;"",Table_Styles[[#This Row],[BR Default]],""))</f>
        <v/>
      </c>
      <c r="BC65" s="146"/>
      <c r="BD65" s="59"/>
      <c r="BE65" s="50" t="str">
        <f>IF(Table_Styles[[#This Row],[BB]]&lt;&gt;"",Table_Styles[[#This Row],[BB]],IF(Table_Styles[[#This Row],[BB Default]]&lt;&gt;"",Table_Styles[[#This Row],[BB Default]],""))</f>
        <v/>
      </c>
      <c r="BF65" s="146"/>
      <c r="BG65" s="59"/>
      <c r="BH65" s="50" t="str">
        <f>IF(Table_Styles[[#This Row],[BL]]&lt;&gt;"",Table_Styles[[#This Row],[BL]],IF(Table_Styles[[#This Row],[BL Default]]&lt;&gt;"",Table_Styles[[#This Row],[BL Default]],""))</f>
        <v/>
      </c>
      <c r="BI65" s="59"/>
      <c r="BJ65" s="59"/>
      <c r="BK65" s="50" t="str">
        <f>IF(Table_Styles[[#This Row],[Width]]&lt;&gt;"",Table_Styles[[#This Row],[Width]],IF(Table_Styles[[#This Row],[Width Default]]&lt;&gt;"",Table_Styles[[#This Row],[Width Default]],""))</f>
        <v/>
      </c>
      <c r="BL65" s="59"/>
      <c r="BM65" s="59"/>
      <c r="BN65" s="50" t="str">
        <f>IF(Table_Styles[[#This Row],[Height]]&lt;&gt;"",Table_Styles[[#This Row],[Height]],IF(Table_Styles[[#This Row],[Height Default]]&lt;&gt;"",Table_Styles[[#This Row],[Height Default]],""))</f>
        <v/>
      </c>
      <c r="BO65" s="50"/>
      <c r="BP65" s="150"/>
      <c r="BQ65" s="50" t="str">
        <f>IF(Table_Styles[[#This Row],[Top]]&lt;&gt;"",Table_Styles[[#This Row],[Top]],IF(Table_Styles[[#This Row],[Top Default]]&lt;&gt;"",Table_Styles[[#This Row],[Top Default]],""))</f>
        <v/>
      </c>
      <c r="BR65" s="50"/>
      <c r="BS65" s="50"/>
      <c r="BT65" s="50" t="str">
        <f>IF(Table_Styles[[#This Row],[Right]]&lt;&gt;"",Table_Styles[[#This Row],[Right]],IF(Table_Styles[[#This Row],[Right Default]]&lt;&gt;"",Table_Styles[[#This Row],[Right Default]],""))</f>
        <v/>
      </c>
      <c r="BU65" s="50"/>
      <c r="BV65" s="50"/>
      <c r="BW65" s="50" t="str">
        <f>IF(Table_Styles[[#This Row],[Bottom]]&lt;&gt;"",Table_Styles[[#This Row],[Bottom]],IF(Table_Styles[[#This Row],[Bottom Default]]&lt;&gt;"",Table_Styles[[#This Row],[Bottom Default]],""))</f>
        <v/>
      </c>
      <c r="BX65" s="50"/>
      <c r="BY65" s="50"/>
      <c r="BZ65" s="50" t="str">
        <f>IF(Table_Styles[[#This Row],[Left]]&lt;&gt;"",Table_Styles[[#This Row],[Left]],IF(Table_Styles[[#This Row],[Left Default]]&lt;&gt;"",Table_Styles[[#This Row],[Left Default]],""))</f>
        <v/>
      </c>
      <c r="CA65" s="184" t="s">
        <v>1258</v>
      </c>
      <c r="CB65" s="106" t="str">
        <f>IF(AND(Table_Styles[[#This Row],[Selector]]&lt;&gt;"",Table_Styles[[#This Row],[Font Family Used]]&lt;&gt;"",Table_Styles[[#This Row],[Font Weight Used]]&lt;&gt;""),Table_Styles[[#This Row],[Font Family Used]]&amp;" "&amp;Table_Styles[[#This Row],[Font Weight Used]],"")</f>
        <v/>
      </c>
      <c r="CC65" s="106" t="str">
        <f ca="1">IF(AND(Table_Styles[[#This Row],[Selector]],COUNTIF(OFFSET(CC:CC,0,0,ROW()-1,1),"="&amp;Table_Styles[[#This Row],[Font]])=0),Table_Styles[[#This Row],[Font]],"")</f>
        <v/>
      </c>
      <c r="CD65" s="106" t="str">
        <f ca="1">IF(Table_Styles[[#This Row],[Unique Font]]&lt;&gt;"",
"{""fontFamily"":"""&amp;Table_Styles[[#This Row],[Font Family Used]]&amp;""",""fontWeight"":"&amp;Table_Styles[[#This Row],[Font Weight Used]]&amp;"}","")</f>
        <v/>
      </c>
      <c r="CE6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right;</v>
      </c>
      <c r="CF65" s="106" t="str">
        <f>IF(AND(Table_Styles[[#This Row],[Selector]]&lt;&gt;"", Table_Styles[[#This Row],[Config Properties]]&lt;&gt;""),
Table_Styles[[#This Row],[Selector]]&amp;" { "&amp;Table_Styles[[#This Row],[Config Properties]]&amp;" }","")</f>
        <v>.ng-select.search-select .ng-clear-wrapper { text-align: right; }</v>
      </c>
      <c r="CG65" s="106" t="str">
        <f xml:space="preserve">
SUBSTITUTE(SUBSTITUTE(SUBSTITUTE(SUBSTITUTE(SUBSTITUTE(SUBSTITUTE(SUBSTITUTE(SUBSTITUTE(Table_Styles[[#This Row],[Config]],
" {","{"),
"{ ","{"),
" }","}"),
"} ","}"),
" ,",","),
", ",","),
" :",":"),
": ",":")</f>
        <v>.ng-select.search-select .ng-clear-wrapper{text-align:right;}</v>
      </c>
    </row>
    <row r="66" spans="2:85" ht="21" customHeight="1">
      <c r="B66" s="104" t="s">
        <v>1831</v>
      </c>
      <c r="C66" s="105" t="s">
        <v>1909</v>
      </c>
      <c r="D66" s="146"/>
      <c r="E66" s="59"/>
      <c r="F66" s="50" t="str">
        <f>IF(Table_Styles[[#This Row],[Font Family]]&lt;&gt;"",Table_Styles[[#This Row],[Font Family]],IF(Table_Styles[[#This Row],[Font Family Default]]&lt;&gt;"",Table_Styles[[#This Row],[Font Family Default]],""))</f>
        <v/>
      </c>
      <c r="G66" s="146"/>
      <c r="H66" s="59" t="s">
        <v>415</v>
      </c>
      <c r="I66" s="52" t="str">
        <f>IF(Table_Styles[[#This Row],[Font Size]]&lt;&gt;"",Table_Styles[[#This Row],[Font Size]],IF(Table_Styles[[#This Row],[Font Size Default]]&lt;&gt;"",Table_Styles[[#This Row],[Font Size Default]],""))</f>
        <v>12px</v>
      </c>
      <c r="J66" s="59"/>
      <c r="K66" s="59"/>
      <c r="L66" s="52" t="str">
        <f>IF(Table_Styles[[#This Row],[Font Weight]]&lt;&gt;"",Table_Styles[[#This Row],[Font Weight]],IF(Table_Styles[[#This Row],[Font Weight Default]]&lt;&gt;"",Table_Styles[[#This Row],[Font Weight Default]],""))</f>
        <v/>
      </c>
      <c r="M66" s="59"/>
      <c r="N66" s="267" t="str">
        <f>Colour_Foreground_2</f>
        <v>#666666</v>
      </c>
      <c r="O66" s="52" t="str">
        <f>IF(Table_Styles[[#This Row],[Colour]]&lt;&gt;"",Table_Styles[[#This Row],[Colour]],IF(Table_Styles[[#This Row],[Colour Default]]&lt;&gt;"",Table_Styles[[#This Row],[Colour Default]],""))</f>
        <v>#666666</v>
      </c>
      <c r="P66" s="59"/>
      <c r="Q66" s="135" t="s">
        <v>414</v>
      </c>
      <c r="R66" s="52" t="str">
        <f>IF(Table_Styles[[#This Row],[Background]]&lt;&gt;"",Table_Styles[[#This Row],[Background]],IF(Table_Styles[[#This Row],[Background Default]]&lt;&gt;"",Table_Styles[[#This Row],[Background Default]],""))</f>
        <v>none</v>
      </c>
      <c r="S66" s="146"/>
      <c r="T66" s="59"/>
      <c r="U66" s="50" t="str">
        <f>IF(Table_Styles[[#This Row],[Border]]&lt;&gt;"",Table_Styles[[#This Row],[Border]],IF(Table_Styles[[#This Row],[Border Default]]&lt;&gt;"",Table_Styles[[#This Row],[Border Default]],""))</f>
        <v/>
      </c>
      <c r="V66" s="59"/>
      <c r="W66" s="59"/>
      <c r="X66" s="50" t="str">
        <f>IF(Table_Styles[[#This Row],[Border Radius]]&lt;&gt;"",Table_Styles[[#This Row],[Border Radius]],IF(Table_Styles[[#This Row],[Border Radius Default]]&lt;&gt;"",Table_Styles[[#This Row],[Border Radius Default]],""))</f>
        <v/>
      </c>
      <c r="Y66" s="146"/>
      <c r="Z66" s="135"/>
      <c r="AA66" s="50" t="str">
        <f>IF(Table_Styles[[#This Row],[MT]]&lt;&gt;"",Table_Styles[[#This Row],[MT]],IF(Table_Styles[[#This Row],[MT Default]]&lt;&gt;"",Table_Styles[[#This Row],[MT Default]],""))</f>
        <v/>
      </c>
      <c r="AB66" s="146"/>
      <c r="AC66" s="59"/>
      <c r="AD66" s="50" t="str">
        <f>IF(Table_Styles[[#This Row],[MR]]&lt;&gt;"",Table_Styles[[#This Row],[MR]],IF(Table_Styles[[#This Row],[MR Default]]&lt;&gt;"",Table_Styles[[#This Row],[MR Default]],""))</f>
        <v/>
      </c>
      <c r="AE66" s="146"/>
      <c r="AF66" s="59"/>
      <c r="AG66" s="50" t="str">
        <f>IF(Table_Styles[[#This Row],[MB]]&lt;&gt;"",Table_Styles[[#This Row],[MB]],IF(Table_Styles[[#This Row],[MB Default]]&lt;&gt;"",Table_Styles[[#This Row],[MB Default]],""))</f>
        <v/>
      </c>
      <c r="AH66" s="146"/>
      <c r="AI66" s="59"/>
      <c r="AJ66" s="50" t="str">
        <f>IF(Table_Styles[[#This Row],[ML]]&lt;&gt;"",Table_Styles[[#This Row],[ML]],IF(Table_Styles[[#This Row],[ML Default]]&lt;&gt;"",Table_Styles[[#This Row],[ML Default]],""))</f>
        <v/>
      </c>
      <c r="AK66" s="146"/>
      <c r="AL66" s="59"/>
      <c r="AM66" s="50" t="str">
        <f>IF(Table_Styles[[#This Row],[PT]]&lt;&gt;"",Table_Styles[[#This Row],[PT]],IF(Table_Styles[[#This Row],[PT Default]]&lt;&gt;"",Table_Styles[[#This Row],[PT Default]],""))</f>
        <v/>
      </c>
      <c r="AN66" s="146"/>
      <c r="AO66" s="59"/>
      <c r="AP66" s="50" t="str">
        <f>IF(Table_Styles[[#This Row],[PR]]&lt;&gt;"",Table_Styles[[#This Row],[PR]],IF(Table_Styles[[#This Row],[PR Default]]&lt;&gt;"",Table_Styles[[#This Row],[PR Default]],""))</f>
        <v/>
      </c>
      <c r="AQ66" s="146"/>
      <c r="AR66" s="59"/>
      <c r="AS66" s="50" t="str">
        <f>IF(Table_Styles[[#This Row],[PB]]&lt;&gt;"",Table_Styles[[#This Row],[PB]],IF(Table_Styles[[#This Row],[PB Default]]&lt;&gt;"",Table_Styles[[#This Row],[PB Default]],""))</f>
        <v/>
      </c>
      <c r="AT66" s="146"/>
      <c r="AU66" s="59"/>
      <c r="AV66" s="50" t="str">
        <f>IF(Table_Styles[[#This Row],[PL]]&lt;&gt;"",Table_Styles[[#This Row],[PL]],IF(Table_Styles[[#This Row],[PL Default]]&lt;&gt;"",Table_Styles[[#This Row],[PL Default]],""))</f>
        <v/>
      </c>
      <c r="AW66" s="146"/>
      <c r="AX66" s="59"/>
      <c r="AY66" s="50" t="str">
        <f>IF(Table_Styles[[#This Row],[BT]]&lt;&gt;"",Table_Styles[[#This Row],[BT]],IF(Table_Styles[[#This Row],[BT Default]]&lt;&gt;"",Table_Styles[[#This Row],[BT Default]],""))</f>
        <v/>
      </c>
      <c r="AZ66" s="146"/>
      <c r="BA66" s="59"/>
      <c r="BB66" s="50" t="str">
        <f>IF(Table_Styles[[#This Row],[BR]]&lt;&gt;"",Table_Styles[[#This Row],[BR]],IF(Table_Styles[[#This Row],[BR Default]]&lt;&gt;"",Table_Styles[[#This Row],[BR Default]],""))</f>
        <v/>
      </c>
      <c r="BC66" s="146"/>
      <c r="BD66" s="59"/>
      <c r="BE66" s="50" t="str">
        <f>IF(Table_Styles[[#This Row],[BB]]&lt;&gt;"",Table_Styles[[#This Row],[BB]],IF(Table_Styles[[#This Row],[BB Default]]&lt;&gt;"",Table_Styles[[#This Row],[BB Default]],""))</f>
        <v/>
      </c>
      <c r="BF66" s="146"/>
      <c r="BG66" s="59"/>
      <c r="BH66" s="50" t="str">
        <f>IF(Table_Styles[[#This Row],[BL]]&lt;&gt;"",Table_Styles[[#This Row],[BL]],IF(Table_Styles[[#This Row],[BL Default]]&lt;&gt;"",Table_Styles[[#This Row],[BL Default]],""))</f>
        <v/>
      </c>
      <c r="BI66" s="59"/>
      <c r="BJ66" s="59"/>
      <c r="BK66" s="50" t="str">
        <f>IF(Table_Styles[[#This Row],[Width]]&lt;&gt;"",Table_Styles[[#This Row],[Width]],IF(Table_Styles[[#This Row],[Width Default]]&lt;&gt;"",Table_Styles[[#This Row],[Width Default]],""))</f>
        <v/>
      </c>
      <c r="BL66" s="59"/>
      <c r="BM66" s="59"/>
      <c r="BN66" s="50" t="str">
        <f>IF(Table_Styles[[#This Row],[Height]]&lt;&gt;"",Table_Styles[[#This Row],[Height]],IF(Table_Styles[[#This Row],[Height Default]]&lt;&gt;"",Table_Styles[[#This Row],[Height Default]],""))</f>
        <v/>
      </c>
      <c r="BO66" s="50"/>
      <c r="BP66" s="50"/>
      <c r="BQ66" s="50" t="str">
        <f>IF(Table_Styles[[#This Row],[Top]]&lt;&gt;"",Table_Styles[[#This Row],[Top]],IF(Table_Styles[[#This Row],[Top Default]]&lt;&gt;"",Table_Styles[[#This Row],[Top Default]],""))</f>
        <v/>
      </c>
      <c r="BR66" s="50"/>
      <c r="BS66" s="50"/>
      <c r="BT66" s="50" t="str">
        <f>IF(Table_Styles[[#This Row],[Right]]&lt;&gt;"",Table_Styles[[#This Row],[Right]],IF(Table_Styles[[#This Row],[Right Default]]&lt;&gt;"",Table_Styles[[#This Row],[Right Default]],""))</f>
        <v/>
      </c>
      <c r="BU66" s="50"/>
      <c r="BV66" s="50"/>
      <c r="BW66" s="50" t="str">
        <f>IF(Table_Styles[[#This Row],[Bottom]]&lt;&gt;"",Table_Styles[[#This Row],[Bottom]],IF(Table_Styles[[#This Row],[Bottom Default]]&lt;&gt;"",Table_Styles[[#This Row],[Bottom Default]],""))</f>
        <v/>
      </c>
      <c r="BX66" s="50"/>
      <c r="BY66" s="50"/>
      <c r="BZ66" s="50" t="str">
        <f>IF(Table_Styles[[#This Row],[Left]]&lt;&gt;"",Table_Styles[[#This Row],[Left]],IF(Table_Styles[[#This Row],[Left Default]]&lt;&gt;"",Table_Styles[[#This Row],[Left Default]],""))</f>
        <v/>
      </c>
      <c r="CA66" s="146"/>
      <c r="CB66" s="106" t="str">
        <f>IF(AND(Table_Styles[[#This Row],[Selector]]&lt;&gt;"",Table_Styles[[#This Row],[Font Family Used]]&lt;&gt;"",Table_Styles[[#This Row],[Font Weight Used]]&lt;&gt;""),Table_Styles[[#This Row],[Font Family Used]]&amp;" "&amp;Table_Styles[[#This Row],[Font Weight Used]],"")</f>
        <v/>
      </c>
      <c r="CC66" s="106" t="str">
        <f ca="1">IF(AND(Table_Styles[[#This Row],[Selector]],COUNTIF(OFFSET(CC:CC,0,0,ROW()-1,1),"="&amp;Table_Styles[[#This Row],[Font]])=0),Table_Styles[[#This Row],[Font]],"")</f>
        <v/>
      </c>
      <c r="CD66" s="106" t="str">
        <f ca="1">IF(Table_Styles[[#This Row],[Unique Font]]&lt;&gt;"",
"{""fontFamily"":"""&amp;Table_Styles[[#This Row],[Font Family Used]]&amp;""",""fontWeight"":"&amp;Table_Styles[[#This Row],[Font Weight Used]]&amp;"}","")</f>
        <v/>
      </c>
      <c r="CE6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12px;color: #666666;background: none</v>
      </c>
      <c r="CF66" s="106" t="str">
        <f>IF(AND(Table_Styles[[#This Row],[Selector]]&lt;&gt;"", Table_Styles[[#This Row],[Config Properties]]&lt;&gt;""),
Table_Styles[[#This Row],[Selector]]&amp;" { "&amp;Table_Styles[[#This Row],[Config Properties]]&amp;" }","")</f>
        <v>.ng-select.search-select .ng-clear-wrapper .ng-clear, .ng-select.search-select .ng-clear-wrapper:hover .ng-clear { font-size: 12px;color: #666666;background: none }</v>
      </c>
      <c r="CG66" s="106" t="str">
        <f xml:space="preserve">
SUBSTITUTE(SUBSTITUTE(SUBSTITUTE(SUBSTITUTE(SUBSTITUTE(SUBSTITUTE(SUBSTITUTE(SUBSTITUTE(Table_Styles[[#This Row],[Config]],
" {","{"),
"{ ","{"),
" }","}"),
"} ","}"),
" ,",","),
", ",","),
" :",":"),
": ",":")</f>
        <v>.ng-select.search-select .ng-clear-wrapper .ng-clear,.ng-select.search-select .ng-clear-wrapper:hover .ng-clear{font-size:12px;color:#666666;background:none}</v>
      </c>
    </row>
    <row r="67" spans="2:85" ht="21" customHeight="1">
      <c r="B67" s="104" t="s">
        <v>1835</v>
      </c>
      <c r="C67" s="105" t="s">
        <v>1836</v>
      </c>
      <c r="D67" s="146"/>
      <c r="E67" s="59"/>
      <c r="F67" s="50" t="str">
        <f>IF(Table_Styles[[#This Row],[Font Family]]&lt;&gt;"",Table_Styles[[#This Row],[Font Family]],IF(Table_Styles[[#This Row],[Font Family Default]]&lt;&gt;"",Table_Styles[[#This Row],[Font Family Default]],""))</f>
        <v/>
      </c>
      <c r="G67" s="146"/>
      <c r="H67" s="135"/>
      <c r="I67" s="50" t="str">
        <f>IF(Table_Styles[[#This Row],[Font Size]]&lt;&gt;"",Table_Styles[[#This Row],[Font Size]],IF(Table_Styles[[#This Row],[Font Size Default]]&lt;&gt;"",Table_Styles[[#This Row],[Font Size Default]],""))</f>
        <v/>
      </c>
      <c r="J67" s="146"/>
      <c r="K67" s="59"/>
      <c r="L67" s="50" t="str">
        <f>IF(Table_Styles[[#This Row],[Font Weight]]&lt;&gt;"",Table_Styles[[#This Row],[Font Weight]],IF(Table_Styles[[#This Row],[Font Weight Default]]&lt;&gt;"",Table_Styles[[#This Row],[Font Weight Default]],""))</f>
        <v/>
      </c>
      <c r="M67" s="146"/>
      <c r="N67" s="59"/>
      <c r="O67" s="50" t="str">
        <f>IF(Table_Styles[[#This Row],[Colour]]&lt;&gt;"",Table_Styles[[#This Row],[Colour]],IF(Table_Styles[[#This Row],[Colour Default]]&lt;&gt;"",Table_Styles[[#This Row],[Colour Default]],""))</f>
        <v/>
      </c>
      <c r="P67" s="146"/>
      <c r="Q67" s="135" t="s">
        <v>277</v>
      </c>
      <c r="R67" s="50" t="str">
        <f>IF(Table_Styles[[#This Row],[Background]]&lt;&gt;"",Table_Styles[[#This Row],[Background]],IF(Table_Styles[[#This Row],[Background Default]]&lt;&gt;"",Table_Styles[[#This Row],[Background Default]],""))</f>
        <v>#FFFFFF</v>
      </c>
      <c r="S67" s="146"/>
      <c r="T67" s="135" t="s">
        <v>414</v>
      </c>
      <c r="U67" s="50" t="str">
        <f>IF(Table_Styles[[#This Row],[Border]]&lt;&gt;"",Table_Styles[[#This Row],[Border]],IF(Table_Styles[[#This Row],[Border Default]]&lt;&gt;"",Table_Styles[[#This Row],[Border Default]],""))</f>
        <v>none</v>
      </c>
      <c r="V67" s="59"/>
      <c r="W67" s="135" t="s">
        <v>404</v>
      </c>
      <c r="X67" s="50" t="str">
        <f>IF(Table_Styles[[#This Row],[Border Radius]]&lt;&gt;"",Table_Styles[[#This Row],[Border Radius]],IF(Table_Styles[[#This Row],[Border Radius Default]]&lt;&gt;"",Table_Styles[[#This Row],[Border Radius Default]],""))</f>
        <v>5px</v>
      </c>
      <c r="Y67" s="146"/>
      <c r="Z67" s="135" t="s">
        <v>165</v>
      </c>
      <c r="AA67" s="50" t="str">
        <f>IF(Table_Styles[[#This Row],[MT]]&lt;&gt;"",Table_Styles[[#This Row],[MT]],IF(Table_Styles[[#This Row],[MT Default]]&lt;&gt;"",Table_Styles[[#This Row],[MT Default]],""))</f>
        <v>0</v>
      </c>
      <c r="AB67" s="146"/>
      <c r="AC67" s="59"/>
      <c r="AD67" s="50" t="str">
        <f>IF(Table_Styles[[#This Row],[MR]]&lt;&gt;"",Table_Styles[[#This Row],[MR]],IF(Table_Styles[[#This Row],[MR Default]]&lt;&gt;"",Table_Styles[[#This Row],[MR Default]],""))</f>
        <v/>
      </c>
      <c r="AE67" s="146"/>
      <c r="AF67" s="59"/>
      <c r="AG67" s="50" t="str">
        <f>IF(Table_Styles[[#This Row],[MB]]&lt;&gt;"",Table_Styles[[#This Row],[MB]],IF(Table_Styles[[#This Row],[MB Default]]&lt;&gt;"",Table_Styles[[#This Row],[MB Default]],""))</f>
        <v/>
      </c>
      <c r="AH67" s="146"/>
      <c r="AI67" s="59"/>
      <c r="AJ67" s="50" t="str">
        <f>IF(Table_Styles[[#This Row],[ML]]&lt;&gt;"",Table_Styles[[#This Row],[ML]],IF(Table_Styles[[#This Row],[ML Default]]&lt;&gt;"",Table_Styles[[#This Row],[ML Default]],""))</f>
        <v/>
      </c>
      <c r="AK67" s="146"/>
      <c r="AL67" s="135" t="s">
        <v>404</v>
      </c>
      <c r="AM67" s="50" t="str">
        <f>IF(Table_Styles[[#This Row],[PT]]&lt;&gt;"",Table_Styles[[#This Row],[PT]],IF(Table_Styles[[#This Row],[PT Default]]&lt;&gt;"",Table_Styles[[#This Row],[PT Default]],""))</f>
        <v>5px</v>
      </c>
      <c r="AN67" s="146"/>
      <c r="AO67" s="59"/>
      <c r="AP67" s="50" t="str">
        <f>IF(Table_Styles[[#This Row],[PR]]&lt;&gt;"",Table_Styles[[#This Row],[PR]],IF(Table_Styles[[#This Row],[PR Default]]&lt;&gt;"",Table_Styles[[#This Row],[PR Default]],""))</f>
        <v/>
      </c>
      <c r="AQ67" s="146"/>
      <c r="AR67" s="135" t="s">
        <v>404</v>
      </c>
      <c r="AS67" s="50" t="str">
        <f>IF(Table_Styles[[#This Row],[PB]]&lt;&gt;"",Table_Styles[[#This Row],[PB]],IF(Table_Styles[[#This Row],[PB Default]]&lt;&gt;"",Table_Styles[[#This Row],[PB Default]],""))</f>
        <v>5px</v>
      </c>
      <c r="AT67" s="146"/>
      <c r="AU67" s="59"/>
      <c r="AV67" s="50" t="str">
        <f>IF(Table_Styles[[#This Row],[PL]]&lt;&gt;"",Table_Styles[[#This Row],[PL]],IF(Table_Styles[[#This Row],[PL Default]]&lt;&gt;"",Table_Styles[[#This Row],[PL Default]],""))</f>
        <v/>
      </c>
      <c r="AW67" s="146"/>
      <c r="AX67" s="59"/>
      <c r="AY67" s="50" t="str">
        <f>IF(Table_Styles[[#This Row],[BT]]&lt;&gt;"",Table_Styles[[#This Row],[BT]],IF(Table_Styles[[#This Row],[BT Default]]&lt;&gt;"",Table_Styles[[#This Row],[BT Default]],""))</f>
        <v/>
      </c>
      <c r="AZ67" s="146"/>
      <c r="BA67" s="59"/>
      <c r="BB67" s="50" t="str">
        <f>IF(Table_Styles[[#This Row],[BR]]&lt;&gt;"",Table_Styles[[#This Row],[BR]],IF(Table_Styles[[#This Row],[BR Default]]&lt;&gt;"",Table_Styles[[#This Row],[BR Default]],""))</f>
        <v/>
      </c>
      <c r="BC67" s="146"/>
      <c r="BD67" s="59"/>
      <c r="BE67" s="50" t="str">
        <f>IF(Table_Styles[[#This Row],[BB]]&lt;&gt;"",Table_Styles[[#This Row],[BB]],IF(Table_Styles[[#This Row],[BB Default]]&lt;&gt;"",Table_Styles[[#This Row],[BB Default]],""))</f>
        <v/>
      </c>
      <c r="BF67" s="146"/>
      <c r="BG67" s="59"/>
      <c r="BH67" s="50" t="str">
        <f>IF(Table_Styles[[#This Row],[BL]]&lt;&gt;"",Table_Styles[[#This Row],[BL]],IF(Table_Styles[[#This Row],[BL Default]]&lt;&gt;"",Table_Styles[[#This Row],[BL Default]],""))</f>
        <v/>
      </c>
      <c r="BI67" s="59"/>
      <c r="BJ67" s="59"/>
      <c r="BK67" s="50" t="str">
        <f>IF(Table_Styles[[#This Row],[Width]]&lt;&gt;"",Table_Styles[[#This Row],[Width]],IF(Table_Styles[[#This Row],[Width Default]]&lt;&gt;"",Table_Styles[[#This Row],[Width Default]],""))</f>
        <v/>
      </c>
      <c r="BL67" s="59"/>
      <c r="BM67" s="59"/>
      <c r="BN67" s="50" t="str">
        <f>IF(Table_Styles[[#This Row],[Height]]&lt;&gt;"",Table_Styles[[#This Row],[Height]],IF(Table_Styles[[#This Row],[Height Default]]&lt;&gt;"",Table_Styles[[#This Row],[Height Default]],""))</f>
        <v/>
      </c>
      <c r="BO67" s="50"/>
      <c r="BP67" s="50"/>
      <c r="BQ67" s="50" t="str">
        <f>IF(Table_Styles[[#This Row],[Top]]&lt;&gt;"",Table_Styles[[#This Row],[Top]],IF(Table_Styles[[#This Row],[Top Default]]&lt;&gt;"",Table_Styles[[#This Row],[Top Default]],""))</f>
        <v/>
      </c>
      <c r="BR67" s="50"/>
      <c r="BS67" s="50"/>
      <c r="BT67" s="50" t="str">
        <f>IF(Table_Styles[[#This Row],[Right]]&lt;&gt;"",Table_Styles[[#This Row],[Right]],IF(Table_Styles[[#This Row],[Right Default]]&lt;&gt;"",Table_Styles[[#This Row],[Right Default]],""))</f>
        <v/>
      </c>
      <c r="BU67" s="50"/>
      <c r="BV67" s="50"/>
      <c r="BW67" s="50" t="str">
        <f>IF(Table_Styles[[#This Row],[Bottom]]&lt;&gt;"",Table_Styles[[#This Row],[Bottom]],IF(Table_Styles[[#This Row],[Bottom Default]]&lt;&gt;"",Table_Styles[[#This Row],[Bottom Default]],""))</f>
        <v/>
      </c>
      <c r="BX67" s="50"/>
      <c r="BY67" s="50"/>
      <c r="BZ67" s="50" t="str">
        <f>IF(Table_Styles[[#This Row],[Left]]&lt;&gt;"",Table_Styles[[#This Row],[Left]],IF(Table_Styles[[#This Row],[Left Default]]&lt;&gt;"",Table_Styles[[#This Row],[Left Default]],""))</f>
        <v/>
      </c>
      <c r="CA67" s="184" t="s">
        <v>1838</v>
      </c>
      <c r="CB67" s="106" t="str">
        <f>IF(AND(Table_Styles[[#This Row],[Selector]]&lt;&gt;"",Table_Styles[[#This Row],[Font Family Used]]&lt;&gt;"",Table_Styles[[#This Row],[Font Weight Used]]&lt;&gt;""),Table_Styles[[#This Row],[Font Family Used]]&amp;" "&amp;Table_Styles[[#This Row],[Font Weight Used]],"")</f>
        <v/>
      </c>
      <c r="CC67" s="106" t="str">
        <f ca="1">IF(AND(Table_Styles[[#This Row],[Selector]],COUNTIF(OFFSET(CC:CC,0,0,ROW()-1,1),"="&amp;Table_Styles[[#This Row],[Font]])=0),Table_Styles[[#This Row],[Font]],"")</f>
        <v/>
      </c>
      <c r="CD67" s="106" t="str">
        <f ca="1">IF(Table_Styles[[#This Row],[Unique Font]]&lt;&gt;"",
"{""fontFamily"":"""&amp;Table_Styles[[#This Row],[Font Family Used]]&amp;""",""fontWeight"":"&amp;Table_Styles[[#This Row],[Font Weight Used]]&amp;"}","")</f>
        <v/>
      </c>
      <c r="CE6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5px;margin-top: 0;padding-top: 5px;padding-bottom: 5px;box-shadow:  0 2px 2px -3px rgba(0,0,0,.2), 0 3px 6px 1px rgba(0,0,0,.14), 0 1px 7px 1px rgba(0,0,0,.12);</v>
      </c>
      <c r="CF67" s="106" t="str">
        <f>IF(AND(Table_Styles[[#This Row],[Selector]]&lt;&gt;"", Table_Styles[[#This Row],[Config Properties]]&lt;&gt;""),
Table_Styles[[#This Row],[Selector]]&amp;" { "&amp;Table_Styles[[#This Row],[Config Properties]]&amp;" }","")</f>
        <v>.ng-dropdown-panel, .ng-dropdown-panel.ng-select-bottom { background: #FFFFFF;border: none;border-radius: 5px;margin-top: 0;padding-top: 5px;padding-bottom: 5px;box-shadow:  0 2px 2px -3px rgba(0,0,0,.2), 0 3px 6px 1px rgba(0,0,0,.14), 0 1px 7px 1px rgba(0,0,0,.12); }</v>
      </c>
      <c r="CG67" s="106" t="str">
        <f xml:space="preserve">
SUBSTITUTE(SUBSTITUTE(SUBSTITUTE(SUBSTITUTE(SUBSTITUTE(SUBSTITUTE(SUBSTITUTE(SUBSTITUTE(Table_Styles[[#This Row],[Config]],
" {","{"),
"{ ","{"),
" }","}"),
"} ","}"),
" ,",","),
", ",","),
" :",":"),
": ",":")</f>
        <v>.ng-dropdown-panel,.ng-dropdown-panel.ng-select-bottom{background:#FFFFFF;border:none;border-radius:5px;margin-top:0;padding-top:5px;padding-bottom:5px;box-shadow: 0 2px 2px -3px rgba(0,0,0,.2),0 3px 6px 1px rgba(0,0,0,.14),0 1px 7px 1px rgba(0,0,0,.12);}</v>
      </c>
    </row>
    <row r="68" spans="2:85" ht="21" customHeight="1">
      <c r="B68" s="104" t="s">
        <v>1837</v>
      </c>
      <c r="C68" s="105" t="s">
        <v>1856</v>
      </c>
      <c r="D68" s="146"/>
      <c r="E68" s="59"/>
      <c r="F68" s="50" t="str">
        <f>IF(Table_Styles[[#This Row],[Font Family]]&lt;&gt;"",Table_Styles[[#This Row],[Font Family]],IF(Table_Styles[[#This Row],[Font Family Default]]&lt;&gt;"",Table_Styles[[#This Row],[Font Family Default]],""))</f>
        <v/>
      </c>
      <c r="G68" s="146"/>
      <c r="H68" s="59" t="s">
        <v>465</v>
      </c>
      <c r="I68" s="50" t="str">
        <f>IF(Table_Styles[[#This Row],[Font Size]]&lt;&gt;"",Table_Styles[[#This Row],[Font Size]],IF(Table_Styles[[#This Row],[Font Size Default]]&lt;&gt;"",Table_Styles[[#This Row],[Font Size Default]],""))</f>
        <v>16px</v>
      </c>
      <c r="J68" s="146"/>
      <c r="K68" s="59"/>
      <c r="L68" s="50" t="str">
        <f>IF(Table_Styles[[#This Row],[Font Weight]]&lt;&gt;"",Table_Styles[[#This Row],[Font Weight]],IF(Table_Styles[[#This Row],[Font Weight Default]]&lt;&gt;"",Table_Styles[[#This Row],[Font Weight Default]],""))</f>
        <v/>
      </c>
      <c r="M68" s="146"/>
      <c r="N68" s="59"/>
      <c r="O68" s="50" t="str">
        <f>IF(Table_Styles[[#This Row],[Colour]]&lt;&gt;"",Table_Styles[[#This Row],[Colour]],IF(Table_Styles[[#This Row],[Colour Default]]&lt;&gt;"",Table_Styles[[#This Row],[Colour Default]],""))</f>
        <v/>
      </c>
      <c r="P68" s="146"/>
      <c r="Q68" s="59"/>
      <c r="R68" s="50" t="str">
        <f>IF(Table_Styles[[#This Row],[Background]]&lt;&gt;"",Table_Styles[[#This Row],[Background]],IF(Table_Styles[[#This Row],[Background Default]]&lt;&gt;"",Table_Styles[[#This Row],[Background Default]],""))</f>
        <v/>
      </c>
      <c r="S68" s="146"/>
      <c r="T68" s="59"/>
      <c r="U68" s="50" t="str">
        <f>IF(Table_Styles[[#This Row],[Border]]&lt;&gt;"",Table_Styles[[#This Row],[Border]],IF(Table_Styles[[#This Row],[Border Default]]&lt;&gt;"",Table_Styles[[#This Row],[Border Default]],""))</f>
        <v/>
      </c>
      <c r="V68" s="59"/>
      <c r="W68" s="59"/>
      <c r="X68" s="50" t="str">
        <f>IF(Table_Styles[[#This Row],[Border Radius]]&lt;&gt;"",Table_Styles[[#This Row],[Border Radius]],IF(Table_Styles[[#This Row],[Border Radius Default]]&lt;&gt;"",Table_Styles[[#This Row],[Border Radius Default]],""))</f>
        <v/>
      </c>
      <c r="Y68" s="146"/>
      <c r="Z68" s="135"/>
      <c r="AA68" s="50" t="str">
        <f>IF(Table_Styles[[#This Row],[MT]]&lt;&gt;"",Table_Styles[[#This Row],[MT]],IF(Table_Styles[[#This Row],[MT Default]]&lt;&gt;"",Table_Styles[[#This Row],[MT Default]],""))</f>
        <v/>
      </c>
      <c r="AB68" s="146"/>
      <c r="AC68" s="59"/>
      <c r="AD68" s="50" t="str">
        <f>IF(Table_Styles[[#This Row],[MR]]&lt;&gt;"",Table_Styles[[#This Row],[MR]],IF(Table_Styles[[#This Row],[MR Default]]&lt;&gt;"",Table_Styles[[#This Row],[MR Default]],""))</f>
        <v/>
      </c>
      <c r="AE68" s="146"/>
      <c r="AF68" s="59"/>
      <c r="AG68" s="50" t="str">
        <f>IF(Table_Styles[[#This Row],[MB]]&lt;&gt;"",Table_Styles[[#This Row],[MB]],IF(Table_Styles[[#This Row],[MB Default]]&lt;&gt;"",Table_Styles[[#This Row],[MB Default]],""))</f>
        <v/>
      </c>
      <c r="AH68" s="146"/>
      <c r="AI68" s="59"/>
      <c r="AJ68" s="50" t="str">
        <f>IF(Table_Styles[[#This Row],[ML]]&lt;&gt;"",Table_Styles[[#This Row],[ML]],IF(Table_Styles[[#This Row],[ML Default]]&lt;&gt;"",Table_Styles[[#This Row],[ML Default]],""))</f>
        <v/>
      </c>
      <c r="AK68" s="146"/>
      <c r="AL68" s="135" t="s">
        <v>412</v>
      </c>
      <c r="AM68" s="50" t="str">
        <f>IF(Table_Styles[[#This Row],[PT]]&lt;&gt;"",Table_Styles[[#This Row],[PT]],IF(Table_Styles[[#This Row],[PT Default]]&lt;&gt;"",Table_Styles[[#This Row],[PT Default]],""))</f>
        <v>13px</v>
      </c>
      <c r="AN68" s="146"/>
      <c r="AO68" s="135" t="s">
        <v>465</v>
      </c>
      <c r="AP68" s="50" t="str">
        <f>IF(Table_Styles[[#This Row],[PR]]&lt;&gt;"",Table_Styles[[#This Row],[PR]],IF(Table_Styles[[#This Row],[PR Default]]&lt;&gt;"",Table_Styles[[#This Row],[PR Default]],""))</f>
        <v>16px</v>
      </c>
      <c r="AQ68" s="146"/>
      <c r="AR68" s="135" t="s">
        <v>412</v>
      </c>
      <c r="AS68" s="50" t="str">
        <f>IF(Table_Styles[[#This Row],[PB]]&lt;&gt;"",Table_Styles[[#This Row],[PB]],IF(Table_Styles[[#This Row],[PB Default]]&lt;&gt;"",Table_Styles[[#This Row],[PB Default]],""))</f>
        <v>13px</v>
      </c>
      <c r="AT68" s="146"/>
      <c r="AU68" s="135" t="s">
        <v>465</v>
      </c>
      <c r="AV68" s="50" t="str">
        <f>IF(Table_Styles[[#This Row],[PL]]&lt;&gt;"",Table_Styles[[#This Row],[PL]],IF(Table_Styles[[#This Row],[PL Default]]&lt;&gt;"",Table_Styles[[#This Row],[PL Default]],""))</f>
        <v>16px</v>
      </c>
      <c r="AW68" s="146"/>
      <c r="AX68" s="59"/>
      <c r="AY68" s="50" t="str">
        <f>IF(Table_Styles[[#This Row],[BT]]&lt;&gt;"",Table_Styles[[#This Row],[BT]],IF(Table_Styles[[#This Row],[BT Default]]&lt;&gt;"",Table_Styles[[#This Row],[BT Default]],""))</f>
        <v/>
      </c>
      <c r="AZ68" s="146"/>
      <c r="BA68" s="59"/>
      <c r="BB68" s="50" t="str">
        <f>IF(Table_Styles[[#This Row],[BR]]&lt;&gt;"",Table_Styles[[#This Row],[BR]],IF(Table_Styles[[#This Row],[BR Default]]&lt;&gt;"",Table_Styles[[#This Row],[BR Default]],""))</f>
        <v/>
      </c>
      <c r="BC68" s="146"/>
      <c r="BD68" s="59"/>
      <c r="BE68" s="50" t="str">
        <f>IF(Table_Styles[[#This Row],[BB]]&lt;&gt;"",Table_Styles[[#This Row],[BB]],IF(Table_Styles[[#This Row],[BB Default]]&lt;&gt;"",Table_Styles[[#This Row],[BB Default]],""))</f>
        <v/>
      </c>
      <c r="BF68" s="146"/>
      <c r="BG68" s="59"/>
      <c r="BH68" s="50" t="str">
        <f>IF(Table_Styles[[#This Row],[BL]]&lt;&gt;"",Table_Styles[[#This Row],[BL]],IF(Table_Styles[[#This Row],[BL Default]]&lt;&gt;"",Table_Styles[[#This Row],[BL Default]],""))</f>
        <v/>
      </c>
      <c r="BI68" s="59"/>
      <c r="BJ68" s="59"/>
      <c r="BK68" s="50" t="str">
        <f>IF(Table_Styles[[#This Row],[Width]]&lt;&gt;"",Table_Styles[[#This Row],[Width]],IF(Table_Styles[[#This Row],[Width Default]]&lt;&gt;"",Table_Styles[[#This Row],[Width Default]],""))</f>
        <v/>
      </c>
      <c r="BL68" s="59"/>
      <c r="BM68" s="135" t="s">
        <v>1851</v>
      </c>
      <c r="BN68" s="50" t="str">
        <f>IF(Table_Styles[[#This Row],[Height]]&lt;&gt;"",Table_Styles[[#This Row],[Height]],IF(Table_Styles[[#This Row],[Height Default]]&lt;&gt;"",Table_Styles[[#This Row],[Height Default]],""))</f>
        <v>48px</v>
      </c>
      <c r="BO68" s="50"/>
      <c r="BP68" s="150" t="s">
        <v>379</v>
      </c>
      <c r="BQ68" s="50" t="str">
        <f>IF(Table_Styles[[#This Row],[Top]]&lt;&gt;"",Table_Styles[[#This Row],[Top]],IF(Table_Styles[[#This Row],[Top Default]]&lt;&gt;"",Table_Styles[[#This Row],[Top Default]],""))</f>
        <v>15px</v>
      </c>
      <c r="BR68" s="50"/>
      <c r="BS68" s="50"/>
      <c r="BT68" s="50" t="str">
        <f>IF(Table_Styles[[#This Row],[Right]]&lt;&gt;"",Table_Styles[[#This Row],[Right]],IF(Table_Styles[[#This Row],[Right Default]]&lt;&gt;"",Table_Styles[[#This Row],[Right Default]],""))</f>
        <v/>
      </c>
      <c r="BU68" s="50"/>
      <c r="BV68" s="50"/>
      <c r="BW68" s="50" t="str">
        <f>IF(Table_Styles[[#This Row],[Bottom]]&lt;&gt;"",Table_Styles[[#This Row],[Bottom]],IF(Table_Styles[[#This Row],[Bottom Default]]&lt;&gt;"",Table_Styles[[#This Row],[Bottom Default]],""))</f>
        <v/>
      </c>
      <c r="BX68" s="50"/>
      <c r="BY68" s="50"/>
      <c r="BZ68" s="50" t="str">
        <f>IF(Table_Styles[[#This Row],[Left]]&lt;&gt;"",Table_Styles[[#This Row],[Left]],IF(Table_Styles[[#This Row],[Left Default]]&lt;&gt;"",Table_Styles[[#This Row],[Left Default]],""))</f>
        <v/>
      </c>
      <c r="CA68" s="146"/>
      <c r="CB68" s="106" t="str">
        <f>IF(AND(Table_Styles[[#This Row],[Selector]]&lt;&gt;"",Table_Styles[[#This Row],[Font Family Used]]&lt;&gt;"",Table_Styles[[#This Row],[Font Weight Used]]&lt;&gt;""),Table_Styles[[#This Row],[Font Family Used]]&amp;" "&amp;Table_Styles[[#This Row],[Font Weight Used]],"")</f>
        <v/>
      </c>
      <c r="CC68" s="106" t="str">
        <f ca="1">IF(AND(Table_Styles[[#This Row],[Selector]],COUNTIF(OFFSET(CC:CC,0,0,ROW()-1,1),"="&amp;Table_Styles[[#This Row],[Font]])=0),Table_Styles[[#This Row],[Font]],"")</f>
        <v/>
      </c>
      <c r="CD68" s="106" t="str">
        <f ca="1">IF(Table_Styles[[#This Row],[Unique Font]]&lt;&gt;"",
"{""fontFamily"":"""&amp;Table_Styles[[#This Row],[Font Family Used]]&amp;""",""fontWeight"":"&amp;Table_Styles[[#This Row],[Font Weight Used]]&amp;"}","")</f>
        <v/>
      </c>
      <c r="CE68"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16px;padding-top: 13px;padding-right: 16px;padding-bottom: 13px;padding-left: 16px;height: 48px;top: 15px</v>
      </c>
      <c r="CF68" s="106" t="str">
        <f>IF(AND(Table_Styles[[#This Row],[Selector]]&lt;&gt;"", Table_Styles[[#This Row],[Config Properties]]&lt;&gt;""),
Table_Styles[[#This Row],[Selector]]&amp;" { "&amp;Table_Styles[[#This Row],[Config Properties]]&amp;" }","")</f>
        <v>.ng-dropdown-panel .ng-dropdown-panel-items .ng-option { font-size: 16px;padding-top: 13px;padding-right: 16px;padding-bottom: 13px;padding-left: 16px;height: 48px;top: 15px }</v>
      </c>
      <c r="CG68" s="106" t="str">
        <f xml:space="preserve">
SUBSTITUTE(SUBSTITUTE(SUBSTITUTE(SUBSTITUTE(SUBSTITUTE(SUBSTITUTE(SUBSTITUTE(SUBSTITUTE(Table_Styles[[#This Row],[Config]],
" {","{"),
"{ ","{"),
" }","}"),
"} ","}"),
" ,",","),
", ",","),
" :",":"),
": ",":")</f>
        <v>.ng-dropdown-panel .ng-dropdown-panel-items .ng-option{font-size:16px;padding-top:13px;padding-right:16px;padding-bottom:13px;padding-left:16px;height:48px;top:15px}</v>
      </c>
    </row>
    <row r="69" spans="2:85" ht="21" customHeight="1">
      <c r="B69" s="104" t="s">
        <v>1855</v>
      </c>
      <c r="C69" s="105" t="s">
        <v>1857</v>
      </c>
      <c r="D69" s="146"/>
      <c r="E69" s="59"/>
      <c r="F69" s="50" t="str">
        <f>IF(Table_Styles[[#This Row],[Font Family]]&lt;&gt;"",Table_Styles[[#This Row],[Font Family]],IF(Table_Styles[[#This Row],[Font Family Default]]&lt;&gt;"",Table_Styles[[#This Row],[Font Family Default]],""))</f>
        <v/>
      </c>
      <c r="G69" s="146"/>
      <c r="H69" s="59"/>
      <c r="I69" s="50" t="str">
        <f>IF(Table_Styles[[#This Row],[Font Size]]&lt;&gt;"",Table_Styles[[#This Row],[Font Size]],IF(Table_Styles[[#This Row],[Font Size Default]]&lt;&gt;"",Table_Styles[[#This Row],[Font Size Default]],""))</f>
        <v/>
      </c>
      <c r="J69" s="146"/>
      <c r="K69" s="59"/>
      <c r="L69" s="50" t="str">
        <f>IF(Table_Styles[[#This Row],[Font Weight]]&lt;&gt;"",Table_Styles[[#This Row],[Font Weight]],IF(Table_Styles[[#This Row],[Font Weight Default]]&lt;&gt;"",Table_Styles[[#This Row],[Font Weight Default]],""))</f>
        <v/>
      </c>
      <c r="M69" s="146"/>
      <c r="N69" s="59"/>
      <c r="O69" s="50" t="str">
        <f>IF(Table_Styles[[#This Row],[Colour]]&lt;&gt;"",Table_Styles[[#This Row],[Colour]],IF(Table_Styles[[#This Row],[Colour Default]]&lt;&gt;"",Table_Styles[[#This Row],[Colour Default]],""))</f>
        <v/>
      </c>
      <c r="P69" s="146"/>
      <c r="Q69" s="59" t="s">
        <v>1854</v>
      </c>
      <c r="R69" s="50" t="str">
        <f>IF(Table_Styles[[#This Row],[Background]]&lt;&gt;"",Table_Styles[[#This Row],[Background]],IF(Table_Styles[[#This Row],[Background Default]]&lt;&gt;"",Table_Styles[[#This Row],[Background Default]],""))</f>
        <v>#F1F1F1</v>
      </c>
      <c r="S69" s="146"/>
      <c r="T69" s="59"/>
      <c r="U69" s="50" t="str">
        <f>IF(Table_Styles[[#This Row],[Border]]&lt;&gt;"",Table_Styles[[#This Row],[Border]],IF(Table_Styles[[#This Row],[Border Default]]&lt;&gt;"",Table_Styles[[#This Row],[Border Default]],""))</f>
        <v/>
      </c>
      <c r="V69" s="59"/>
      <c r="W69" s="59"/>
      <c r="X69" s="50" t="str">
        <f>IF(Table_Styles[[#This Row],[Border Radius]]&lt;&gt;"",Table_Styles[[#This Row],[Border Radius]],IF(Table_Styles[[#This Row],[Border Radius Default]]&lt;&gt;"",Table_Styles[[#This Row],[Border Radius Default]],""))</f>
        <v/>
      </c>
      <c r="Y69" s="146"/>
      <c r="Z69" s="135"/>
      <c r="AA69" s="50" t="str">
        <f>IF(Table_Styles[[#This Row],[MT]]&lt;&gt;"",Table_Styles[[#This Row],[MT]],IF(Table_Styles[[#This Row],[MT Default]]&lt;&gt;"",Table_Styles[[#This Row],[MT Default]],""))</f>
        <v/>
      </c>
      <c r="AB69" s="146"/>
      <c r="AC69" s="59"/>
      <c r="AD69" s="50" t="str">
        <f>IF(Table_Styles[[#This Row],[MR]]&lt;&gt;"",Table_Styles[[#This Row],[MR]],IF(Table_Styles[[#This Row],[MR Default]]&lt;&gt;"",Table_Styles[[#This Row],[MR Default]],""))</f>
        <v/>
      </c>
      <c r="AE69" s="146"/>
      <c r="AF69" s="59"/>
      <c r="AG69" s="50" t="str">
        <f>IF(Table_Styles[[#This Row],[MB]]&lt;&gt;"",Table_Styles[[#This Row],[MB]],IF(Table_Styles[[#This Row],[MB Default]]&lt;&gt;"",Table_Styles[[#This Row],[MB Default]],""))</f>
        <v/>
      </c>
      <c r="AH69" s="146"/>
      <c r="AI69" s="59"/>
      <c r="AJ69" s="50" t="str">
        <f>IF(Table_Styles[[#This Row],[ML]]&lt;&gt;"",Table_Styles[[#This Row],[ML]],IF(Table_Styles[[#This Row],[ML Default]]&lt;&gt;"",Table_Styles[[#This Row],[ML Default]],""))</f>
        <v/>
      </c>
      <c r="AK69" s="146"/>
      <c r="AL69" s="135"/>
      <c r="AM69" s="50" t="str">
        <f>IF(Table_Styles[[#This Row],[PT]]&lt;&gt;"",Table_Styles[[#This Row],[PT]],IF(Table_Styles[[#This Row],[PT Default]]&lt;&gt;"",Table_Styles[[#This Row],[PT Default]],""))</f>
        <v/>
      </c>
      <c r="AN69" s="146"/>
      <c r="AO69" s="135"/>
      <c r="AP69" s="50" t="str">
        <f>IF(Table_Styles[[#This Row],[PR]]&lt;&gt;"",Table_Styles[[#This Row],[PR]],IF(Table_Styles[[#This Row],[PR Default]]&lt;&gt;"",Table_Styles[[#This Row],[PR Default]],""))</f>
        <v/>
      </c>
      <c r="AQ69" s="146"/>
      <c r="AR69" s="135"/>
      <c r="AS69" s="50" t="str">
        <f>IF(Table_Styles[[#This Row],[PB]]&lt;&gt;"",Table_Styles[[#This Row],[PB]],IF(Table_Styles[[#This Row],[PB Default]]&lt;&gt;"",Table_Styles[[#This Row],[PB Default]],""))</f>
        <v/>
      </c>
      <c r="AT69" s="146"/>
      <c r="AU69" s="135"/>
      <c r="AV69" s="50" t="str">
        <f>IF(Table_Styles[[#This Row],[PL]]&lt;&gt;"",Table_Styles[[#This Row],[PL]],IF(Table_Styles[[#This Row],[PL Default]]&lt;&gt;"",Table_Styles[[#This Row],[PL Default]],""))</f>
        <v/>
      </c>
      <c r="AW69" s="146"/>
      <c r="AX69" s="59"/>
      <c r="AY69" s="50" t="str">
        <f>IF(Table_Styles[[#This Row],[BT]]&lt;&gt;"",Table_Styles[[#This Row],[BT]],IF(Table_Styles[[#This Row],[BT Default]]&lt;&gt;"",Table_Styles[[#This Row],[BT Default]],""))</f>
        <v/>
      </c>
      <c r="AZ69" s="146"/>
      <c r="BA69" s="59"/>
      <c r="BB69" s="50" t="str">
        <f>IF(Table_Styles[[#This Row],[BR]]&lt;&gt;"",Table_Styles[[#This Row],[BR]],IF(Table_Styles[[#This Row],[BR Default]]&lt;&gt;"",Table_Styles[[#This Row],[BR Default]],""))</f>
        <v/>
      </c>
      <c r="BC69" s="146"/>
      <c r="BD69" s="59"/>
      <c r="BE69" s="50" t="str">
        <f>IF(Table_Styles[[#This Row],[BB]]&lt;&gt;"",Table_Styles[[#This Row],[BB]],IF(Table_Styles[[#This Row],[BB Default]]&lt;&gt;"",Table_Styles[[#This Row],[BB Default]],""))</f>
        <v/>
      </c>
      <c r="BF69" s="146"/>
      <c r="BG69" s="59"/>
      <c r="BH69" s="50" t="str">
        <f>IF(Table_Styles[[#This Row],[BL]]&lt;&gt;"",Table_Styles[[#This Row],[BL]],IF(Table_Styles[[#This Row],[BL Default]]&lt;&gt;"",Table_Styles[[#This Row],[BL Default]],""))</f>
        <v/>
      </c>
      <c r="BI69" s="59"/>
      <c r="BJ69" s="59"/>
      <c r="BK69" s="50" t="str">
        <f>IF(Table_Styles[[#This Row],[Width]]&lt;&gt;"",Table_Styles[[#This Row],[Width]],IF(Table_Styles[[#This Row],[Width Default]]&lt;&gt;"",Table_Styles[[#This Row],[Width Default]],""))</f>
        <v/>
      </c>
      <c r="BL69" s="59"/>
      <c r="BM69" s="135"/>
      <c r="BN69" s="50" t="str">
        <f>IF(Table_Styles[[#This Row],[Height]]&lt;&gt;"",Table_Styles[[#This Row],[Height]],IF(Table_Styles[[#This Row],[Height Default]]&lt;&gt;"",Table_Styles[[#This Row],[Height Default]],""))</f>
        <v/>
      </c>
      <c r="BO69" s="50"/>
      <c r="BP69" s="150"/>
      <c r="BQ69" s="50" t="str">
        <f>IF(Table_Styles[[#This Row],[Top]]&lt;&gt;"",Table_Styles[[#This Row],[Top]],IF(Table_Styles[[#This Row],[Top Default]]&lt;&gt;"",Table_Styles[[#This Row],[Top Default]],""))</f>
        <v/>
      </c>
      <c r="BR69" s="50"/>
      <c r="BS69" s="50"/>
      <c r="BT69" s="50" t="str">
        <f>IF(Table_Styles[[#This Row],[Right]]&lt;&gt;"",Table_Styles[[#This Row],[Right]],IF(Table_Styles[[#This Row],[Right Default]]&lt;&gt;"",Table_Styles[[#This Row],[Right Default]],""))</f>
        <v/>
      </c>
      <c r="BU69" s="50"/>
      <c r="BV69" s="50"/>
      <c r="BW69" s="50" t="str">
        <f>IF(Table_Styles[[#This Row],[Bottom]]&lt;&gt;"",Table_Styles[[#This Row],[Bottom]],IF(Table_Styles[[#This Row],[Bottom Default]]&lt;&gt;"",Table_Styles[[#This Row],[Bottom Default]],""))</f>
        <v/>
      </c>
      <c r="BX69" s="50"/>
      <c r="BY69" s="50"/>
      <c r="BZ69" s="50" t="str">
        <f>IF(Table_Styles[[#This Row],[Left]]&lt;&gt;"",Table_Styles[[#This Row],[Left]],IF(Table_Styles[[#This Row],[Left Default]]&lt;&gt;"",Table_Styles[[#This Row],[Left Default]],""))</f>
        <v/>
      </c>
      <c r="CA69" s="146"/>
      <c r="CB69" s="106" t="str">
        <f>IF(AND(Table_Styles[[#This Row],[Selector]]&lt;&gt;"",Table_Styles[[#This Row],[Font Family Used]]&lt;&gt;"",Table_Styles[[#This Row],[Font Weight Used]]&lt;&gt;""),Table_Styles[[#This Row],[Font Family Used]]&amp;" "&amp;Table_Styles[[#This Row],[Font Weight Used]],"")</f>
        <v/>
      </c>
      <c r="CC69" s="106" t="str">
        <f ca="1">IF(AND(Table_Styles[[#This Row],[Selector]],COUNTIF(OFFSET(CC:CC,0,0,ROW()-1,1),"="&amp;Table_Styles[[#This Row],[Font]])=0),Table_Styles[[#This Row],[Font]],"")</f>
        <v/>
      </c>
      <c r="CD69" s="106" t="str">
        <f ca="1">IF(Table_Styles[[#This Row],[Unique Font]]&lt;&gt;"",
"{""fontFamily"":"""&amp;Table_Styles[[#This Row],[Font Family Used]]&amp;""",""fontWeight"":"&amp;Table_Styles[[#This Row],[Font Weight Used]]&amp;"}","")</f>
        <v/>
      </c>
      <c r="CE6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#F1F1F1</v>
      </c>
      <c r="CF69" s="106" t="str">
        <f>IF(AND(Table_Styles[[#This Row],[Selector]]&lt;&gt;"", Table_Styles[[#This Row],[Config Properties]]&lt;&gt;""),
Table_Styles[[#This Row],[Selector]]&amp;" { "&amp;Table_Styles[[#This Row],[Config Properties]]&amp;" }","")</f>
        <v>.ng-dropdown-panel .ng-dropdown-panel-items .ng-option.ng-option-marked { background: #F1F1F1 }</v>
      </c>
      <c r="CG69" s="106" t="str">
        <f xml:space="preserve">
SUBSTITUTE(SUBSTITUTE(SUBSTITUTE(SUBSTITUTE(SUBSTITUTE(SUBSTITUTE(SUBSTITUTE(SUBSTITUTE(Table_Styles[[#This Row],[Config]],
" {","{"),
"{ ","{"),
" }","}"),
"} ","}"),
" ,",","),
", ",","),
" :",":"),
": ",":")</f>
        <v>.ng-dropdown-panel .ng-dropdown-panel-items .ng-option.ng-option-marked{background:#F1F1F1}</v>
      </c>
    </row>
    <row r="70" spans="2:85" ht="21" customHeight="1">
      <c r="B70" s="104" t="s">
        <v>1852</v>
      </c>
      <c r="C70" s="105" t="s">
        <v>1858</v>
      </c>
      <c r="D70" s="146"/>
      <c r="E70" s="59"/>
      <c r="F70" s="50" t="str">
        <f>IF(Table_Styles[[#This Row],[Font Family]]&lt;&gt;"",Table_Styles[[#This Row],[Font Family]],IF(Table_Styles[[#This Row],[Font Family Default]]&lt;&gt;"",Table_Styles[[#This Row],[Font Family Default]],""))</f>
        <v/>
      </c>
      <c r="G70" s="146"/>
      <c r="H70" s="135"/>
      <c r="I70" s="50" t="str">
        <f>IF(Table_Styles[[#This Row],[Font Size]]&lt;&gt;"",Table_Styles[[#This Row],[Font Size]],IF(Table_Styles[[#This Row],[Font Size Default]]&lt;&gt;"",Table_Styles[[#This Row],[Font Size Default]],""))</f>
        <v/>
      </c>
      <c r="J70" s="146"/>
      <c r="K70" s="59"/>
      <c r="L70" s="50" t="str">
        <f>IF(Table_Styles[[#This Row],[Font Weight]]&lt;&gt;"",Table_Styles[[#This Row],[Font Weight]],IF(Table_Styles[[#This Row],[Font Weight Default]]&lt;&gt;"",Table_Styles[[#This Row],[Font Weight Default]],""))</f>
        <v/>
      </c>
      <c r="M70" s="146"/>
      <c r="N70" s="59"/>
      <c r="O70" s="50" t="str">
        <f>IF(Table_Styles[[#This Row],[Colour]]&lt;&gt;"",Table_Styles[[#This Row],[Colour]],IF(Table_Styles[[#This Row],[Colour Default]]&lt;&gt;"",Table_Styles[[#This Row],[Colour Default]],""))</f>
        <v/>
      </c>
      <c r="P70" s="146"/>
      <c r="Q70" s="59" t="s">
        <v>1853</v>
      </c>
      <c r="R70" s="50" t="str">
        <f>IF(Table_Styles[[#This Row],[Background]]&lt;&gt;"",Table_Styles[[#This Row],[Background]],IF(Table_Styles[[#This Row],[Background Default]]&lt;&gt;"",Table_Styles[[#This Row],[Background Default]],""))</f>
        <v>#E1E1E1</v>
      </c>
      <c r="S70" s="146"/>
      <c r="T70" s="59"/>
      <c r="U70" s="50" t="str">
        <f>IF(Table_Styles[[#This Row],[Border]]&lt;&gt;"",Table_Styles[[#This Row],[Border]],IF(Table_Styles[[#This Row],[Border Default]]&lt;&gt;"",Table_Styles[[#This Row],[Border Default]],""))</f>
        <v/>
      </c>
      <c r="V70" s="59"/>
      <c r="W70" s="59"/>
      <c r="X70" s="50" t="str">
        <f>IF(Table_Styles[[#This Row],[Border Radius]]&lt;&gt;"",Table_Styles[[#This Row],[Border Radius]],IF(Table_Styles[[#This Row],[Border Radius Default]]&lt;&gt;"",Table_Styles[[#This Row],[Border Radius Default]],""))</f>
        <v/>
      </c>
      <c r="Y70" s="146"/>
      <c r="Z70" s="135"/>
      <c r="AA70" s="50" t="str">
        <f>IF(Table_Styles[[#This Row],[MT]]&lt;&gt;"",Table_Styles[[#This Row],[MT]],IF(Table_Styles[[#This Row],[MT Default]]&lt;&gt;"",Table_Styles[[#This Row],[MT Default]],""))</f>
        <v/>
      </c>
      <c r="AB70" s="146"/>
      <c r="AC70" s="59"/>
      <c r="AD70" s="50" t="str">
        <f>IF(Table_Styles[[#This Row],[MR]]&lt;&gt;"",Table_Styles[[#This Row],[MR]],IF(Table_Styles[[#This Row],[MR Default]]&lt;&gt;"",Table_Styles[[#This Row],[MR Default]],""))</f>
        <v/>
      </c>
      <c r="AE70" s="146"/>
      <c r="AF70" s="59"/>
      <c r="AG70" s="50" t="str">
        <f>IF(Table_Styles[[#This Row],[MB]]&lt;&gt;"",Table_Styles[[#This Row],[MB]],IF(Table_Styles[[#This Row],[MB Default]]&lt;&gt;"",Table_Styles[[#This Row],[MB Default]],""))</f>
        <v/>
      </c>
      <c r="AH70" s="146"/>
      <c r="AI70" s="59"/>
      <c r="AJ70" s="50" t="str">
        <f>IF(Table_Styles[[#This Row],[ML]]&lt;&gt;"",Table_Styles[[#This Row],[ML]],IF(Table_Styles[[#This Row],[ML Default]]&lt;&gt;"",Table_Styles[[#This Row],[ML Default]],""))</f>
        <v/>
      </c>
      <c r="AK70" s="146"/>
      <c r="AL70" s="59"/>
      <c r="AM70" s="50" t="str">
        <f>IF(Table_Styles[[#This Row],[PT]]&lt;&gt;"",Table_Styles[[#This Row],[PT]],IF(Table_Styles[[#This Row],[PT Default]]&lt;&gt;"",Table_Styles[[#This Row],[PT Default]],""))</f>
        <v/>
      </c>
      <c r="AN70" s="146"/>
      <c r="AO70" s="59"/>
      <c r="AP70" s="50" t="str">
        <f>IF(Table_Styles[[#This Row],[PR]]&lt;&gt;"",Table_Styles[[#This Row],[PR]],IF(Table_Styles[[#This Row],[PR Default]]&lt;&gt;"",Table_Styles[[#This Row],[PR Default]],""))</f>
        <v/>
      </c>
      <c r="AQ70" s="146"/>
      <c r="AR70" s="59"/>
      <c r="AS70" s="50" t="str">
        <f>IF(Table_Styles[[#This Row],[PB]]&lt;&gt;"",Table_Styles[[#This Row],[PB]],IF(Table_Styles[[#This Row],[PB Default]]&lt;&gt;"",Table_Styles[[#This Row],[PB Default]],""))</f>
        <v/>
      </c>
      <c r="AT70" s="146"/>
      <c r="AU70" s="59"/>
      <c r="AV70" s="50" t="str">
        <f>IF(Table_Styles[[#This Row],[PL]]&lt;&gt;"",Table_Styles[[#This Row],[PL]],IF(Table_Styles[[#This Row],[PL Default]]&lt;&gt;"",Table_Styles[[#This Row],[PL Default]],""))</f>
        <v/>
      </c>
      <c r="AW70" s="146"/>
      <c r="AX70" s="59"/>
      <c r="AY70" s="50" t="str">
        <f>IF(Table_Styles[[#This Row],[BT]]&lt;&gt;"",Table_Styles[[#This Row],[BT]],IF(Table_Styles[[#This Row],[BT Default]]&lt;&gt;"",Table_Styles[[#This Row],[BT Default]],""))</f>
        <v/>
      </c>
      <c r="AZ70" s="146"/>
      <c r="BA70" s="59"/>
      <c r="BB70" s="50" t="str">
        <f>IF(Table_Styles[[#This Row],[BR]]&lt;&gt;"",Table_Styles[[#This Row],[BR]],IF(Table_Styles[[#This Row],[BR Default]]&lt;&gt;"",Table_Styles[[#This Row],[BR Default]],""))</f>
        <v/>
      </c>
      <c r="BC70" s="146"/>
      <c r="BD70" s="59"/>
      <c r="BE70" s="50" t="str">
        <f>IF(Table_Styles[[#This Row],[BB]]&lt;&gt;"",Table_Styles[[#This Row],[BB]],IF(Table_Styles[[#This Row],[BB Default]]&lt;&gt;"",Table_Styles[[#This Row],[BB Default]],""))</f>
        <v/>
      </c>
      <c r="BF70" s="146"/>
      <c r="BG70" s="59"/>
      <c r="BH70" s="50" t="str">
        <f>IF(Table_Styles[[#This Row],[BL]]&lt;&gt;"",Table_Styles[[#This Row],[BL]],IF(Table_Styles[[#This Row],[BL Default]]&lt;&gt;"",Table_Styles[[#This Row],[BL Default]],""))</f>
        <v/>
      </c>
      <c r="BI70" s="59"/>
      <c r="BJ70" s="59"/>
      <c r="BK70" s="50" t="str">
        <f>IF(Table_Styles[[#This Row],[Width]]&lt;&gt;"",Table_Styles[[#This Row],[Width]],IF(Table_Styles[[#This Row],[Width Default]]&lt;&gt;"",Table_Styles[[#This Row],[Width Default]],""))</f>
        <v/>
      </c>
      <c r="BL70" s="59"/>
      <c r="BM70" s="59"/>
      <c r="BN70" s="50" t="str">
        <f>IF(Table_Styles[[#This Row],[Height]]&lt;&gt;"",Table_Styles[[#This Row],[Height]],IF(Table_Styles[[#This Row],[Height Default]]&lt;&gt;"",Table_Styles[[#This Row],[Height Default]],""))</f>
        <v/>
      </c>
      <c r="BO70" s="50"/>
      <c r="BP70" s="50"/>
      <c r="BQ70" s="50" t="str">
        <f>IF(Table_Styles[[#This Row],[Top]]&lt;&gt;"",Table_Styles[[#This Row],[Top]],IF(Table_Styles[[#This Row],[Top Default]]&lt;&gt;"",Table_Styles[[#This Row],[Top Default]],""))</f>
        <v/>
      </c>
      <c r="BR70" s="50"/>
      <c r="BS70" s="50"/>
      <c r="BT70" s="50" t="str">
        <f>IF(Table_Styles[[#This Row],[Right]]&lt;&gt;"",Table_Styles[[#This Row],[Right]],IF(Table_Styles[[#This Row],[Right Default]]&lt;&gt;"",Table_Styles[[#This Row],[Right Default]],""))</f>
        <v/>
      </c>
      <c r="BU70" s="50"/>
      <c r="BV70" s="50"/>
      <c r="BW70" s="50" t="str">
        <f>IF(Table_Styles[[#This Row],[Bottom]]&lt;&gt;"",Table_Styles[[#This Row],[Bottom]],IF(Table_Styles[[#This Row],[Bottom Default]]&lt;&gt;"",Table_Styles[[#This Row],[Bottom Default]],""))</f>
        <v/>
      </c>
      <c r="BX70" s="50"/>
      <c r="BY70" s="50"/>
      <c r="BZ70" s="50" t="str">
        <f>IF(Table_Styles[[#This Row],[Left]]&lt;&gt;"",Table_Styles[[#This Row],[Left]],IF(Table_Styles[[#This Row],[Left Default]]&lt;&gt;"",Table_Styles[[#This Row],[Left Default]],""))</f>
        <v/>
      </c>
      <c r="CA70" s="146"/>
      <c r="CB70" s="106" t="str">
        <f>IF(AND(Table_Styles[[#This Row],[Selector]]&lt;&gt;"",Table_Styles[[#This Row],[Font Family Used]]&lt;&gt;"",Table_Styles[[#This Row],[Font Weight Used]]&lt;&gt;""),Table_Styles[[#This Row],[Font Family Used]]&amp;" "&amp;Table_Styles[[#This Row],[Font Weight Used]],"")</f>
        <v/>
      </c>
      <c r="CC70" s="106" t="str">
        <f ca="1">IF(AND(Table_Styles[[#This Row],[Selector]],COUNTIF(OFFSET(CC:CC,0,0,ROW()-1,1),"="&amp;Table_Styles[[#This Row],[Font]])=0),Table_Styles[[#This Row],[Font]],"")</f>
        <v/>
      </c>
      <c r="CD70" s="106" t="str">
        <f ca="1">IF(Table_Styles[[#This Row],[Unique Font]]&lt;&gt;"",
"{""fontFamily"":"""&amp;Table_Styles[[#This Row],[Font Family Used]]&amp;""",""fontWeight"":"&amp;Table_Styles[[#This Row],[Font Weight Used]]&amp;"}","")</f>
        <v/>
      </c>
      <c r="CE7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#E1E1E1</v>
      </c>
      <c r="CF70" s="106" t="str">
        <f>IF(AND(Table_Styles[[#This Row],[Selector]]&lt;&gt;"", Table_Styles[[#This Row],[Config Properties]]&lt;&gt;""),
Table_Styles[[#This Row],[Selector]]&amp;" { "&amp;Table_Styles[[#This Row],[Config Properties]]&amp;" }","")</f>
        <v>.ng-dropdown-panel .ng-dropdown-panel-items .ng-option.ng-option-selected { background: #E1E1E1 }</v>
      </c>
      <c r="CG70" s="106" t="str">
        <f xml:space="preserve">
SUBSTITUTE(SUBSTITUTE(SUBSTITUTE(SUBSTITUTE(SUBSTITUTE(SUBSTITUTE(SUBSTITUTE(SUBSTITUTE(Table_Styles[[#This Row],[Config]],
" {","{"),
"{ ","{"),
" }","}"),
"} ","}"),
" ,",","),
", ",","),
" :",":"),
": ",":")</f>
        <v>.ng-dropdown-panel .ng-dropdown-panel-items .ng-option.ng-option-selected{background:#E1E1E1}</v>
      </c>
    </row>
    <row r="71" spans="2:85" ht="21" customHeight="1">
      <c r="B71" s="101" t="s">
        <v>1881</v>
      </c>
      <c r="C71" s="105" t="s">
        <v>1910</v>
      </c>
      <c r="D71" s="146"/>
      <c r="E71" s="59"/>
      <c r="F71" s="50" t="str">
        <f>IF(Table_Styles[[#This Row],[Font Family]]&lt;&gt;"",Table_Styles[[#This Row],[Font Family]],IF(Table_Styles[[#This Row],[Font Family Default]]&lt;&gt;"",Table_Styles[[#This Row],[Font Family Default]],""))</f>
        <v/>
      </c>
      <c r="G71" s="146"/>
      <c r="H71" s="135"/>
      <c r="I71" s="50" t="str">
        <f>IF(Table_Styles[[#This Row],[Font Size]]&lt;&gt;"",Table_Styles[[#This Row],[Font Size]],IF(Table_Styles[[#This Row],[Font Size Default]]&lt;&gt;"",Table_Styles[[#This Row],[Font Size Default]],""))</f>
        <v/>
      </c>
      <c r="J71" s="146"/>
      <c r="K71" s="59"/>
      <c r="L71" s="50" t="str">
        <f>IF(Table_Styles[[#This Row],[Font Weight]]&lt;&gt;"",Table_Styles[[#This Row],[Font Weight]],IF(Table_Styles[[#This Row],[Font Weight Default]]&lt;&gt;"",Table_Styles[[#This Row],[Font Weight Default]],""))</f>
        <v/>
      </c>
      <c r="M71" s="146"/>
      <c r="N71" s="59"/>
      <c r="O71" s="50" t="str">
        <f>IF(Table_Styles[[#This Row],[Colour]]&lt;&gt;"",Table_Styles[[#This Row],[Colour]],IF(Table_Styles[[#This Row],[Colour Default]]&lt;&gt;"",Table_Styles[[#This Row],[Colour Default]],""))</f>
        <v/>
      </c>
      <c r="P71" s="146"/>
      <c r="Q71" s="59"/>
      <c r="R71" s="50" t="str">
        <f>IF(Table_Styles[[#This Row],[Background]]&lt;&gt;"",Table_Styles[[#This Row],[Background]],IF(Table_Styles[[#This Row],[Background Default]]&lt;&gt;"",Table_Styles[[#This Row],[Background Default]],""))</f>
        <v/>
      </c>
      <c r="S71" s="146"/>
      <c r="T71" s="59"/>
      <c r="U71" s="50" t="str">
        <f>IF(Table_Styles[[#This Row],[Border]]&lt;&gt;"",Table_Styles[[#This Row],[Border]],IF(Table_Styles[[#This Row],[Border Default]]&lt;&gt;"",Table_Styles[[#This Row],[Border Default]],""))</f>
        <v/>
      </c>
      <c r="V71" s="59"/>
      <c r="W71" s="59"/>
      <c r="X71" s="50" t="str">
        <f>IF(Table_Styles[[#This Row],[Border Radius]]&lt;&gt;"",Table_Styles[[#This Row],[Border Radius]],IF(Table_Styles[[#This Row],[Border Radius Default]]&lt;&gt;"",Table_Styles[[#This Row],[Border Radius Default]],""))</f>
        <v/>
      </c>
      <c r="Y71" s="146"/>
      <c r="Z71" s="135"/>
      <c r="AA71" s="50" t="str">
        <f>IF(Table_Styles[[#This Row],[MT]]&lt;&gt;"",Table_Styles[[#This Row],[MT]],IF(Table_Styles[[#This Row],[MT Default]]&lt;&gt;"",Table_Styles[[#This Row],[MT Default]],""))</f>
        <v/>
      </c>
      <c r="AB71" s="146"/>
      <c r="AC71" s="59"/>
      <c r="AD71" s="50" t="str">
        <f>IF(Table_Styles[[#This Row],[MR]]&lt;&gt;"",Table_Styles[[#This Row],[MR]],IF(Table_Styles[[#This Row],[MR Default]]&lt;&gt;"",Table_Styles[[#This Row],[MR Default]],""))</f>
        <v/>
      </c>
      <c r="AE71" s="146"/>
      <c r="AF71" s="59"/>
      <c r="AG71" s="50" t="str">
        <f>IF(Table_Styles[[#This Row],[MB]]&lt;&gt;"",Table_Styles[[#This Row],[MB]],IF(Table_Styles[[#This Row],[MB Default]]&lt;&gt;"",Table_Styles[[#This Row],[MB Default]],""))</f>
        <v/>
      </c>
      <c r="AH71" s="146"/>
      <c r="AI71" s="60" t="s">
        <v>441</v>
      </c>
      <c r="AJ71" s="50" t="str">
        <f>IF(Table_Styles[[#This Row],[ML]]&lt;&gt;"",Table_Styles[[#This Row],[ML]],IF(Table_Styles[[#This Row],[ML Default]]&lt;&gt;"",Table_Styles[[#This Row],[ML Default]],""))</f>
        <v>-2px</v>
      </c>
      <c r="AK71" s="146"/>
      <c r="AL71" s="59"/>
      <c r="AM71" s="50" t="str">
        <f>IF(Table_Styles[[#This Row],[PT]]&lt;&gt;"",Table_Styles[[#This Row],[PT]],IF(Table_Styles[[#This Row],[PT Default]]&lt;&gt;"",Table_Styles[[#This Row],[PT Default]],""))</f>
        <v/>
      </c>
      <c r="AN71" s="146"/>
      <c r="AO71" s="59"/>
      <c r="AP71" s="50" t="str">
        <f>IF(Table_Styles[[#This Row],[PR]]&lt;&gt;"",Table_Styles[[#This Row],[PR]],IF(Table_Styles[[#This Row],[PR Default]]&lt;&gt;"",Table_Styles[[#This Row],[PR Default]],""))</f>
        <v/>
      </c>
      <c r="AQ71" s="146"/>
      <c r="AR71" s="59"/>
      <c r="AS71" s="50" t="str">
        <f>IF(Table_Styles[[#This Row],[PB]]&lt;&gt;"",Table_Styles[[#This Row],[PB]],IF(Table_Styles[[#This Row],[PB Default]]&lt;&gt;"",Table_Styles[[#This Row],[PB Default]],""))</f>
        <v/>
      </c>
      <c r="AT71" s="146"/>
      <c r="AU71" s="59"/>
      <c r="AV71" s="50" t="str">
        <f>IF(Table_Styles[[#This Row],[PL]]&lt;&gt;"",Table_Styles[[#This Row],[PL]],IF(Table_Styles[[#This Row],[PL Default]]&lt;&gt;"",Table_Styles[[#This Row],[PL Default]],""))</f>
        <v/>
      </c>
      <c r="AW71" s="146"/>
      <c r="AX71" s="59"/>
      <c r="AY71" s="50" t="str">
        <f>IF(Table_Styles[[#This Row],[BT]]&lt;&gt;"",Table_Styles[[#This Row],[BT]],IF(Table_Styles[[#This Row],[BT Default]]&lt;&gt;"",Table_Styles[[#This Row],[BT Default]],""))</f>
        <v/>
      </c>
      <c r="AZ71" s="146"/>
      <c r="BA71" s="59"/>
      <c r="BB71" s="50" t="str">
        <f>IF(Table_Styles[[#This Row],[BR]]&lt;&gt;"",Table_Styles[[#This Row],[BR]],IF(Table_Styles[[#This Row],[BR Default]]&lt;&gt;"",Table_Styles[[#This Row],[BR Default]],""))</f>
        <v/>
      </c>
      <c r="BC71" s="146"/>
      <c r="BD71" s="59"/>
      <c r="BE71" s="50" t="str">
        <f>IF(Table_Styles[[#This Row],[BB]]&lt;&gt;"",Table_Styles[[#This Row],[BB]],IF(Table_Styles[[#This Row],[BB Default]]&lt;&gt;"",Table_Styles[[#This Row],[BB Default]],""))</f>
        <v/>
      </c>
      <c r="BF71" s="146"/>
      <c r="BG71" s="59"/>
      <c r="BH71" s="50" t="str">
        <f>IF(Table_Styles[[#This Row],[BL]]&lt;&gt;"",Table_Styles[[#This Row],[BL]],IF(Table_Styles[[#This Row],[BL Default]]&lt;&gt;"",Table_Styles[[#This Row],[BL Default]],""))</f>
        <v/>
      </c>
      <c r="BI71" s="59"/>
      <c r="BJ71" s="59"/>
      <c r="BK71" s="50" t="str">
        <f>IF(Table_Styles[[#This Row],[Width]]&lt;&gt;"",Table_Styles[[#This Row],[Width]],IF(Table_Styles[[#This Row],[Width Default]]&lt;&gt;"",Table_Styles[[#This Row],[Width Default]],""))</f>
        <v/>
      </c>
      <c r="BL71" s="59"/>
      <c r="BM71" s="59"/>
      <c r="BN71" s="50" t="str">
        <f>IF(Table_Styles[[#This Row],[Height]]&lt;&gt;"",Table_Styles[[#This Row],[Height]],IF(Table_Styles[[#This Row],[Height Default]]&lt;&gt;"",Table_Styles[[#This Row],[Height Default]],""))</f>
        <v/>
      </c>
      <c r="BO71" s="50"/>
      <c r="BP71" s="50"/>
      <c r="BQ71" s="50" t="str">
        <f>IF(Table_Styles[[#This Row],[Top]]&lt;&gt;"",Table_Styles[[#This Row],[Top]],IF(Table_Styles[[#This Row],[Top Default]]&lt;&gt;"",Table_Styles[[#This Row],[Top Default]],""))</f>
        <v/>
      </c>
      <c r="BR71" s="50"/>
      <c r="BS71" s="50"/>
      <c r="BT71" s="50" t="str">
        <f>IF(Table_Styles[[#This Row],[Right]]&lt;&gt;"",Table_Styles[[#This Row],[Right]],IF(Table_Styles[[#This Row],[Right Default]]&lt;&gt;"",Table_Styles[[#This Row],[Right Default]],""))</f>
        <v/>
      </c>
      <c r="BU71" s="50"/>
      <c r="BV71" s="50"/>
      <c r="BW71" s="50" t="str">
        <f>IF(Table_Styles[[#This Row],[Bottom]]&lt;&gt;"",Table_Styles[[#This Row],[Bottom]],IF(Table_Styles[[#This Row],[Bottom Default]]&lt;&gt;"",Table_Styles[[#This Row],[Bottom Default]],""))</f>
        <v/>
      </c>
      <c r="BX71" s="50"/>
      <c r="BY71" s="50"/>
      <c r="BZ71" s="50" t="str">
        <f>IF(Table_Styles[[#This Row],[Left]]&lt;&gt;"",Table_Styles[[#This Row],[Left]],IF(Table_Styles[[#This Row],[Left Default]]&lt;&gt;"",Table_Styles[[#This Row],[Left Default]],""))</f>
        <v/>
      </c>
      <c r="CA71" s="146"/>
      <c r="CB71" s="106" t="str">
        <f>IF(AND(Table_Styles[[#This Row],[Selector]]&lt;&gt;"",Table_Styles[[#This Row],[Font Family Used]]&lt;&gt;"",Table_Styles[[#This Row],[Font Weight Used]]&lt;&gt;""),Table_Styles[[#This Row],[Font Family Used]]&amp;" "&amp;Table_Styles[[#This Row],[Font Weight Used]],"")</f>
        <v/>
      </c>
      <c r="CC71" s="106" t="str">
        <f ca="1">IF(AND(Table_Styles[[#This Row],[Selector]],COUNTIF(OFFSET(CC:CC,0,0,ROW()-1,1),"="&amp;Table_Styles[[#This Row],[Font]])=0),Table_Styles[[#This Row],[Font]],"")</f>
        <v/>
      </c>
      <c r="CD71" s="106" t="str">
        <f ca="1">IF(Table_Styles[[#This Row],[Unique Font]]&lt;&gt;"",
"{""fontFamily"":"""&amp;Table_Styles[[#This Row],[Font Family Used]]&amp;""",""fontWeight"":"&amp;Table_Styles[[#This Row],[Font Weight Used]]&amp;"}","")</f>
        <v/>
      </c>
      <c r="CE7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-2px</v>
      </c>
      <c r="CF71" s="106" t="str">
        <f>IF(AND(Table_Styles[[#This Row],[Selector]]&lt;&gt;"", Table_Styles[[#This Row],[Config Properties]]&lt;&gt;""),
Table_Styles[[#This Row],[Selector]]&amp;" { "&amp;Table_Styles[[#This Row],[Config Properties]]&amp;" }","")</f>
        <v>.ng-select.search-select formly-field span.input-group-addon svg { margin-left: -2px }</v>
      </c>
      <c r="CG71" s="106" t="str">
        <f xml:space="preserve">
SUBSTITUTE(SUBSTITUTE(SUBSTITUTE(SUBSTITUTE(SUBSTITUTE(SUBSTITUTE(SUBSTITUTE(SUBSTITUTE(Table_Styles[[#This Row],[Config]],
" {","{"),
"{ ","{"),
" }","}"),
"} ","}"),
" ,",","),
", ",","),
" :",":"),
": ",":")</f>
        <v>.ng-select.search-select formly-field span.input-group-addon svg{margin-left:-2px}</v>
      </c>
    </row>
    <row r="72" spans="2:85" ht="21" customHeight="1" thickBot="1">
      <c r="B72" s="109" t="s">
        <v>83</v>
      </c>
      <c r="C72" s="109"/>
      <c r="D72" s="125"/>
      <c r="E72" s="125"/>
      <c r="F72" s="109" t="str">
        <f>IF(Table_Styles[[#This Row],[Font Family]]&lt;&gt;"",Table_Styles[[#This Row],[Font Family]],IF(Table_Styles[[#This Row],[Font Family Default]]&lt;&gt;"",Table_Styles[[#This Row],[Font Family Default]],""))</f>
        <v/>
      </c>
      <c r="G72" s="125"/>
      <c r="H72" s="125"/>
      <c r="I72" s="109" t="str">
        <f>IF(Table_Styles[[#This Row],[Font Size]]&lt;&gt;"",Table_Styles[[#This Row],[Font Size]],IF(Table_Styles[[#This Row],[Font Size Default]]&lt;&gt;"",Table_Styles[[#This Row],[Font Size Default]],""))</f>
        <v/>
      </c>
      <c r="J72" s="125"/>
      <c r="K72" s="125"/>
      <c r="L72" s="109" t="str">
        <f>IF(Table_Styles[[#This Row],[Font Weight]]&lt;&gt;"",Table_Styles[[#This Row],[Font Weight]],IF(Table_Styles[[#This Row],[Font Weight Default]]&lt;&gt;"",Table_Styles[[#This Row],[Font Weight Default]],""))</f>
        <v/>
      </c>
      <c r="M72" s="125"/>
      <c r="N72" s="125"/>
      <c r="O72" s="109" t="str">
        <f>IF(Table_Styles[[#This Row],[Colour]]&lt;&gt;"",Table_Styles[[#This Row],[Colour]],IF(Table_Styles[[#This Row],[Colour Default]]&lt;&gt;"",Table_Styles[[#This Row],[Colour Default]],""))</f>
        <v/>
      </c>
      <c r="P72" s="125"/>
      <c r="Q72" s="125"/>
      <c r="R72" s="109" t="str">
        <f>IF(Table_Styles[[#This Row],[Background]]&lt;&gt;"",Table_Styles[[#This Row],[Background]],IF(Table_Styles[[#This Row],[Background Default]]&lt;&gt;"",Table_Styles[[#This Row],[Background Default]],""))</f>
        <v/>
      </c>
      <c r="S72" s="125"/>
      <c r="T72" s="125"/>
      <c r="U72" s="109" t="str">
        <f>IF(Table_Styles[[#This Row],[Border]]&lt;&gt;"",Table_Styles[[#This Row],[Border]],IF(Table_Styles[[#This Row],[Border Default]]&lt;&gt;"",Table_Styles[[#This Row],[Border Default]],""))</f>
        <v/>
      </c>
      <c r="V72" s="125"/>
      <c r="W72" s="125"/>
      <c r="X72" s="109" t="str">
        <f>IF(Table_Styles[[#This Row],[Border Radius]]&lt;&gt;"",Table_Styles[[#This Row],[Border Radius]],IF(Table_Styles[[#This Row],[Border Radius Default]]&lt;&gt;"",Table_Styles[[#This Row],[Border Radius Default]],""))</f>
        <v/>
      </c>
      <c r="Y72" s="125"/>
      <c r="Z72" s="125"/>
      <c r="AA72" s="109" t="str">
        <f>IF(Table_Styles[[#This Row],[MT]]&lt;&gt;"",Table_Styles[[#This Row],[MT]],IF(Table_Styles[[#This Row],[MT Default]]&lt;&gt;"",Table_Styles[[#This Row],[MT Default]],""))</f>
        <v/>
      </c>
      <c r="AB72" s="125"/>
      <c r="AC72" s="125"/>
      <c r="AD72" s="109" t="str">
        <f>IF(Table_Styles[[#This Row],[MR]]&lt;&gt;"",Table_Styles[[#This Row],[MR]],IF(Table_Styles[[#This Row],[MR Default]]&lt;&gt;"",Table_Styles[[#This Row],[MR Default]],""))</f>
        <v/>
      </c>
      <c r="AE72" s="125"/>
      <c r="AF72" s="125"/>
      <c r="AG72" s="109" t="str">
        <f>IF(Table_Styles[[#This Row],[MB]]&lt;&gt;"",Table_Styles[[#This Row],[MB]],IF(Table_Styles[[#This Row],[MB Default]]&lt;&gt;"",Table_Styles[[#This Row],[MB Default]],""))</f>
        <v/>
      </c>
      <c r="AH72" s="125"/>
      <c r="AI72" s="125"/>
      <c r="AJ72" s="109" t="str">
        <f>IF(Table_Styles[[#This Row],[ML]]&lt;&gt;"",Table_Styles[[#This Row],[ML]],IF(Table_Styles[[#This Row],[ML Default]]&lt;&gt;"",Table_Styles[[#This Row],[ML Default]],""))</f>
        <v/>
      </c>
      <c r="AK72" s="125"/>
      <c r="AL72" s="125"/>
      <c r="AM72" s="109" t="str">
        <f>IF(Table_Styles[[#This Row],[PT]]&lt;&gt;"",Table_Styles[[#This Row],[PT]],IF(Table_Styles[[#This Row],[PT Default]]&lt;&gt;"",Table_Styles[[#This Row],[PT Default]],""))</f>
        <v/>
      </c>
      <c r="AN72" s="125"/>
      <c r="AO72" s="125"/>
      <c r="AP72" s="109" t="str">
        <f>IF(Table_Styles[[#This Row],[PR]]&lt;&gt;"",Table_Styles[[#This Row],[PR]],IF(Table_Styles[[#This Row],[PR Default]]&lt;&gt;"",Table_Styles[[#This Row],[PR Default]],""))</f>
        <v/>
      </c>
      <c r="AQ72" s="125"/>
      <c r="AR72" s="125"/>
      <c r="AS72" s="109" t="str">
        <f>IF(Table_Styles[[#This Row],[PB]]&lt;&gt;"",Table_Styles[[#This Row],[PB]],IF(Table_Styles[[#This Row],[PB Default]]&lt;&gt;"",Table_Styles[[#This Row],[PB Default]],""))</f>
        <v/>
      </c>
      <c r="AT72" s="125"/>
      <c r="AU72" s="125"/>
      <c r="AV72" s="109" t="str">
        <f>IF(Table_Styles[[#This Row],[PL]]&lt;&gt;"",Table_Styles[[#This Row],[PL]],IF(Table_Styles[[#This Row],[PL Default]]&lt;&gt;"",Table_Styles[[#This Row],[PL Default]],""))</f>
        <v/>
      </c>
      <c r="AW72" s="125"/>
      <c r="AX72" s="125"/>
      <c r="AY72" s="109" t="str">
        <f>IF(Table_Styles[[#This Row],[BT]]&lt;&gt;"",Table_Styles[[#This Row],[BT]],IF(Table_Styles[[#This Row],[BT Default]]&lt;&gt;"",Table_Styles[[#This Row],[BT Default]],""))</f>
        <v/>
      </c>
      <c r="AZ72" s="125"/>
      <c r="BA72" s="125"/>
      <c r="BB72" s="109" t="str">
        <f>IF(Table_Styles[[#This Row],[BR]]&lt;&gt;"",Table_Styles[[#This Row],[BR]],IF(Table_Styles[[#This Row],[BR Default]]&lt;&gt;"",Table_Styles[[#This Row],[BR Default]],""))</f>
        <v/>
      </c>
      <c r="BC72" s="125"/>
      <c r="BD72" s="125"/>
      <c r="BE72" s="109" t="str">
        <f>IF(Table_Styles[[#This Row],[BB]]&lt;&gt;"",Table_Styles[[#This Row],[BB]],IF(Table_Styles[[#This Row],[BB Default]]&lt;&gt;"",Table_Styles[[#This Row],[BB Default]],""))</f>
        <v/>
      </c>
      <c r="BF72" s="125"/>
      <c r="BG72" s="125"/>
      <c r="BH72" s="109" t="str">
        <f>IF(Table_Styles[[#This Row],[BL]]&lt;&gt;"",Table_Styles[[#This Row],[BL]],IF(Table_Styles[[#This Row],[BL Default]]&lt;&gt;"",Table_Styles[[#This Row],[BL Default]],""))</f>
        <v/>
      </c>
      <c r="BI72" s="125"/>
      <c r="BJ72" s="125"/>
      <c r="BK72" s="109" t="str">
        <f>IF(Table_Styles[[#This Row],[Width]]&lt;&gt;"",Table_Styles[[#This Row],[Width]],IF(Table_Styles[[#This Row],[Width Default]]&lt;&gt;"",Table_Styles[[#This Row],[Width Default]],""))</f>
        <v/>
      </c>
      <c r="BL72" s="125"/>
      <c r="BM72" s="125"/>
      <c r="BN72" s="109" t="str">
        <f>IF(Table_Styles[[#This Row],[Height]]&lt;&gt;"",Table_Styles[[#This Row],[Height]],IF(Table_Styles[[#This Row],[Height Default]]&lt;&gt;"",Table_Styles[[#This Row],[Height Default]],""))</f>
        <v/>
      </c>
      <c r="BO72" s="109"/>
      <c r="BP72" s="109"/>
      <c r="BQ72" s="109" t="str">
        <f>IF(Table_Styles[[#This Row],[Top]]&lt;&gt;"",Table_Styles[[#This Row],[Top]],IF(Table_Styles[[#This Row],[Top Default]]&lt;&gt;"",Table_Styles[[#This Row],[Top Default]],""))</f>
        <v/>
      </c>
      <c r="BR72" s="109"/>
      <c r="BS72" s="109"/>
      <c r="BT72" s="109" t="str">
        <f>IF(Table_Styles[[#This Row],[Right]]&lt;&gt;"",Table_Styles[[#This Row],[Right]],IF(Table_Styles[[#This Row],[Right Default]]&lt;&gt;"",Table_Styles[[#This Row],[Right Default]],""))</f>
        <v/>
      </c>
      <c r="BU72" s="109"/>
      <c r="BV72" s="109"/>
      <c r="BW72" s="109" t="str">
        <f>IF(Table_Styles[[#This Row],[Bottom]]&lt;&gt;"",Table_Styles[[#This Row],[Bottom]],IF(Table_Styles[[#This Row],[Bottom Default]]&lt;&gt;"",Table_Styles[[#This Row],[Bottom Default]],""))</f>
        <v/>
      </c>
      <c r="BX72" s="109"/>
      <c r="BY72" s="109"/>
      <c r="BZ72" s="109" t="str">
        <f>IF(Table_Styles[[#This Row],[Left]]&lt;&gt;"",Table_Styles[[#This Row],[Left]],IF(Table_Styles[[#This Row],[Left Default]]&lt;&gt;"",Table_Styles[[#This Row],[Left Default]],""))</f>
        <v/>
      </c>
      <c r="CA72" s="125"/>
      <c r="CB72" s="109" t="str">
        <f>IF(AND(Table_Styles[[#This Row],[Selector]]&lt;&gt;"",Table_Styles[[#This Row],[Font Family Used]]&lt;&gt;"",Table_Styles[[#This Row],[Font Weight Used]]&lt;&gt;""),Table_Styles[[#This Row],[Font Family Used]]&amp;" "&amp;Table_Styles[[#This Row],[Font Weight Used]],"")</f>
        <v/>
      </c>
      <c r="CC72" s="109" t="str">
        <f ca="1">IF(AND(Table_Styles[[#This Row],[Selector]],COUNTIF(OFFSET(CC:CC,0,0,ROW()-1,1),"="&amp;Table_Styles[[#This Row],[Font]])=0),Table_Styles[[#This Row],[Font]],"")</f>
        <v/>
      </c>
      <c r="CD72" s="109" t="str">
        <f ca="1">IF(Table_Styles[[#This Row],[Unique Font]]&lt;&gt;"",
"{""fontFamily"":"""&amp;Table_Styles[[#This Row],[Font Family Used]]&amp;""",""fontWeight"":"&amp;Table_Styles[[#This Row],[Font Weight Used]]&amp;"}","")</f>
        <v/>
      </c>
      <c r="CE72"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109" t="str">
        <f>IF(AND(Table_Styles[[#This Row],[Selector]]&lt;&gt;"", Table_Styles[[#This Row],[Config Properties]]&lt;&gt;""),
Table_Styles[[#This Row],[Selector]]&amp;" { "&amp;Table_Styles[[#This Row],[Config Properties]]&amp;" }","")</f>
        <v/>
      </c>
      <c r="CG72" s="109" t="str">
        <f xml:space="preserve">
SUBSTITUTE(SUBSTITUTE(SUBSTITUTE(SUBSTITUTE(SUBSTITUTE(SUBSTITUTE(SUBSTITUTE(SUBSTITUTE(Table_Styles[[#This Row],[Config]],
" {","{"),
"{ ","{"),
" }","}"),
"} ","}"),
" ,",","),
", ",","),
" :",":"),
": ",":")</f>
        <v/>
      </c>
    </row>
    <row r="73" spans="2:85" ht="21" customHeight="1">
      <c r="B73" s="103" t="s">
        <v>444</v>
      </c>
      <c r="C73" s="104" t="s">
        <v>445</v>
      </c>
      <c r="D73" s="59"/>
      <c r="E73" s="59"/>
      <c r="F73" s="50" t="str">
        <f>IF(Table_Styles[[#This Row],[Font Family]]&lt;&gt;"",Table_Styles[[#This Row],[Font Family]],IF(Table_Styles[[#This Row],[Font Family Default]]&lt;&gt;"",Table_Styles[[#This Row],[Font Family Default]],""))</f>
        <v/>
      </c>
      <c r="G73" s="59"/>
      <c r="H73" s="135"/>
      <c r="I73" s="50" t="str">
        <f>IF(Table_Styles[[#This Row],[Font Size]]&lt;&gt;"",Table_Styles[[#This Row],[Font Size]],IF(Table_Styles[[#This Row],[Font Size Default]]&lt;&gt;"",Table_Styles[[#This Row],[Font Size Default]],""))</f>
        <v/>
      </c>
      <c r="J73" s="59"/>
      <c r="K73" s="59"/>
      <c r="L73" s="50" t="str">
        <f>IF(Table_Styles[[#This Row],[Font Weight]]&lt;&gt;"",Table_Styles[[#This Row],[Font Weight]],IF(Table_Styles[[#This Row],[Font Weight Default]]&lt;&gt;"",Table_Styles[[#This Row],[Font Weight Default]],""))</f>
        <v/>
      </c>
      <c r="M73" s="59"/>
      <c r="N73" s="59"/>
      <c r="O73" s="50" t="str">
        <f>IF(Table_Styles[[#This Row],[Colour]]&lt;&gt;"",Table_Styles[[#This Row],[Colour]],IF(Table_Styles[[#This Row],[Colour Default]]&lt;&gt;"",Table_Styles[[#This Row],[Colour Default]],""))</f>
        <v/>
      </c>
      <c r="P73" s="59"/>
      <c r="Q73" s="135"/>
      <c r="R73" s="50" t="str">
        <f>IF(Table_Styles[[#This Row],[Background]]&lt;&gt;"",Table_Styles[[#This Row],[Background]],IF(Table_Styles[[#This Row],[Background Default]]&lt;&gt;"",Table_Styles[[#This Row],[Background Default]],""))</f>
        <v/>
      </c>
      <c r="S73" s="59"/>
      <c r="T73" s="59"/>
      <c r="U73" s="50" t="str">
        <f>IF(Table_Styles[[#This Row],[Border]]&lt;&gt;"",Table_Styles[[#This Row],[Border]],IF(Table_Styles[[#This Row],[Border Default]]&lt;&gt;"",Table_Styles[[#This Row],[Border Default]],""))</f>
        <v/>
      </c>
      <c r="V73" s="59"/>
      <c r="W73" s="135" t="s">
        <v>404</v>
      </c>
      <c r="X73" s="50" t="str">
        <f>IF(Table_Styles[[#This Row],[Border Radius]]&lt;&gt;"",Table_Styles[[#This Row],[Border Radius]],IF(Table_Styles[[#This Row],[Border Radius Default]]&lt;&gt;"",Table_Styles[[#This Row],[Border Radius Default]],""))</f>
        <v>5px</v>
      </c>
      <c r="Y73" s="59"/>
      <c r="Z73" s="135" t="s">
        <v>380</v>
      </c>
      <c r="AA73" s="50" t="str">
        <f>IF(Table_Styles[[#This Row],[MT]]&lt;&gt;"",Table_Styles[[#This Row],[MT]],IF(Table_Styles[[#This Row],[MT Default]]&lt;&gt;"",Table_Styles[[#This Row],[MT Default]],""))</f>
        <v>30px</v>
      </c>
      <c r="AB73" s="59"/>
      <c r="AC73" s="59"/>
      <c r="AD73" s="50" t="str">
        <f>IF(Table_Styles[[#This Row],[MR]]&lt;&gt;"",Table_Styles[[#This Row],[MR]],IF(Table_Styles[[#This Row],[MR Default]]&lt;&gt;"",Table_Styles[[#This Row],[MR Default]],""))</f>
        <v/>
      </c>
      <c r="AE73" s="59"/>
      <c r="AF73" s="59"/>
      <c r="AG73" s="50" t="str">
        <f>IF(Table_Styles[[#This Row],[MB]]&lt;&gt;"",Table_Styles[[#This Row],[MB]],IF(Table_Styles[[#This Row],[MB Default]]&lt;&gt;"",Table_Styles[[#This Row],[MB Default]],""))</f>
        <v/>
      </c>
      <c r="AH73" s="59"/>
      <c r="AI73" s="59"/>
      <c r="AJ73" s="50" t="str">
        <f>IF(Table_Styles[[#This Row],[ML]]&lt;&gt;"",Table_Styles[[#This Row],[ML]],IF(Table_Styles[[#This Row],[ML Default]]&lt;&gt;"",Table_Styles[[#This Row],[ML Default]],""))</f>
        <v/>
      </c>
      <c r="AK73" s="59"/>
      <c r="AL73" s="135" t="s">
        <v>465</v>
      </c>
      <c r="AM73" s="50" t="str">
        <f>IF(Table_Styles[[#This Row],[PT]]&lt;&gt;"",Table_Styles[[#This Row],[PT]],IF(Table_Styles[[#This Row],[PT Default]]&lt;&gt;"",Table_Styles[[#This Row],[PT Default]],""))</f>
        <v>16px</v>
      </c>
      <c r="AN73" s="59"/>
      <c r="AO73" s="135" t="s">
        <v>465</v>
      </c>
      <c r="AP73" s="50" t="str">
        <f>IF(Table_Styles[[#This Row],[PR]]&lt;&gt;"",Table_Styles[[#This Row],[PR]],IF(Table_Styles[[#This Row],[PR Default]]&lt;&gt;"",Table_Styles[[#This Row],[PR Default]],""))</f>
        <v>16px</v>
      </c>
      <c r="AQ73" s="59"/>
      <c r="AR73" s="135" t="s">
        <v>465</v>
      </c>
      <c r="AS73" s="50" t="str">
        <f>IF(Table_Styles[[#This Row],[PB]]&lt;&gt;"",Table_Styles[[#This Row],[PB]],IF(Table_Styles[[#This Row],[PB Default]]&lt;&gt;"",Table_Styles[[#This Row],[PB Default]],""))</f>
        <v>16px</v>
      </c>
      <c r="AT73" s="59"/>
      <c r="AU73" s="135" t="s">
        <v>465</v>
      </c>
      <c r="AV73" s="50" t="str">
        <f>IF(Table_Styles[[#This Row],[PL]]&lt;&gt;"",Table_Styles[[#This Row],[PL]],IF(Table_Styles[[#This Row],[PL Default]]&lt;&gt;"",Table_Styles[[#This Row],[PL Default]],""))</f>
        <v>16px</v>
      </c>
      <c r="AW73" s="59"/>
      <c r="AX73" s="59"/>
      <c r="AY73" s="50" t="str">
        <f>IF(Table_Styles[[#This Row],[BT]]&lt;&gt;"",Table_Styles[[#This Row],[BT]],IF(Table_Styles[[#This Row],[BT Default]]&lt;&gt;"",Table_Styles[[#This Row],[BT Default]],""))</f>
        <v/>
      </c>
      <c r="AZ73" s="59"/>
      <c r="BA73" s="59"/>
      <c r="BB73" s="50" t="str">
        <f>IF(Table_Styles[[#This Row],[BR]]&lt;&gt;"",Table_Styles[[#This Row],[BR]],IF(Table_Styles[[#This Row],[BR Default]]&lt;&gt;"",Table_Styles[[#This Row],[BR Default]],""))</f>
        <v/>
      </c>
      <c r="BC73" s="59"/>
      <c r="BD73" s="59"/>
      <c r="BE73" s="50" t="str">
        <f>IF(Table_Styles[[#This Row],[BB]]&lt;&gt;"",Table_Styles[[#This Row],[BB]],IF(Table_Styles[[#This Row],[BB Default]]&lt;&gt;"",Table_Styles[[#This Row],[BB Default]],""))</f>
        <v/>
      </c>
      <c r="BF73" s="59"/>
      <c r="BG73" s="59"/>
      <c r="BH73" s="50" t="str">
        <f>IF(Table_Styles[[#This Row],[BL]]&lt;&gt;"",Table_Styles[[#This Row],[BL]],IF(Table_Styles[[#This Row],[BL Default]]&lt;&gt;"",Table_Styles[[#This Row],[BL Default]],""))</f>
        <v/>
      </c>
      <c r="BI73" s="59"/>
      <c r="BJ73" s="59"/>
      <c r="BK73" s="50" t="str">
        <f>IF(Table_Styles[[#This Row],[Width]]&lt;&gt;"",Table_Styles[[#This Row],[Width]],IF(Table_Styles[[#This Row],[Width Default]]&lt;&gt;"",Table_Styles[[#This Row],[Width Default]],""))</f>
        <v/>
      </c>
      <c r="BL73" s="59"/>
      <c r="BM73" s="59"/>
      <c r="BN73" s="50" t="str">
        <f>IF(Table_Styles[[#This Row],[Height]]&lt;&gt;"",Table_Styles[[#This Row],[Height]],IF(Table_Styles[[#This Row],[Height Default]]&lt;&gt;"",Table_Styles[[#This Row],[Height Default]],""))</f>
        <v/>
      </c>
      <c r="BO73" s="50"/>
      <c r="BP73" s="50"/>
      <c r="BQ73" s="50" t="str">
        <f>IF(Table_Styles[[#This Row],[Top]]&lt;&gt;"",Table_Styles[[#This Row],[Top]],IF(Table_Styles[[#This Row],[Top Default]]&lt;&gt;"",Table_Styles[[#This Row],[Top Default]],""))</f>
        <v/>
      </c>
      <c r="BR73" s="50"/>
      <c r="BS73" s="50"/>
      <c r="BT73" s="50" t="str">
        <f>IF(Table_Styles[[#This Row],[Right]]&lt;&gt;"",Table_Styles[[#This Row],[Right]],IF(Table_Styles[[#This Row],[Right Default]]&lt;&gt;"",Table_Styles[[#This Row],[Right Default]],""))</f>
        <v/>
      </c>
      <c r="BU73" s="50"/>
      <c r="BV73" s="50"/>
      <c r="BW73" s="50" t="str">
        <f>IF(Table_Styles[[#This Row],[Bottom]]&lt;&gt;"",Table_Styles[[#This Row],[Bottom]],IF(Table_Styles[[#This Row],[Bottom Default]]&lt;&gt;"",Table_Styles[[#This Row],[Bottom Default]],""))</f>
        <v/>
      </c>
      <c r="BX73" s="50"/>
      <c r="BY73" s="50"/>
      <c r="BZ73" s="50" t="str">
        <f>IF(Table_Styles[[#This Row],[Left]]&lt;&gt;"",Table_Styles[[#This Row],[Left]],IF(Table_Styles[[#This Row],[Left Default]]&lt;&gt;"",Table_Styles[[#This Row],[Left Default]],""))</f>
        <v/>
      </c>
      <c r="CA73" s="184" t="s">
        <v>1154</v>
      </c>
      <c r="CB73" s="103" t="str">
        <f>IF(AND(Table_Styles[[#This Row],[Selector]]&lt;&gt;"",Table_Styles[[#This Row],[Font Family Used]]&lt;&gt;"",Table_Styles[[#This Row],[Font Weight Used]]&lt;&gt;""),Table_Styles[[#This Row],[Font Family Used]]&amp;" "&amp;Table_Styles[[#This Row],[Font Weight Used]],"")</f>
        <v/>
      </c>
      <c r="CC73" s="103" t="str">
        <f ca="1">IF(AND(Table_Styles[[#This Row],[Selector]],COUNTIF(OFFSET(CC:CC,0,0,ROW()-1,1),"="&amp;Table_Styles[[#This Row],[Font]])=0),Table_Styles[[#This Row],[Font]],"")</f>
        <v/>
      </c>
      <c r="CD73" s="103" t="str">
        <f ca="1">IF(Table_Styles[[#This Row],[Unique Font]]&lt;&gt;"",
"{""fontFamily"":"""&amp;Table_Styles[[#This Row],[Font Family Used]]&amp;""",""fontWeight"":"&amp;Table_Styles[[#This Row],[Font Weight Used]]&amp;"}","")</f>
        <v/>
      </c>
      <c r="CE7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border-radius: 5px;margin-top: 30px;padding-top: 16px;padding-right: 16px;padding-bottom: 16px;padding-left: 16px;box-shadow: 0 1px 3px rgba(0,0,0,0.12), 0 1px 2px rgba(0,0,0,0.24);</v>
      </c>
      <c r="CF73" s="106" t="str">
        <f>IF(AND(Table_Styles[[#This Row],[Selector]]&lt;&gt;"", Table_Styles[[#This Row],[Config Properties]]&lt;&gt;""),
Table_Styles[[#This Row],[Selector]]&amp;" { "&amp;Table_Styles[[#This Row],[Config Properties]]&amp;" }","")</f>
        <v>formly-field .repeating-question-set { border-radius: 5px;margin-top: 30px;padding-top: 16px;padding-right: 16px;padding-bottom: 16px;padding-left: 16px;box-shadow: 0 1px 3px rgba(0,0,0,0.12), 0 1px 2px rgba(0,0,0,0.24); }</v>
      </c>
      <c r="CG73" s="106" t="str">
        <f xml:space="preserve">
SUBSTITUTE(SUBSTITUTE(SUBSTITUTE(SUBSTITUTE(SUBSTITUTE(SUBSTITUTE(SUBSTITUTE(SUBSTITUTE(Table_Styles[[#This Row],[Config]],
" {","{"),
"{ ","{"),
" }","}"),
"} ","}"),
" ,",","),
", ",","),
" :",":"),
": ",":")</f>
        <v>formly-field .repeating-question-set{border-radius:5px;margin-top:30px;padding-top:16px;padding-right:16px;padding-bottom:16px;padding-left:16px;box-shadow:0 1px 3px rgba(0,0,0,0.12),0 1px 2px rgba(0,0,0,0.24);}</v>
      </c>
    </row>
    <row r="74" spans="2:85" ht="21" customHeight="1">
      <c r="B74" s="104" t="s">
        <v>1262</v>
      </c>
      <c r="C74" s="104" t="s">
        <v>1263</v>
      </c>
      <c r="D74" s="59"/>
      <c r="E74" s="59"/>
      <c r="F74" s="50" t="str">
        <f>IF(Table_Styles[[#This Row],[Font Family]]&lt;&gt;"",Table_Styles[[#This Row],[Font Family]],IF(Table_Styles[[#This Row],[Font Family Default]]&lt;&gt;"",Table_Styles[[#This Row],[Font Family Default]],""))</f>
        <v/>
      </c>
      <c r="G74" s="59"/>
      <c r="H74" s="135"/>
      <c r="I74" s="50" t="str">
        <f>IF(Table_Styles[[#This Row],[Font Size]]&lt;&gt;"",Table_Styles[[#This Row],[Font Size]],IF(Table_Styles[[#This Row],[Font Size Default]]&lt;&gt;"",Table_Styles[[#This Row],[Font Size Default]],""))</f>
        <v/>
      </c>
      <c r="J74" s="59"/>
      <c r="K74" s="59"/>
      <c r="L74" s="50" t="str">
        <f>IF(Table_Styles[[#This Row],[Font Weight]]&lt;&gt;"",Table_Styles[[#This Row],[Font Weight]],IF(Table_Styles[[#This Row],[Font Weight Default]]&lt;&gt;"",Table_Styles[[#This Row],[Font Weight Default]],""))</f>
        <v/>
      </c>
      <c r="M74" s="59"/>
      <c r="N74" s="59"/>
      <c r="O74" s="50" t="str">
        <f>IF(Table_Styles[[#This Row],[Colour]]&lt;&gt;"",Table_Styles[[#This Row],[Colour]],IF(Table_Styles[[#This Row],[Colour Default]]&lt;&gt;"",Table_Styles[[#This Row],[Colour Default]],""))</f>
        <v/>
      </c>
      <c r="P74" s="59"/>
      <c r="Q74" s="135"/>
      <c r="R74" s="50" t="str">
        <f>IF(Table_Styles[[#This Row],[Background]]&lt;&gt;"",Table_Styles[[#This Row],[Background]],IF(Table_Styles[[#This Row],[Background Default]]&lt;&gt;"",Table_Styles[[#This Row],[Background Default]],""))</f>
        <v/>
      </c>
      <c r="S74" s="59"/>
      <c r="T74" s="59"/>
      <c r="U74" s="50" t="str">
        <f>IF(Table_Styles[[#This Row],[Border]]&lt;&gt;"",Table_Styles[[#This Row],[Border]],IF(Table_Styles[[#This Row],[Border Default]]&lt;&gt;"",Table_Styles[[#This Row],[Border Default]],""))</f>
        <v/>
      </c>
      <c r="V74" s="59"/>
      <c r="W74" s="135"/>
      <c r="X74" s="50" t="str">
        <f>IF(Table_Styles[[#This Row],[Border Radius]]&lt;&gt;"",Table_Styles[[#This Row],[Border Radius]],IF(Table_Styles[[#This Row],[Border Radius Default]]&lt;&gt;"",Table_Styles[[#This Row],[Border Radius Default]],""))</f>
        <v/>
      </c>
      <c r="Y74" s="59"/>
      <c r="Z74" s="135" t="s">
        <v>165</v>
      </c>
      <c r="AA74" s="50" t="str">
        <f>IF(Table_Styles[[#This Row],[MT]]&lt;&gt;"",Table_Styles[[#This Row],[MT]],IF(Table_Styles[[#This Row],[MT Default]]&lt;&gt;"",Table_Styles[[#This Row],[MT Default]],""))</f>
        <v>0</v>
      </c>
      <c r="AB74" s="59"/>
      <c r="AC74" s="59"/>
      <c r="AD74" s="50" t="str">
        <f>IF(Table_Styles[[#This Row],[MR]]&lt;&gt;"",Table_Styles[[#This Row],[MR]],IF(Table_Styles[[#This Row],[MR Default]]&lt;&gt;"",Table_Styles[[#This Row],[MR Default]],""))</f>
        <v/>
      </c>
      <c r="AE74" s="59"/>
      <c r="AF74" s="59"/>
      <c r="AG74" s="50" t="str">
        <f>IF(Table_Styles[[#This Row],[MB]]&lt;&gt;"",Table_Styles[[#This Row],[MB]],IF(Table_Styles[[#This Row],[MB Default]]&lt;&gt;"",Table_Styles[[#This Row],[MB Default]],""))</f>
        <v/>
      </c>
      <c r="AH74" s="59"/>
      <c r="AI74" s="59"/>
      <c r="AJ74" s="50" t="str">
        <f>IF(Table_Styles[[#This Row],[ML]]&lt;&gt;"",Table_Styles[[#This Row],[ML]],IF(Table_Styles[[#This Row],[ML Default]]&lt;&gt;"",Table_Styles[[#This Row],[ML Default]],""))</f>
        <v/>
      </c>
      <c r="AK74" s="59"/>
      <c r="AL74" s="135"/>
      <c r="AM74" s="50" t="str">
        <f>IF(Table_Styles[[#This Row],[PT]]&lt;&gt;"",Table_Styles[[#This Row],[PT]],IF(Table_Styles[[#This Row],[PT Default]]&lt;&gt;"",Table_Styles[[#This Row],[PT Default]],""))</f>
        <v/>
      </c>
      <c r="AN74" s="59"/>
      <c r="AO74" s="135"/>
      <c r="AP74" s="50" t="str">
        <f>IF(Table_Styles[[#This Row],[PR]]&lt;&gt;"",Table_Styles[[#This Row],[PR]],IF(Table_Styles[[#This Row],[PR Default]]&lt;&gt;"",Table_Styles[[#This Row],[PR Default]],""))</f>
        <v/>
      </c>
      <c r="AQ74" s="59"/>
      <c r="AR74" s="135"/>
      <c r="AS74" s="50" t="str">
        <f>IF(Table_Styles[[#This Row],[PB]]&lt;&gt;"",Table_Styles[[#This Row],[PB]],IF(Table_Styles[[#This Row],[PB Default]]&lt;&gt;"",Table_Styles[[#This Row],[PB Default]],""))</f>
        <v/>
      </c>
      <c r="AT74" s="59"/>
      <c r="AU74" s="135"/>
      <c r="AV74" s="50" t="str">
        <f>IF(Table_Styles[[#This Row],[PL]]&lt;&gt;"",Table_Styles[[#This Row],[PL]],IF(Table_Styles[[#This Row],[PL Default]]&lt;&gt;"",Table_Styles[[#This Row],[PL Default]],""))</f>
        <v/>
      </c>
      <c r="AW74" s="59"/>
      <c r="AX74" s="59"/>
      <c r="AY74" s="50" t="str">
        <f>IF(Table_Styles[[#This Row],[BT]]&lt;&gt;"",Table_Styles[[#This Row],[BT]],IF(Table_Styles[[#This Row],[BT Default]]&lt;&gt;"",Table_Styles[[#This Row],[BT Default]],""))</f>
        <v/>
      </c>
      <c r="AZ74" s="59"/>
      <c r="BA74" s="59"/>
      <c r="BB74" s="50" t="str">
        <f>IF(Table_Styles[[#This Row],[BR]]&lt;&gt;"",Table_Styles[[#This Row],[BR]],IF(Table_Styles[[#This Row],[BR Default]]&lt;&gt;"",Table_Styles[[#This Row],[BR Default]],""))</f>
        <v/>
      </c>
      <c r="BC74" s="59"/>
      <c r="BD74" s="59"/>
      <c r="BE74" s="50" t="str">
        <f>IF(Table_Styles[[#This Row],[BB]]&lt;&gt;"",Table_Styles[[#This Row],[BB]],IF(Table_Styles[[#This Row],[BB Default]]&lt;&gt;"",Table_Styles[[#This Row],[BB Default]],""))</f>
        <v/>
      </c>
      <c r="BF74" s="59"/>
      <c r="BG74" s="59"/>
      <c r="BH74" s="50" t="str">
        <f>IF(Table_Styles[[#This Row],[BL]]&lt;&gt;"",Table_Styles[[#This Row],[BL]],IF(Table_Styles[[#This Row],[BL Default]]&lt;&gt;"",Table_Styles[[#This Row],[BL Default]],""))</f>
        <v/>
      </c>
      <c r="BI74" s="59"/>
      <c r="BJ74" s="59"/>
      <c r="BK74" s="50" t="str">
        <f>IF(Table_Styles[[#This Row],[Width]]&lt;&gt;"",Table_Styles[[#This Row],[Width]],IF(Table_Styles[[#This Row],[Width Default]]&lt;&gt;"",Table_Styles[[#This Row],[Width Default]],""))</f>
        <v/>
      </c>
      <c r="BL74" s="59"/>
      <c r="BM74" s="59"/>
      <c r="BN74" s="50" t="str">
        <f>IF(Table_Styles[[#This Row],[Height]]&lt;&gt;"",Table_Styles[[#This Row],[Height]],IF(Table_Styles[[#This Row],[Height Default]]&lt;&gt;"",Table_Styles[[#This Row],[Height Default]],""))</f>
        <v/>
      </c>
      <c r="BO74" s="50"/>
      <c r="BP74" s="50"/>
      <c r="BQ74" s="50" t="str">
        <f>IF(Table_Styles[[#This Row],[Top]]&lt;&gt;"",Table_Styles[[#This Row],[Top]],IF(Table_Styles[[#This Row],[Top Default]]&lt;&gt;"",Table_Styles[[#This Row],[Top Default]],""))</f>
        <v/>
      </c>
      <c r="BR74" s="50"/>
      <c r="BS74" s="50"/>
      <c r="BT74" s="50" t="str">
        <f>IF(Table_Styles[[#This Row],[Right]]&lt;&gt;"",Table_Styles[[#This Row],[Right]],IF(Table_Styles[[#This Row],[Right Default]]&lt;&gt;"",Table_Styles[[#This Row],[Right Default]],""))</f>
        <v/>
      </c>
      <c r="BU74" s="50"/>
      <c r="BV74" s="50"/>
      <c r="BW74" s="50" t="str">
        <f>IF(Table_Styles[[#This Row],[Bottom]]&lt;&gt;"",Table_Styles[[#This Row],[Bottom]],IF(Table_Styles[[#This Row],[Bottom Default]]&lt;&gt;"",Table_Styles[[#This Row],[Bottom Default]],""))</f>
        <v/>
      </c>
      <c r="BX74" s="50"/>
      <c r="BY74" s="50"/>
      <c r="BZ74" s="50" t="str">
        <f>IF(Table_Styles[[#This Row],[Left]]&lt;&gt;"",Table_Styles[[#This Row],[Left]],IF(Table_Styles[[#This Row],[Left Default]]&lt;&gt;"",Table_Styles[[#This Row],[Left Default]],""))</f>
        <v/>
      </c>
      <c r="CA74" s="25"/>
      <c r="CB74" s="103" t="str">
        <f>IF(AND(Table_Styles[[#This Row],[Selector]]&lt;&gt;"",Table_Styles[[#This Row],[Font Family Used]]&lt;&gt;"",Table_Styles[[#This Row],[Font Weight Used]]&lt;&gt;""),Table_Styles[[#This Row],[Font Family Used]]&amp;" "&amp;Table_Styles[[#This Row],[Font Weight Used]],"")</f>
        <v/>
      </c>
      <c r="CC74" s="103" t="str">
        <f ca="1">IF(AND(Table_Styles[[#This Row],[Selector]],COUNTIF(OFFSET(CC:CC,0,0,ROW()-1,1),"="&amp;Table_Styles[[#This Row],[Font]])=0),Table_Styles[[#This Row],[Font]],"")</f>
        <v/>
      </c>
      <c r="CD74" s="103" t="str">
        <f ca="1">IF(Table_Styles[[#This Row],[Unique Font]]&lt;&gt;"",
"{""fontFamily"":"""&amp;Table_Styles[[#This Row],[Font Family Used]]&amp;""",""fontWeight"":"&amp;Table_Styles[[#This Row],[Font Weight Used]]&amp;"}","")</f>
        <v/>
      </c>
      <c r="CE74"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74" s="106" t="str">
        <f>IF(AND(Table_Styles[[#This Row],[Selector]]&lt;&gt;"", Table_Styles[[#This Row],[Config Properties]]&lt;&gt;""),
Table_Styles[[#This Row],[Selector]]&amp;" { "&amp;Table_Styles[[#This Row],[Config Properties]]&amp;" }","")</f>
        <v>formly-field .repeating-question-set h2 { margin-top: 0 }</v>
      </c>
      <c r="CG74" s="106" t="str">
        <f xml:space="preserve">
SUBSTITUTE(SUBSTITUTE(SUBSTITUTE(SUBSTITUTE(SUBSTITUTE(SUBSTITUTE(SUBSTITUTE(SUBSTITUTE(Table_Styles[[#This Row],[Config]],
" {","{"),
"{ ","{"),
" }","}"),
"} ","}"),
" ,",","),
", ",","),
" :",":"),
": ",":")</f>
        <v>formly-field .repeating-question-set h2{margin-top:0}</v>
      </c>
    </row>
    <row r="75" spans="2:85" ht="21" customHeight="1">
      <c r="B75" s="104" t="s">
        <v>1261</v>
      </c>
      <c r="C75" s="104" t="s">
        <v>1264</v>
      </c>
      <c r="D75" s="59"/>
      <c r="E75" s="59"/>
      <c r="F75" s="50" t="str">
        <f>IF(Table_Styles[[#This Row],[Font Family]]&lt;&gt;"",Table_Styles[[#This Row],[Font Family]],IF(Table_Styles[[#This Row],[Font Family Default]]&lt;&gt;"",Table_Styles[[#This Row],[Font Family Default]],""))</f>
        <v/>
      </c>
      <c r="G75" s="59"/>
      <c r="H75" s="135"/>
      <c r="I75" s="50" t="str">
        <f>IF(Table_Styles[[#This Row],[Font Size]]&lt;&gt;"",Table_Styles[[#This Row],[Font Size]],IF(Table_Styles[[#This Row],[Font Size Default]]&lt;&gt;"",Table_Styles[[#This Row],[Font Size Default]],""))</f>
        <v/>
      </c>
      <c r="J75" s="59"/>
      <c r="K75" s="59"/>
      <c r="L75" s="50" t="str">
        <f>IF(Table_Styles[[#This Row],[Font Weight]]&lt;&gt;"",Table_Styles[[#This Row],[Font Weight]],IF(Table_Styles[[#This Row],[Font Weight Default]]&lt;&gt;"",Table_Styles[[#This Row],[Font Weight Default]],""))</f>
        <v/>
      </c>
      <c r="M75" s="59"/>
      <c r="N75" s="59"/>
      <c r="O75" s="50" t="str">
        <f>IF(Table_Styles[[#This Row],[Colour]]&lt;&gt;"",Table_Styles[[#This Row],[Colour]],IF(Table_Styles[[#This Row],[Colour Default]]&lt;&gt;"",Table_Styles[[#This Row],[Colour Default]],""))</f>
        <v/>
      </c>
      <c r="P75" s="59"/>
      <c r="Q75" s="135"/>
      <c r="R75" s="50" t="str">
        <f>IF(Table_Styles[[#This Row],[Background]]&lt;&gt;"",Table_Styles[[#This Row],[Background]],IF(Table_Styles[[#This Row],[Background Default]]&lt;&gt;"",Table_Styles[[#This Row],[Background Default]],""))</f>
        <v/>
      </c>
      <c r="S75" s="59"/>
      <c r="T75" s="59"/>
      <c r="U75" s="50" t="str">
        <f>IF(Table_Styles[[#This Row],[Border]]&lt;&gt;"",Table_Styles[[#This Row],[Border]],IF(Table_Styles[[#This Row],[Border Default]]&lt;&gt;"",Table_Styles[[#This Row],[Border Default]],""))</f>
        <v/>
      </c>
      <c r="V75" s="59"/>
      <c r="W75" s="135"/>
      <c r="X75" s="50" t="str">
        <f>IF(Table_Styles[[#This Row],[Border Radius]]&lt;&gt;"",Table_Styles[[#This Row],[Border Radius]],IF(Table_Styles[[#This Row],[Border Radius Default]]&lt;&gt;"",Table_Styles[[#This Row],[Border Radius Default]],""))</f>
        <v/>
      </c>
      <c r="Y75" s="59"/>
      <c r="Z75" s="135" t="s">
        <v>165</v>
      </c>
      <c r="AA75" s="50" t="str">
        <f>IF(Table_Styles[[#This Row],[MT]]&lt;&gt;"",Table_Styles[[#This Row],[MT]],IF(Table_Styles[[#This Row],[MT Default]]&lt;&gt;"",Table_Styles[[#This Row],[MT Default]],""))</f>
        <v>0</v>
      </c>
      <c r="AB75" s="59"/>
      <c r="AC75" s="59"/>
      <c r="AD75" s="50" t="str">
        <f>IF(Table_Styles[[#This Row],[MR]]&lt;&gt;"",Table_Styles[[#This Row],[MR]],IF(Table_Styles[[#This Row],[MR Default]]&lt;&gt;"",Table_Styles[[#This Row],[MR Default]],""))</f>
        <v/>
      </c>
      <c r="AE75" s="59"/>
      <c r="AF75" s="59"/>
      <c r="AG75" s="50" t="str">
        <f>IF(Table_Styles[[#This Row],[MB]]&lt;&gt;"",Table_Styles[[#This Row],[MB]],IF(Table_Styles[[#This Row],[MB Default]]&lt;&gt;"",Table_Styles[[#This Row],[MB Default]],""))</f>
        <v/>
      </c>
      <c r="AH75" s="59"/>
      <c r="AI75" s="59"/>
      <c r="AJ75" s="50" t="str">
        <f>IF(Table_Styles[[#This Row],[ML]]&lt;&gt;"",Table_Styles[[#This Row],[ML]],IF(Table_Styles[[#This Row],[ML Default]]&lt;&gt;"",Table_Styles[[#This Row],[ML Default]],""))</f>
        <v/>
      </c>
      <c r="AK75" s="59"/>
      <c r="AL75" s="135"/>
      <c r="AM75" s="50" t="str">
        <f>IF(Table_Styles[[#This Row],[PT]]&lt;&gt;"",Table_Styles[[#This Row],[PT]],IF(Table_Styles[[#This Row],[PT Default]]&lt;&gt;"",Table_Styles[[#This Row],[PT Default]],""))</f>
        <v/>
      </c>
      <c r="AN75" s="59"/>
      <c r="AO75" s="135"/>
      <c r="AP75" s="50" t="str">
        <f>IF(Table_Styles[[#This Row],[PR]]&lt;&gt;"",Table_Styles[[#This Row],[PR]],IF(Table_Styles[[#This Row],[PR Default]]&lt;&gt;"",Table_Styles[[#This Row],[PR Default]],""))</f>
        <v/>
      </c>
      <c r="AQ75" s="59"/>
      <c r="AR75" s="135"/>
      <c r="AS75" s="50" t="str">
        <f>IF(Table_Styles[[#This Row],[PB]]&lt;&gt;"",Table_Styles[[#This Row],[PB]],IF(Table_Styles[[#This Row],[PB Default]]&lt;&gt;"",Table_Styles[[#This Row],[PB Default]],""))</f>
        <v/>
      </c>
      <c r="AT75" s="59"/>
      <c r="AU75" s="135"/>
      <c r="AV75" s="50" t="str">
        <f>IF(Table_Styles[[#This Row],[PL]]&lt;&gt;"",Table_Styles[[#This Row],[PL]],IF(Table_Styles[[#This Row],[PL Default]]&lt;&gt;"",Table_Styles[[#This Row],[PL Default]],""))</f>
        <v/>
      </c>
      <c r="AW75" s="59"/>
      <c r="AX75" s="59"/>
      <c r="AY75" s="50" t="str">
        <f>IF(Table_Styles[[#This Row],[BT]]&lt;&gt;"",Table_Styles[[#This Row],[BT]],IF(Table_Styles[[#This Row],[BT Default]]&lt;&gt;"",Table_Styles[[#This Row],[BT Default]],""))</f>
        <v/>
      </c>
      <c r="AZ75" s="59"/>
      <c r="BA75" s="59"/>
      <c r="BB75" s="50" t="str">
        <f>IF(Table_Styles[[#This Row],[BR]]&lt;&gt;"",Table_Styles[[#This Row],[BR]],IF(Table_Styles[[#This Row],[BR Default]]&lt;&gt;"",Table_Styles[[#This Row],[BR Default]],""))</f>
        <v/>
      </c>
      <c r="BC75" s="59"/>
      <c r="BD75" s="59"/>
      <c r="BE75" s="50" t="str">
        <f>IF(Table_Styles[[#This Row],[BB]]&lt;&gt;"",Table_Styles[[#This Row],[BB]],IF(Table_Styles[[#This Row],[BB Default]]&lt;&gt;"",Table_Styles[[#This Row],[BB Default]],""))</f>
        <v/>
      </c>
      <c r="BF75" s="59"/>
      <c r="BG75" s="59"/>
      <c r="BH75" s="50" t="str">
        <f>IF(Table_Styles[[#This Row],[BL]]&lt;&gt;"",Table_Styles[[#This Row],[BL]],IF(Table_Styles[[#This Row],[BL Default]]&lt;&gt;"",Table_Styles[[#This Row],[BL Default]],""))</f>
        <v/>
      </c>
      <c r="BI75" s="59"/>
      <c r="BJ75" s="59"/>
      <c r="BK75" s="50" t="str">
        <f>IF(Table_Styles[[#This Row],[Width]]&lt;&gt;"",Table_Styles[[#This Row],[Width]],IF(Table_Styles[[#This Row],[Width Default]]&lt;&gt;"",Table_Styles[[#This Row],[Width Default]],""))</f>
        <v/>
      </c>
      <c r="BL75" s="59"/>
      <c r="BM75" s="59"/>
      <c r="BN75" s="50" t="str">
        <f>IF(Table_Styles[[#This Row],[Height]]&lt;&gt;"",Table_Styles[[#This Row],[Height]],IF(Table_Styles[[#This Row],[Height Default]]&lt;&gt;"",Table_Styles[[#This Row],[Height Default]],""))</f>
        <v/>
      </c>
      <c r="BO75" s="50"/>
      <c r="BP75" s="50"/>
      <c r="BQ75" s="50" t="str">
        <f>IF(Table_Styles[[#This Row],[Top]]&lt;&gt;"",Table_Styles[[#This Row],[Top]],IF(Table_Styles[[#This Row],[Top Default]]&lt;&gt;"",Table_Styles[[#This Row],[Top Default]],""))</f>
        <v/>
      </c>
      <c r="BR75" s="50"/>
      <c r="BS75" s="50"/>
      <c r="BT75" s="50" t="str">
        <f>IF(Table_Styles[[#This Row],[Right]]&lt;&gt;"",Table_Styles[[#This Row],[Right]],IF(Table_Styles[[#This Row],[Right Default]]&lt;&gt;"",Table_Styles[[#This Row],[Right Default]],""))</f>
        <v/>
      </c>
      <c r="BU75" s="50"/>
      <c r="BV75" s="50"/>
      <c r="BW75" s="50" t="str">
        <f>IF(Table_Styles[[#This Row],[Bottom]]&lt;&gt;"",Table_Styles[[#This Row],[Bottom]],IF(Table_Styles[[#This Row],[Bottom Default]]&lt;&gt;"",Table_Styles[[#This Row],[Bottom Default]],""))</f>
        <v/>
      </c>
      <c r="BX75" s="50"/>
      <c r="BY75" s="50"/>
      <c r="BZ75" s="50" t="str">
        <f>IF(Table_Styles[[#This Row],[Left]]&lt;&gt;"",Table_Styles[[#This Row],[Left]],IF(Table_Styles[[#This Row],[Left Default]]&lt;&gt;"",Table_Styles[[#This Row],[Left Default]],""))</f>
        <v/>
      </c>
      <c r="CA75" s="25"/>
      <c r="CB75" s="103" t="str">
        <f>IF(AND(Table_Styles[[#This Row],[Selector]]&lt;&gt;"",Table_Styles[[#This Row],[Font Family Used]]&lt;&gt;"",Table_Styles[[#This Row],[Font Weight Used]]&lt;&gt;""),Table_Styles[[#This Row],[Font Family Used]]&amp;" "&amp;Table_Styles[[#This Row],[Font Weight Used]],"")</f>
        <v/>
      </c>
      <c r="CC75" s="103" t="str">
        <f ca="1">IF(AND(Table_Styles[[#This Row],[Selector]],COUNTIF(OFFSET(CC:CC,0,0,ROW()-1,1),"="&amp;Table_Styles[[#This Row],[Font]])=0),Table_Styles[[#This Row],[Font]],"")</f>
        <v/>
      </c>
      <c r="CD75" s="103" t="str">
        <f ca="1">IF(Table_Styles[[#This Row],[Unique Font]]&lt;&gt;"",
"{""fontFamily"":"""&amp;Table_Styles[[#This Row],[Font Family Used]]&amp;""",""fontWeight"":"&amp;Table_Styles[[#This Row],[Font Weight Used]]&amp;"}","")</f>
        <v/>
      </c>
      <c r="CE7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75" s="106" t="str">
        <f>IF(AND(Table_Styles[[#This Row],[Selector]]&lt;&gt;"", Table_Styles[[#This Row],[Config Properties]]&lt;&gt;""),
Table_Styles[[#This Row],[Selector]]&amp;" { "&amp;Table_Styles[[#This Row],[Config Properties]]&amp;" }","")</f>
        <v>formly-field .repeating-question-set h3 { margin-top: 0 }</v>
      </c>
      <c r="CG75" s="106" t="str">
        <f xml:space="preserve">
SUBSTITUTE(SUBSTITUTE(SUBSTITUTE(SUBSTITUTE(SUBSTITUTE(SUBSTITUTE(SUBSTITUTE(SUBSTITUTE(Table_Styles[[#This Row],[Config]],
" {","{"),
"{ ","{"),
" }","}"),
"} ","}"),
" ,",","),
", ",","),
" :",":"),
": ",":")</f>
        <v>formly-field .repeating-question-set h3{margin-top:0}</v>
      </c>
    </row>
    <row r="76" spans="2:85" ht="21" customHeight="1">
      <c r="B76" s="104" t="s">
        <v>1260</v>
      </c>
      <c r="C76" s="104" t="s">
        <v>1265</v>
      </c>
      <c r="D76" s="59"/>
      <c r="E76" s="59"/>
      <c r="F76" s="50" t="str">
        <f>IF(Table_Styles[[#This Row],[Font Family]]&lt;&gt;"",Table_Styles[[#This Row],[Font Family]],IF(Table_Styles[[#This Row],[Font Family Default]]&lt;&gt;"",Table_Styles[[#This Row],[Font Family Default]],""))</f>
        <v/>
      </c>
      <c r="G76" s="59"/>
      <c r="H76" s="135"/>
      <c r="I76" s="50" t="str">
        <f>IF(Table_Styles[[#This Row],[Font Size]]&lt;&gt;"",Table_Styles[[#This Row],[Font Size]],IF(Table_Styles[[#This Row],[Font Size Default]]&lt;&gt;"",Table_Styles[[#This Row],[Font Size Default]],""))</f>
        <v/>
      </c>
      <c r="J76" s="59"/>
      <c r="K76" s="59"/>
      <c r="L76" s="50" t="str">
        <f>IF(Table_Styles[[#This Row],[Font Weight]]&lt;&gt;"",Table_Styles[[#This Row],[Font Weight]],IF(Table_Styles[[#This Row],[Font Weight Default]]&lt;&gt;"",Table_Styles[[#This Row],[Font Weight Default]],""))</f>
        <v/>
      </c>
      <c r="M76" s="59"/>
      <c r="N76" s="59"/>
      <c r="O76" s="50" t="str">
        <f>IF(Table_Styles[[#This Row],[Colour]]&lt;&gt;"",Table_Styles[[#This Row],[Colour]],IF(Table_Styles[[#This Row],[Colour Default]]&lt;&gt;"",Table_Styles[[#This Row],[Colour Default]],""))</f>
        <v/>
      </c>
      <c r="P76" s="59"/>
      <c r="Q76" s="135"/>
      <c r="R76" s="50" t="str">
        <f>IF(Table_Styles[[#This Row],[Background]]&lt;&gt;"",Table_Styles[[#This Row],[Background]],IF(Table_Styles[[#This Row],[Background Default]]&lt;&gt;"",Table_Styles[[#This Row],[Background Default]],""))</f>
        <v/>
      </c>
      <c r="S76" s="59"/>
      <c r="T76" s="59"/>
      <c r="U76" s="50" t="str">
        <f>IF(Table_Styles[[#This Row],[Border]]&lt;&gt;"",Table_Styles[[#This Row],[Border]],IF(Table_Styles[[#This Row],[Border Default]]&lt;&gt;"",Table_Styles[[#This Row],[Border Default]],""))</f>
        <v/>
      </c>
      <c r="V76" s="59"/>
      <c r="W76" s="135"/>
      <c r="X76" s="50" t="str">
        <f>IF(Table_Styles[[#This Row],[Border Radius]]&lt;&gt;"",Table_Styles[[#This Row],[Border Radius]],IF(Table_Styles[[#This Row],[Border Radius Default]]&lt;&gt;"",Table_Styles[[#This Row],[Border Radius Default]],""))</f>
        <v/>
      </c>
      <c r="Y76" s="59"/>
      <c r="Z76" s="135" t="s">
        <v>165</v>
      </c>
      <c r="AA76" s="50" t="str">
        <f>IF(Table_Styles[[#This Row],[MT]]&lt;&gt;"",Table_Styles[[#This Row],[MT]],IF(Table_Styles[[#This Row],[MT Default]]&lt;&gt;"",Table_Styles[[#This Row],[MT Default]],""))</f>
        <v>0</v>
      </c>
      <c r="AB76" s="59"/>
      <c r="AC76" s="59"/>
      <c r="AD76" s="50" t="str">
        <f>IF(Table_Styles[[#This Row],[MR]]&lt;&gt;"",Table_Styles[[#This Row],[MR]],IF(Table_Styles[[#This Row],[MR Default]]&lt;&gt;"",Table_Styles[[#This Row],[MR Default]],""))</f>
        <v/>
      </c>
      <c r="AE76" s="59"/>
      <c r="AF76" s="59"/>
      <c r="AG76" s="50" t="str">
        <f>IF(Table_Styles[[#This Row],[MB]]&lt;&gt;"",Table_Styles[[#This Row],[MB]],IF(Table_Styles[[#This Row],[MB Default]]&lt;&gt;"",Table_Styles[[#This Row],[MB Default]],""))</f>
        <v/>
      </c>
      <c r="AH76" s="59"/>
      <c r="AI76" s="59"/>
      <c r="AJ76" s="50" t="str">
        <f>IF(Table_Styles[[#This Row],[ML]]&lt;&gt;"",Table_Styles[[#This Row],[ML]],IF(Table_Styles[[#This Row],[ML Default]]&lt;&gt;"",Table_Styles[[#This Row],[ML Default]],""))</f>
        <v/>
      </c>
      <c r="AK76" s="59"/>
      <c r="AL76" s="135"/>
      <c r="AM76" s="50" t="str">
        <f>IF(Table_Styles[[#This Row],[PT]]&lt;&gt;"",Table_Styles[[#This Row],[PT]],IF(Table_Styles[[#This Row],[PT Default]]&lt;&gt;"",Table_Styles[[#This Row],[PT Default]],""))</f>
        <v/>
      </c>
      <c r="AN76" s="59"/>
      <c r="AO76" s="135"/>
      <c r="AP76" s="50" t="str">
        <f>IF(Table_Styles[[#This Row],[PR]]&lt;&gt;"",Table_Styles[[#This Row],[PR]],IF(Table_Styles[[#This Row],[PR Default]]&lt;&gt;"",Table_Styles[[#This Row],[PR Default]],""))</f>
        <v/>
      </c>
      <c r="AQ76" s="59"/>
      <c r="AR76" s="135"/>
      <c r="AS76" s="50" t="str">
        <f>IF(Table_Styles[[#This Row],[PB]]&lt;&gt;"",Table_Styles[[#This Row],[PB]],IF(Table_Styles[[#This Row],[PB Default]]&lt;&gt;"",Table_Styles[[#This Row],[PB Default]],""))</f>
        <v/>
      </c>
      <c r="AT76" s="59"/>
      <c r="AU76" s="135"/>
      <c r="AV76" s="50" t="str">
        <f>IF(Table_Styles[[#This Row],[PL]]&lt;&gt;"",Table_Styles[[#This Row],[PL]],IF(Table_Styles[[#This Row],[PL Default]]&lt;&gt;"",Table_Styles[[#This Row],[PL Default]],""))</f>
        <v/>
      </c>
      <c r="AW76" s="59"/>
      <c r="AX76" s="59"/>
      <c r="AY76" s="50" t="str">
        <f>IF(Table_Styles[[#This Row],[BT]]&lt;&gt;"",Table_Styles[[#This Row],[BT]],IF(Table_Styles[[#This Row],[BT Default]]&lt;&gt;"",Table_Styles[[#This Row],[BT Default]],""))</f>
        <v/>
      </c>
      <c r="AZ76" s="59"/>
      <c r="BA76" s="59"/>
      <c r="BB76" s="50" t="str">
        <f>IF(Table_Styles[[#This Row],[BR]]&lt;&gt;"",Table_Styles[[#This Row],[BR]],IF(Table_Styles[[#This Row],[BR Default]]&lt;&gt;"",Table_Styles[[#This Row],[BR Default]],""))</f>
        <v/>
      </c>
      <c r="BC76" s="59"/>
      <c r="BD76" s="59"/>
      <c r="BE76" s="50" t="str">
        <f>IF(Table_Styles[[#This Row],[BB]]&lt;&gt;"",Table_Styles[[#This Row],[BB]],IF(Table_Styles[[#This Row],[BB Default]]&lt;&gt;"",Table_Styles[[#This Row],[BB Default]],""))</f>
        <v/>
      </c>
      <c r="BF76" s="59"/>
      <c r="BG76" s="59"/>
      <c r="BH76" s="50" t="str">
        <f>IF(Table_Styles[[#This Row],[BL]]&lt;&gt;"",Table_Styles[[#This Row],[BL]],IF(Table_Styles[[#This Row],[BL Default]]&lt;&gt;"",Table_Styles[[#This Row],[BL Default]],""))</f>
        <v/>
      </c>
      <c r="BI76" s="59"/>
      <c r="BJ76" s="59"/>
      <c r="BK76" s="50" t="str">
        <f>IF(Table_Styles[[#This Row],[Width]]&lt;&gt;"",Table_Styles[[#This Row],[Width]],IF(Table_Styles[[#This Row],[Width Default]]&lt;&gt;"",Table_Styles[[#This Row],[Width Default]],""))</f>
        <v/>
      </c>
      <c r="BL76" s="59"/>
      <c r="BM76" s="59"/>
      <c r="BN76" s="50" t="str">
        <f>IF(Table_Styles[[#This Row],[Height]]&lt;&gt;"",Table_Styles[[#This Row],[Height]],IF(Table_Styles[[#This Row],[Height Default]]&lt;&gt;"",Table_Styles[[#This Row],[Height Default]],""))</f>
        <v/>
      </c>
      <c r="BO76" s="50"/>
      <c r="BP76" s="50"/>
      <c r="BQ76" s="50" t="str">
        <f>IF(Table_Styles[[#This Row],[Top]]&lt;&gt;"",Table_Styles[[#This Row],[Top]],IF(Table_Styles[[#This Row],[Top Default]]&lt;&gt;"",Table_Styles[[#This Row],[Top Default]],""))</f>
        <v/>
      </c>
      <c r="BR76" s="50"/>
      <c r="BS76" s="50"/>
      <c r="BT76" s="50" t="str">
        <f>IF(Table_Styles[[#This Row],[Right]]&lt;&gt;"",Table_Styles[[#This Row],[Right]],IF(Table_Styles[[#This Row],[Right Default]]&lt;&gt;"",Table_Styles[[#This Row],[Right Default]],""))</f>
        <v/>
      </c>
      <c r="BU76" s="50"/>
      <c r="BV76" s="50"/>
      <c r="BW76" s="50" t="str">
        <f>IF(Table_Styles[[#This Row],[Bottom]]&lt;&gt;"",Table_Styles[[#This Row],[Bottom]],IF(Table_Styles[[#This Row],[Bottom Default]]&lt;&gt;"",Table_Styles[[#This Row],[Bottom Default]],""))</f>
        <v/>
      </c>
      <c r="BX76" s="50"/>
      <c r="BY76" s="50"/>
      <c r="BZ76" s="50" t="str">
        <f>IF(Table_Styles[[#This Row],[Left]]&lt;&gt;"",Table_Styles[[#This Row],[Left]],IF(Table_Styles[[#This Row],[Left Default]]&lt;&gt;"",Table_Styles[[#This Row],[Left Default]],""))</f>
        <v/>
      </c>
      <c r="CA76" s="25"/>
      <c r="CB76" s="103" t="str">
        <f>IF(AND(Table_Styles[[#This Row],[Selector]]&lt;&gt;"",Table_Styles[[#This Row],[Font Family Used]]&lt;&gt;"",Table_Styles[[#This Row],[Font Weight Used]]&lt;&gt;""),Table_Styles[[#This Row],[Font Family Used]]&amp;" "&amp;Table_Styles[[#This Row],[Font Weight Used]],"")</f>
        <v/>
      </c>
      <c r="CC76" s="103" t="str">
        <f ca="1">IF(AND(Table_Styles[[#This Row],[Selector]],COUNTIF(OFFSET(CC:CC,0,0,ROW()-1,1),"="&amp;Table_Styles[[#This Row],[Font]])=0),Table_Styles[[#This Row],[Font]],"")</f>
        <v/>
      </c>
      <c r="CD76" s="103" t="str">
        <f ca="1">IF(Table_Styles[[#This Row],[Unique Font]]&lt;&gt;"",
"{""fontFamily"":"""&amp;Table_Styles[[#This Row],[Font Family Used]]&amp;""",""fontWeight"":"&amp;Table_Styles[[#This Row],[Font Weight Used]]&amp;"}","")</f>
        <v/>
      </c>
      <c r="CE7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76" s="106" t="str">
        <f>IF(AND(Table_Styles[[#This Row],[Selector]]&lt;&gt;"", Table_Styles[[#This Row],[Config Properties]]&lt;&gt;""),
Table_Styles[[#This Row],[Selector]]&amp;" { "&amp;Table_Styles[[#This Row],[Config Properties]]&amp;" }","")</f>
        <v>formly-field .repeating-question-set h4 { margin-top: 0 }</v>
      </c>
      <c r="CG76" s="106" t="str">
        <f xml:space="preserve">
SUBSTITUTE(SUBSTITUTE(SUBSTITUTE(SUBSTITUTE(SUBSTITUTE(SUBSTITUTE(SUBSTITUTE(SUBSTITUTE(Table_Styles[[#This Row],[Config]],
" {","{"),
"{ ","{"),
" }","}"),
"} ","}"),
" ,",","),
", ",","),
" :",":"),
": ",":")</f>
        <v>formly-field .repeating-question-set h4{margin-top:0}</v>
      </c>
    </row>
    <row r="77" spans="2:85" ht="21" customHeight="1">
      <c r="B77" s="104" t="s">
        <v>446</v>
      </c>
      <c r="C77" s="104" t="s">
        <v>866</v>
      </c>
      <c r="D77" s="59"/>
      <c r="E77" s="60" t="str">
        <f>Settings_Styling_Font_Body_Text</f>
        <v>Roboto</v>
      </c>
      <c r="F77" s="52" t="str">
        <f>IF(Table_Styles[[#This Row],[Font Family]]&lt;&gt;"",Table_Styles[[#This Row],[Font Family]],IF(Table_Styles[[#This Row],[Font Family Default]]&lt;&gt;"",Table_Styles[[#This Row],[Font Family Default]],""))</f>
        <v>Roboto</v>
      </c>
      <c r="G77" s="59"/>
      <c r="H77" s="177" t="s">
        <v>409</v>
      </c>
      <c r="I77" s="50" t="str">
        <f>IF(Table_Styles[[#This Row],[Font Size]]&lt;&gt;"",Table_Styles[[#This Row],[Font Size]],IF(Table_Styles[[#This Row],[Font Size Default]]&lt;&gt;"",Table_Styles[[#This Row],[Font Size Default]],""))</f>
        <v>14px</v>
      </c>
      <c r="J77" s="59"/>
      <c r="K77" s="62" t="s">
        <v>1180</v>
      </c>
      <c r="L77" s="50" t="str">
        <f>IF(Table_Styles[[#This Row],[Font Weight]]&lt;&gt;"",Table_Styles[[#This Row],[Font Weight]],IF(Table_Styles[[#This Row],[Font Weight Default]]&lt;&gt;"",Table_Styles[[#This Row],[Font Weight Default]],""))</f>
        <v>500</v>
      </c>
      <c r="M77" s="59"/>
      <c r="N77" s="59"/>
      <c r="O77" s="50" t="str">
        <f>IF(Table_Styles[[#This Row],[Colour]]&lt;&gt;"",Table_Styles[[#This Row],[Colour]],IF(Table_Styles[[#This Row],[Colour Default]]&lt;&gt;"",Table_Styles[[#This Row],[Colour Default]],""))</f>
        <v/>
      </c>
      <c r="P77" s="59"/>
      <c r="Q77" s="59"/>
      <c r="R77" s="50" t="str">
        <f>IF(Table_Styles[[#This Row],[Background]]&lt;&gt;"",Table_Styles[[#This Row],[Background]],IF(Table_Styles[[#This Row],[Background Default]]&lt;&gt;"",Table_Styles[[#This Row],[Background Default]],""))</f>
        <v/>
      </c>
      <c r="S77" s="59"/>
      <c r="T77" s="59"/>
      <c r="U77" s="50" t="str">
        <f>IF(Table_Styles[[#This Row],[Border]]&lt;&gt;"",Table_Styles[[#This Row],[Border]],IF(Table_Styles[[#This Row],[Border Default]]&lt;&gt;"",Table_Styles[[#This Row],[Border Default]],""))</f>
        <v/>
      </c>
      <c r="V77" s="135"/>
      <c r="W77" s="135" t="s">
        <v>469</v>
      </c>
      <c r="X77" s="50" t="str">
        <f>IF(Table_Styles[[#This Row],[Border Radius]]&lt;&gt;"",Table_Styles[[#This Row],[Border Radius]],IF(Table_Styles[[#This Row],[Border Radius Default]]&lt;&gt;"",Table_Styles[[#This Row],[Border Radius Default]],""))</f>
        <v>4px</v>
      </c>
      <c r="Y77" s="59"/>
      <c r="Z77" s="135"/>
      <c r="AA77" s="50" t="str">
        <f>IF(Table_Styles[[#This Row],[MT]]&lt;&gt;"",Table_Styles[[#This Row],[MT]],IF(Table_Styles[[#This Row],[MT Default]]&lt;&gt;"",Table_Styles[[#This Row],[MT Default]],""))</f>
        <v/>
      </c>
      <c r="AB77" s="59"/>
      <c r="AC77" s="59"/>
      <c r="AD77" s="52" t="str">
        <f>IF(Table_Styles[[#This Row],[MR]]&lt;&gt;"",Table_Styles[[#This Row],[MR]],IF(Table_Styles[[#This Row],[MR Default]]&lt;&gt;"",Table_Styles[[#This Row],[MR Default]],""))</f>
        <v/>
      </c>
      <c r="AE77" s="59"/>
      <c r="AF77" s="59"/>
      <c r="AG77" s="52" t="str">
        <f>IF(Table_Styles[[#This Row],[MB]]&lt;&gt;"",Table_Styles[[#This Row],[MB]],IF(Table_Styles[[#This Row],[MB Default]]&lt;&gt;"",Table_Styles[[#This Row],[MB Default]],""))</f>
        <v/>
      </c>
      <c r="AH77" s="59"/>
      <c r="AI77" s="59"/>
      <c r="AJ77" s="52" t="str">
        <f>IF(Table_Styles[[#This Row],[ML]]&lt;&gt;"",Table_Styles[[#This Row],[ML]],IF(Table_Styles[[#This Row],[ML Default]]&lt;&gt;"",Table_Styles[[#This Row],[ML Default]],""))</f>
        <v/>
      </c>
      <c r="AK77" s="59"/>
      <c r="AL77" s="135" t="s">
        <v>1181</v>
      </c>
      <c r="AM77" s="52" t="str">
        <f>IF(Table_Styles[[#This Row],[PT]]&lt;&gt;"",Table_Styles[[#This Row],[PT]],IF(Table_Styles[[#This Row],[PT Default]]&lt;&gt;"",Table_Styles[[#This Row],[PT Default]],""))</f>
        <v>9px</v>
      </c>
      <c r="AN77" s="59"/>
      <c r="AO77" s="283" t="s">
        <v>465</v>
      </c>
      <c r="AP77" s="52" t="str">
        <f>IF(Table_Styles[[#This Row],[PR]]&lt;&gt;"",Table_Styles[[#This Row],[PR]],IF(Table_Styles[[#This Row],[PR Default]]&lt;&gt;"",Table_Styles[[#This Row],[PR Default]],""))</f>
        <v>16px</v>
      </c>
      <c r="AQ77" s="59"/>
      <c r="AR77" s="135" t="s">
        <v>428</v>
      </c>
      <c r="AS77" s="52" t="str">
        <f>IF(Table_Styles[[#This Row],[PB]]&lt;&gt;"",Table_Styles[[#This Row],[PB]],IF(Table_Styles[[#This Row],[PB Default]]&lt;&gt;"",Table_Styles[[#This Row],[PB Default]],""))</f>
        <v>7px</v>
      </c>
      <c r="AT77" s="59"/>
      <c r="AU77" s="283" t="s">
        <v>465</v>
      </c>
      <c r="AV77" s="50" t="str">
        <f>IF(Table_Styles[[#This Row],[PL]]&lt;&gt;"",Table_Styles[[#This Row],[PL]],IF(Table_Styles[[#This Row],[PL Default]]&lt;&gt;"",Table_Styles[[#This Row],[PL Default]],""))</f>
        <v>16px</v>
      </c>
      <c r="AW77" s="59"/>
      <c r="AX77" s="59"/>
      <c r="AY77" s="50" t="str">
        <f>IF(Table_Styles[[#This Row],[BT]]&lt;&gt;"",Table_Styles[[#This Row],[BT]],IF(Table_Styles[[#This Row],[BT Default]]&lt;&gt;"",Table_Styles[[#This Row],[BT Default]],""))</f>
        <v/>
      </c>
      <c r="AZ77" s="59"/>
      <c r="BA77" s="59"/>
      <c r="BB77" s="50" t="str">
        <f>IF(Table_Styles[[#This Row],[BR]]&lt;&gt;"",Table_Styles[[#This Row],[BR]],IF(Table_Styles[[#This Row],[BR Default]]&lt;&gt;"",Table_Styles[[#This Row],[BR Default]],""))</f>
        <v/>
      </c>
      <c r="BC77" s="59"/>
      <c r="BD77" s="59"/>
      <c r="BE77" s="50" t="str">
        <f>IF(Table_Styles[[#This Row],[BB]]&lt;&gt;"",Table_Styles[[#This Row],[BB]],IF(Table_Styles[[#This Row],[BB Default]]&lt;&gt;"",Table_Styles[[#This Row],[BB Default]],""))</f>
        <v/>
      </c>
      <c r="BF77" s="59"/>
      <c r="BG77" s="59"/>
      <c r="BH77" s="50" t="str">
        <f>IF(Table_Styles[[#This Row],[BL]]&lt;&gt;"",Table_Styles[[#This Row],[BL]],IF(Table_Styles[[#This Row],[BL Default]]&lt;&gt;"",Table_Styles[[#This Row],[BL Default]],""))</f>
        <v/>
      </c>
      <c r="BI77" s="59"/>
      <c r="BJ77" s="59"/>
      <c r="BK77" s="50" t="str">
        <f>IF(Table_Styles[[#This Row],[Width]]&lt;&gt;"",Table_Styles[[#This Row],[Width]],IF(Table_Styles[[#This Row],[Width Default]]&lt;&gt;"",Table_Styles[[#This Row],[Width Default]],""))</f>
        <v/>
      </c>
      <c r="BL77" s="59"/>
      <c r="BM77" s="59"/>
      <c r="BN77" s="50" t="str">
        <f>IF(Table_Styles[[#This Row],[Height]]&lt;&gt;"",Table_Styles[[#This Row],[Height]],IF(Table_Styles[[#This Row],[Height Default]]&lt;&gt;"",Table_Styles[[#This Row],[Height Default]],""))</f>
        <v/>
      </c>
      <c r="BO77" s="50"/>
      <c r="BP77" s="50"/>
      <c r="BQ77" s="50" t="str">
        <f>IF(Table_Styles[[#This Row],[Top]]&lt;&gt;"",Table_Styles[[#This Row],[Top]],IF(Table_Styles[[#This Row],[Top Default]]&lt;&gt;"",Table_Styles[[#This Row],[Top Default]],""))</f>
        <v/>
      </c>
      <c r="BR77" s="50"/>
      <c r="BS77" s="50"/>
      <c r="BT77" s="50" t="str">
        <f>IF(Table_Styles[[#This Row],[Right]]&lt;&gt;"",Table_Styles[[#This Row],[Right]],IF(Table_Styles[[#This Row],[Right Default]]&lt;&gt;"",Table_Styles[[#This Row],[Right Default]],""))</f>
        <v/>
      </c>
      <c r="BU77" s="50"/>
      <c r="BV77" s="50"/>
      <c r="BW77" s="50" t="str">
        <f>IF(Table_Styles[[#This Row],[Bottom]]&lt;&gt;"",Table_Styles[[#This Row],[Bottom]],IF(Table_Styles[[#This Row],[Bottom Default]]&lt;&gt;"",Table_Styles[[#This Row],[Bottom Default]],""))</f>
        <v/>
      </c>
      <c r="BX77" s="50"/>
      <c r="BY77" s="50"/>
      <c r="BZ77" s="50" t="str">
        <f>IF(Table_Styles[[#This Row],[Left]]&lt;&gt;"",Table_Styles[[#This Row],[Left]],IF(Table_Styles[[#This Row],[Left Default]]&lt;&gt;"",Table_Styles[[#This Row],[Left Default]],""))</f>
        <v/>
      </c>
      <c r="CA77" s="59" t="s">
        <v>1255</v>
      </c>
      <c r="CB77" s="103" t="str">
        <f>IF(AND(Table_Styles[[#This Row],[Selector]]&lt;&gt;"",Table_Styles[[#This Row],[Font Family Used]]&lt;&gt;"",Table_Styles[[#This Row],[Font Weight Used]]&lt;&gt;""),Table_Styles[[#This Row],[Font Family Used]]&amp;" "&amp;Table_Styles[[#This Row],[Font Weight Used]],"")</f>
        <v>Roboto 500</v>
      </c>
      <c r="CC77" s="103" t="str">
        <f ca="1">IF(AND(Table_Styles[[#This Row],[Selector]],COUNTIF(OFFSET(CC:CC,0,0,ROW()-1,1),"="&amp;Table_Styles[[#This Row],[Font]])=0),Table_Styles[[#This Row],[Font]],"")</f>
        <v>Roboto 500</v>
      </c>
      <c r="CD77" s="103" t="str">
        <f ca="1">IF(Table_Styles[[#This Row],[Unique Font]]&lt;&gt;"",
"{""fontFamily"":"""&amp;Table_Styles[[#This Row],[Font Family Used]]&amp;""",""fontWeight"":"&amp;Table_Styles[[#This Row],[Font Weight Used]]&amp;"}","")</f>
        <v>{"fontFamily":"Roboto","fontWeight":500}</v>
      </c>
      <c r="CE7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xml:space="preserve">font-family: 'Roboto';font-size: 14px;font-weight: 500;border-radius: 4px;padding-top: 9px;padding-right: 16px;padding-bottom: 7px;padding-left: 16px;text-transform: uppercase; </v>
      </c>
      <c r="CF77" s="106" t="str">
        <f>IF(AND(Table_Styles[[#This Row],[Selector]]&lt;&gt;"", Table_Styles[[#This Row],[Config Properties]]&lt;&gt;""),
Table_Styles[[#This Row],[Selector]]&amp;" { "&amp;Table_Styles[[#This Row],[Config Properties]]&amp;" }","")</f>
        <v>formly-field .repeating .btn.btn-repeating { font-family: 'Roboto';font-size: 14px;font-weight: 500;border-radius: 4px;padding-top: 9px;padding-right: 16px;padding-bottom: 7px;padding-left: 16px;text-transform: uppercase;  }</v>
      </c>
      <c r="CG77" s="106" t="str">
        <f xml:space="preserve">
SUBSTITUTE(SUBSTITUTE(SUBSTITUTE(SUBSTITUTE(SUBSTITUTE(SUBSTITUTE(SUBSTITUTE(SUBSTITUTE(Table_Styles[[#This Row],[Config]],
" {","{"),
"{ ","{"),
" }","}"),
"} ","}"),
" ,",","),
", ",","),
" :",":"),
": ",":")</f>
        <v>formly-field .repeating .btn.btn-repeating{font-family:'Roboto';font-size:14px;font-weight:500;border-radius:4px;padding-top:9px;padding-right:16px;padding-bottom:7px;padding-left:16px;text-transform:uppercase; }</v>
      </c>
    </row>
    <row r="78" spans="2:85" ht="21" customHeight="1">
      <c r="B78" s="103" t="s">
        <v>447</v>
      </c>
      <c r="C78" s="104" t="s">
        <v>448</v>
      </c>
      <c r="D78" s="59"/>
      <c r="E78" s="60"/>
      <c r="F78" s="52" t="str">
        <f>IF(Table_Styles[[#This Row],[Font Family]]&lt;&gt;"",Table_Styles[[#This Row],[Font Family]],IF(Table_Styles[[#This Row],[Font Family Default]]&lt;&gt;"",Table_Styles[[#This Row],[Font Family Default]],""))</f>
        <v/>
      </c>
      <c r="G78" s="59"/>
      <c r="H78" s="59"/>
      <c r="I78" s="50" t="str">
        <f>IF(Table_Styles[[#This Row],[Font Size]]&lt;&gt;"",Table_Styles[[#This Row],[Font Size]],IF(Table_Styles[[#This Row],[Font Size Default]]&lt;&gt;"",Table_Styles[[#This Row],[Font Size Default]],""))</f>
        <v/>
      </c>
      <c r="J78" s="59"/>
      <c r="K78" s="59"/>
      <c r="L78" s="50" t="str">
        <f>IF(Table_Styles[[#This Row],[Font Weight]]&lt;&gt;"",Table_Styles[[#This Row],[Font Weight]],IF(Table_Styles[[#This Row],[Font Weight Default]]&lt;&gt;"",Table_Styles[[#This Row],[Font Weight Default]],""))</f>
        <v/>
      </c>
      <c r="M78" s="59"/>
      <c r="N78" s="62" t="s">
        <v>277</v>
      </c>
      <c r="O78" s="25" t="str">
        <f>IF(Table_Styles[[#This Row],[Colour]]&lt;&gt;"",Table_Styles[[#This Row],[Colour]],IF(Table_Styles[[#This Row],[Colour Default]]&lt;&gt;"",Table_Styles[[#This Row],[Colour Default]],""))</f>
        <v>#FFFFFF</v>
      </c>
      <c r="P78" s="60"/>
      <c r="Q78" s="174" t="str">
        <f>Colour_Accent_1</f>
        <v>#2c6ec3</v>
      </c>
      <c r="R78" s="25" t="str">
        <f>IF(Table_Styles[[#This Row],[Background]]&lt;&gt;"",Table_Styles[[#This Row],[Background]],IF(Table_Styles[[#This Row],[Background Default]]&lt;&gt;"",Table_Styles[[#This Row],[Background Default]],""))</f>
        <v>#2c6ec3</v>
      </c>
      <c r="S78" s="60"/>
      <c r="T78" s="135" t="s">
        <v>414</v>
      </c>
      <c r="U78" s="50" t="str">
        <f>IF(Table_Styles[[#This Row],[Border]]&lt;&gt;"",Table_Styles[[#This Row],[Border]],IF(Table_Styles[[#This Row],[Border Default]]&lt;&gt;"",Table_Styles[[#This Row],[Border Default]],""))</f>
        <v>none</v>
      </c>
      <c r="V78" s="59"/>
      <c r="W78" s="59"/>
      <c r="X78" s="50" t="str">
        <f>IF(Table_Styles[[#This Row],[Border Radius]]&lt;&gt;"",Table_Styles[[#This Row],[Border Radius]],IF(Table_Styles[[#This Row],[Border Radius Default]]&lt;&gt;"",Table_Styles[[#This Row],[Border Radius Default]],""))</f>
        <v/>
      </c>
      <c r="Y78" s="59"/>
      <c r="Z78" s="135" t="s">
        <v>380</v>
      </c>
      <c r="AA78" s="50" t="str">
        <f>IF(Table_Styles[[#This Row],[MT]]&lt;&gt;"",Table_Styles[[#This Row],[MT]],IF(Table_Styles[[#This Row],[MT Default]]&lt;&gt;"",Table_Styles[[#This Row],[MT Default]],""))</f>
        <v>30px</v>
      </c>
      <c r="AB78" s="59"/>
      <c r="AC78" s="59"/>
      <c r="AD78" s="50" t="str">
        <f>IF(Table_Styles[[#This Row],[MR]]&lt;&gt;"",Table_Styles[[#This Row],[MR]],IF(Table_Styles[[#This Row],[MR Default]]&lt;&gt;"",Table_Styles[[#This Row],[MR Default]],""))</f>
        <v/>
      </c>
      <c r="AE78" s="59"/>
      <c r="AF78" s="59"/>
      <c r="AG78" s="50" t="str">
        <f>IF(Table_Styles[[#This Row],[MB]]&lt;&gt;"",Table_Styles[[#This Row],[MB]],IF(Table_Styles[[#This Row],[MB Default]]&lt;&gt;"",Table_Styles[[#This Row],[MB Default]],""))</f>
        <v/>
      </c>
      <c r="AH78" s="59"/>
      <c r="AI78" s="59"/>
      <c r="AJ78" s="50" t="str">
        <f>IF(Table_Styles[[#This Row],[ML]]&lt;&gt;"",Table_Styles[[#This Row],[ML]],IF(Table_Styles[[#This Row],[ML Default]]&lt;&gt;"",Table_Styles[[#This Row],[ML Default]],""))</f>
        <v/>
      </c>
      <c r="AK78" s="59"/>
      <c r="AL78" s="59"/>
      <c r="AM78" s="50" t="str">
        <f>IF(Table_Styles[[#This Row],[PT]]&lt;&gt;"",Table_Styles[[#This Row],[PT]],IF(Table_Styles[[#This Row],[PT Default]]&lt;&gt;"",Table_Styles[[#This Row],[PT Default]],""))</f>
        <v/>
      </c>
      <c r="AN78" s="59"/>
      <c r="AO78" s="59"/>
      <c r="AP78" s="50" t="str">
        <f>IF(Table_Styles[[#This Row],[PR]]&lt;&gt;"",Table_Styles[[#This Row],[PR]],IF(Table_Styles[[#This Row],[PR Default]]&lt;&gt;"",Table_Styles[[#This Row],[PR Default]],""))</f>
        <v/>
      </c>
      <c r="AQ78" s="59"/>
      <c r="AR78" s="59"/>
      <c r="AS78" s="50" t="str">
        <f>IF(Table_Styles[[#This Row],[PB]]&lt;&gt;"",Table_Styles[[#This Row],[PB]],IF(Table_Styles[[#This Row],[PB Default]]&lt;&gt;"",Table_Styles[[#This Row],[PB Default]],""))</f>
        <v/>
      </c>
      <c r="AT78" s="59"/>
      <c r="AU78" s="59"/>
      <c r="AV78" s="50" t="str">
        <f>IF(Table_Styles[[#This Row],[PL]]&lt;&gt;"",Table_Styles[[#This Row],[PL]],IF(Table_Styles[[#This Row],[PL Default]]&lt;&gt;"",Table_Styles[[#This Row],[PL Default]],""))</f>
        <v/>
      </c>
      <c r="AW78" s="59"/>
      <c r="AX78" s="59"/>
      <c r="AY78" s="50" t="str">
        <f>IF(Table_Styles[[#This Row],[BT]]&lt;&gt;"",Table_Styles[[#This Row],[BT]],IF(Table_Styles[[#This Row],[BT Default]]&lt;&gt;"",Table_Styles[[#This Row],[BT Default]],""))</f>
        <v/>
      </c>
      <c r="AZ78" s="59"/>
      <c r="BA78" s="59"/>
      <c r="BB78" s="50" t="str">
        <f>IF(Table_Styles[[#This Row],[BR]]&lt;&gt;"",Table_Styles[[#This Row],[BR]],IF(Table_Styles[[#This Row],[BR Default]]&lt;&gt;"",Table_Styles[[#This Row],[BR Default]],""))</f>
        <v/>
      </c>
      <c r="BC78" s="59"/>
      <c r="BD78" s="59"/>
      <c r="BE78" s="50" t="str">
        <f>IF(Table_Styles[[#This Row],[BB]]&lt;&gt;"",Table_Styles[[#This Row],[BB]],IF(Table_Styles[[#This Row],[BB Default]]&lt;&gt;"",Table_Styles[[#This Row],[BB Default]],""))</f>
        <v/>
      </c>
      <c r="BF78" s="59"/>
      <c r="BG78" s="59"/>
      <c r="BH78" s="50" t="str">
        <f>IF(Table_Styles[[#This Row],[BL]]&lt;&gt;"",Table_Styles[[#This Row],[BL]],IF(Table_Styles[[#This Row],[BL Default]]&lt;&gt;"",Table_Styles[[#This Row],[BL Default]],""))</f>
        <v/>
      </c>
      <c r="BI78" s="59"/>
      <c r="BJ78" s="59"/>
      <c r="BK78" s="50" t="str">
        <f>IF(Table_Styles[[#This Row],[Width]]&lt;&gt;"",Table_Styles[[#This Row],[Width]],IF(Table_Styles[[#This Row],[Width Default]]&lt;&gt;"",Table_Styles[[#This Row],[Width Default]],""))</f>
        <v/>
      </c>
      <c r="BL78" s="59"/>
      <c r="BM78" s="59"/>
      <c r="BN78" s="50" t="str">
        <f>IF(Table_Styles[[#This Row],[Height]]&lt;&gt;"",Table_Styles[[#This Row],[Height]],IF(Table_Styles[[#This Row],[Height Default]]&lt;&gt;"",Table_Styles[[#This Row],[Height Default]],""))</f>
        <v/>
      </c>
      <c r="BO78" s="50"/>
      <c r="BP78" s="50"/>
      <c r="BQ78" s="50" t="str">
        <f>IF(Table_Styles[[#This Row],[Top]]&lt;&gt;"",Table_Styles[[#This Row],[Top]],IF(Table_Styles[[#This Row],[Top Default]]&lt;&gt;"",Table_Styles[[#This Row],[Top Default]],""))</f>
        <v/>
      </c>
      <c r="BR78" s="50"/>
      <c r="BS78" s="50"/>
      <c r="BT78" s="50" t="str">
        <f>IF(Table_Styles[[#This Row],[Right]]&lt;&gt;"",Table_Styles[[#This Row],[Right]],IF(Table_Styles[[#This Row],[Right Default]]&lt;&gt;"",Table_Styles[[#This Row],[Right Default]],""))</f>
        <v/>
      </c>
      <c r="BU78" s="50"/>
      <c r="BV78" s="50"/>
      <c r="BW78" s="50" t="str">
        <f>IF(Table_Styles[[#This Row],[Bottom]]&lt;&gt;"",Table_Styles[[#This Row],[Bottom]],IF(Table_Styles[[#This Row],[Bottom Default]]&lt;&gt;"",Table_Styles[[#This Row],[Bottom Default]],""))</f>
        <v/>
      </c>
      <c r="BX78" s="50"/>
      <c r="BY78" s="50"/>
      <c r="BZ78" s="50" t="str">
        <f>IF(Table_Styles[[#This Row],[Left]]&lt;&gt;"",Table_Styles[[#This Row],[Left]],IF(Table_Styles[[#This Row],[Left Default]]&lt;&gt;"",Table_Styles[[#This Row],[Left Default]],""))</f>
        <v/>
      </c>
      <c r="CA78" s="184" t="s">
        <v>1154</v>
      </c>
      <c r="CB78" s="103" t="str">
        <f>IF(AND(Table_Styles[[#This Row],[Selector]]&lt;&gt;"",Table_Styles[[#This Row],[Font Family Used]]&lt;&gt;"",Table_Styles[[#This Row],[Font Weight Used]]&lt;&gt;""),Table_Styles[[#This Row],[Font Family Used]]&amp;" "&amp;Table_Styles[[#This Row],[Font Weight Used]],"")</f>
        <v/>
      </c>
      <c r="CC78" s="103" t="str">
        <f ca="1">IF(AND(Table_Styles[[#This Row],[Selector]],COUNTIF(OFFSET(CC:CC,0,0,ROW()-1,1),"="&amp;Table_Styles[[#This Row],[Font]])=0),Table_Styles[[#This Row],[Font]],"")</f>
        <v/>
      </c>
      <c r="CD78" s="103" t="str">
        <f ca="1">IF(Table_Styles[[#This Row],[Unique Font]]&lt;&gt;"",
"{""fontFamily"":"""&amp;Table_Styles[[#This Row],[Font Family Used]]&amp;""",""fontWeight"":"&amp;Table_Styles[[#This Row],[Font Weight Used]]&amp;"}","")</f>
        <v/>
      </c>
      <c r="CE7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none;margin-top: 30px;box-shadow: 0 1px 3px rgba(0,0,0,0.12), 0 1px 2px rgba(0,0,0,0.24);</v>
      </c>
      <c r="CF78" s="106" t="str">
        <f>IF(AND(Table_Styles[[#This Row],[Selector]]&lt;&gt;"", Table_Styles[[#This Row],[Config Properties]]&lt;&gt;""),
Table_Styles[[#This Row],[Selector]]&amp;" { "&amp;Table_Styles[[#This Row],[Config Properties]]&amp;" }","")</f>
        <v>formly-field .repeating .btn.btn-add-item { color: #FFFFFF;background: #2c6ec3;border: none;margin-top: 30px;box-shadow: 0 1px 3px rgba(0,0,0,0.12), 0 1px 2px rgba(0,0,0,0.24); }</v>
      </c>
      <c r="CG78" s="103" t="str">
        <f xml:space="preserve">
SUBSTITUTE(SUBSTITUTE(SUBSTITUTE(SUBSTITUTE(SUBSTITUTE(SUBSTITUTE(SUBSTITUTE(SUBSTITUTE(Table_Styles[[#This Row],[Config]],
" {","{"),
"{ ","{"),
" }","}"),
"} ","}"),
" ,",","),
", ",","),
" :",":"),
": ",":")</f>
        <v>formly-field .repeating .btn.btn-add-item{color:#FFFFFF;background:#2c6ec3;border:none;margin-top:30px;box-shadow:0 1px 3px rgba(0,0,0,0.12),0 1px 2px rgba(0,0,0,0.24);}</v>
      </c>
    </row>
    <row r="79" spans="2:85" ht="21" customHeight="1">
      <c r="B79" s="103" t="s">
        <v>449</v>
      </c>
      <c r="C79" s="104" t="s">
        <v>450</v>
      </c>
      <c r="D79" s="59"/>
      <c r="E79" s="59"/>
      <c r="F79" s="50" t="str">
        <f>IF(Table_Styles[[#This Row],[Font Family]]&lt;&gt;"",Table_Styles[[#This Row],[Font Family]],IF(Table_Styles[[#This Row],[Font Family Default]]&lt;&gt;"",Table_Styles[[#This Row],[Font Family Default]],""))</f>
        <v/>
      </c>
      <c r="G79" s="59"/>
      <c r="H79" s="59"/>
      <c r="I79" s="50" t="str">
        <f>IF(Table_Styles[[#This Row],[Font Size]]&lt;&gt;"",Table_Styles[[#This Row],[Font Size]],IF(Table_Styles[[#This Row],[Font Size Default]]&lt;&gt;"",Table_Styles[[#This Row],[Font Size Default]],""))</f>
        <v/>
      </c>
      <c r="J79" s="59"/>
      <c r="K79" s="59"/>
      <c r="L79" s="50" t="str">
        <f>IF(Table_Styles[[#This Row],[Font Weight]]&lt;&gt;"",Table_Styles[[#This Row],[Font Weight]],IF(Table_Styles[[#This Row],[Font Weight Default]]&lt;&gt;"",Table_Styles[[#This Row],[Font Weight Default]],""))</f>
        <v/>
      </c>
      <c r="M79" s="59"/>
      <c r="N79" s="62" t="s">
        <v>277</v>
      </c>
      <c r="O79" s="25" t="str">
        <f>IF(Table_Styles[[#This Row],[Colour]]&lt;&gt;"",Table_Styles[[#This Row],[Colour]],IF(Table_Styles[[#This Row],[Colour Default]]&lt;&gt;"",Table_Styles[[#This Row],[Colour Default]],""))</f>
        <v>#FFFFFF</v>
      </c>
      <c r="P79" s="60"/>
      <c r="Q79" s="174" t="str">
        <f>Colour_Accent_1</f>
        <v>#2c6ec3</v>
      </c>
      <c r="R79" s="25" t="str">
        <f>IF(Table_Styles[[#This Row],[Background]]&lt;&gt;"",Table_Styles[[#This Row],[Background]],IF(Table_Styles[[#This Row],[Background Default]]&lt;&gt;"",Table_Styles[[#This Row],[Background Default]],""))</f>
        <v>#2c6ec3</v>
      </c>
      <c r="S79" s="60"/>
      <c r="T79" s="135" t="s">
        <v>414</v>
      </c>
      <c r="U79" s="50" t="str">
        <f>IF(Table_Styles[[#This Row],[Border]]&lt;&gt;"",Table_Styles[[#This Row],[Border]],IF(Table_Styles[[#This Row],[Border Default]]&lt;&gt;"",Table_Styles[[#This Row],[Border Default]],""))</f>
        <v>none</v>
      </c>
      <c r="V79" s="59"/>
      <c r="W79" s="59"/>
      <c r="X79" s="50" t="str">
        <f>IF(Table_Styles[[#This Row],[Border Radius]]&lt;&gt;"",Table_Styles[[#This Row],[Border Radius]],IF(Table_Styles[[#This Row],[Border Radius Default]]&lt;&gt;"",Table_Styles[[#This Row],[Border Radius Default]],""))</f>
        <v/>
      </c>
      <c r="Y79" s="59"/>
      <c r="Z79" s="59"/>
      <c r="AA79" s="50" t="str">
        <f>IF(Table_Styles[[#This Row],[MT]]&lt;&gt;"",Table_Styles[[#This Row],[MT]],IF(Table_Styles[[#This Row],[MT Default]]&lt;&gt;"",Table_Styles[[#This Row],[MT Default]],""))</f>
        <v/>
      </c>
      <c r="AB79" s="59"/>
      <c r="AC79" s="59"/>
      <c r="AD79" s="50" t="str">
        <f>IF(Table_Styles[[#This Row],[MR]]&lt;&gt;"",Table_Styles[[#This Row],[MR]],IF(Table_Styles[[#This Row],[MR Default]]&lt;&gt;"",Table_Styles[[#This Row],[MR Default]],""))</f>
        <v/>
      </c>
      <c r="AE79" s="59"/>
      <c r="AF79" s="59"/>
      <c r="AG79" s="50" t="str">
        <f>IF(Table_Styles[[#This Row],[MB]]&lt;&gt;"",Table_Styles[[#This Row],[MB]],IF(Table_Styles[[#This Row],[MB Default]]&lt;&gt;"",Table_Styles[[#This Row],[MB Default]],""))</f>
        <v/>
      </c>
      <c r="AH79" s="59"/>
      <c r="AI79" s="59"/>
      <c r="AJ79" s="50" t="str">
        <f>IF(Table_Styles[[#This Row],[ML]]&lt;&gt;"",Table_Styles[[#This Row],[ML]],IF(Table_Styles[[#This Row],[ML Default]]&lt;&gt;"",Table_Styles[[#This Row],[ML Default]],""))</f>
        <v/>
      </c>
      <c r="AK79" s="59"/>
      <c r="AL79" s="59"/>
      <c r="AM79" s="50" t="str">
        <f>IF(Table_Styles[[#This Row],[PT]]&lt;&gt;"",Table_Styles[[#This Row],[PT]],IF(Table_Styles[[#This Row],[PT Default]]&lt;&gt;"",Table_Styles[[#This Row],[PT Default]],""))</f>
        <v/>
      </c>
      <c r="AN79" s="59"/>
      <c r="AO79" s="59"/>
      <c r="AP79" s="50" t="str">
        <f>IF(Table_Styles[[#This Row],[PR]]&lt;&gt;"",Table_Styles[[#This Row],[PR]],IF(Table_Styles[[#This Row],[PR Default]]&lt;&gt;"",Table_Styles[[#This Row],[PR Default]],""))</f>
        <v/>
      </c>
      <c r="AQ79" s="59"/>
      <c r="AR79" s="59"/>
      <c r="AS79" s="50" t="str">
        <f>IF(Table_Styles[[#This Row],[PB]]&lt;&gt;"",Table_Styles[[#This Row],[PB]],IF(Table_Styles[[#This Row],[PB Default]]&lt;&gt;"",Table_Styles[[#This Row],[PB Default]],""))</f>
        <v/>
      </c>
      <c r="AT79" s="59"/>
      <c r="AU79" s="59"/>
      <c r="AV79" s="50" t="str">
        <f>IF(Table_Styles[[#This Row],[PL]]&lt;&gt;"",Table_Styles[[#This Row],[PL]],IF(Table_Styles[[#This Row],[PL Default]]&lt;&gt;"",Table_Styles[[#This Row],[PL Default]],""))</f>
        <v/>
      </c>
      <c r="AW79" s="59"/>
      <c r="AX79" s="59"/>
      <c r="AY79" s="50" t="str">
        <f>IF(Table_Styles[[#This Row],[BT]]&lt;&gt;"",Table_Styles[[#This Row],[BT]],IF(Table_Styles[[#This Row],[BT Default]]&lt;&gt;"",Table_Styles[[#This Row],[BT Default]],""))</f>
        <v/>
      </c>
      <c r="AZ79" s="59"/>
      <c r="BA79" s="59"/>
      <c r="BB79" s="50" t="str">
        <f>IF(Table_Styles[[#This Row],[BR]]&lt;&gt;"",Table_Styles[[#This Row],[BR]],IF(Table_Styles[[#This Row],[BR Default]]&lt;&gt;"",Table_Styles[[#This Row],[BR Default]],""))</f>
        <v/>
      </c>
      <c r="BC79" s="59"/>
      <c r="BD79" s="59"/>
      <c r="BE79" s="50" t="str">
        <f>IF(Table_Styles[[#This Row],[BB]]&lt;&gt;"",Table_Styles[[#This Row],[BB]],IF(Table_Styles[[#This Row],[BB Default]]&lt;&gt;"",Table_Styles[[#This Row],[BB Default]],""))</f>
        <v/>
      </c>
      <c r="BF79" s="59"/>
      <c r="BG79" s="59"/>
      <c r="BH79" s="50" t="str">
        <f>IF(Table_Styles[[#This Row],[BL]]&lt;&gt;"",Table_Styles[[#This Row],[BL]],IF(Table_Styles[[#This Row],[BL Default]]&lt;&gt;"",Table_Styles[[#This Row],[BL Default]],""))</f>
        <v/>
      </c>
      <c r="BI79" s="59"/>
      <c r="BJ79" s="59"/>
      <c r="BK79" s="50" t="str">
        <f>IF(Table_Styles[[#This Row],[Width]]&lt;&gt;"",Table_Styles[[#This Row],[Width]],IF(Table_Styles[[#This Row],[Width Default]]&lt;&gt;"",Table_Styles[[#This Row],[Width Default]],""))</f>
        <v/>
      </c>
      <c r="BL79" s="59"/>
      <c r="BM79" s="59"/>
      <c r="BN79" s="50" t="str">
        <f>IF(Table_Styles[[#This Row],[Height]]&lt;&gt;"",Table_Styles[[#This Row],[Height]],IF(Table_Styles[[#This Row],[Height Default]]&lt;&gt;"",Table_Styles[[#This Row],[Height Default]],""))</f>
        <v/>
      </c>
      <c r="BO79" s="50"/>
      <c r="BP79" s="50"/>
      <c r="BQ79" s="50" t="str">
        <f>IF(Table_Styles[[#This Row],[Top]]&lt;&gt;"",Table_Styles[[#This Row],[Top]],IF(Table_Styles[[#This Row],[Top Default]]&lt;&gt;"",Table_Styles[[#This Row],[Top Default]],""))</f>
        <v/>
      </c>
      <c r="BR79" s="50"/>
      <c r="BS79" s="50"/>
      <c r="BT79" s="50" t="str">
        <f>IF(Table_Styles[[#This Row],[Right]]&lt;&gt;"",Table_Styles[[#This Row],[Right]],IF(Table_Styles[[#This Row],[Right Default]]&lt;&gt;"",Table_Styles[[#This Row],[Right Default]],""))</f>
        <v/>
      </c>
      <c r="BU79" s="50"/>
      <c r="BV79" s="50"/>
      <c r="BW79" s="50" t="str">
        <f>IF(Table_Styles[[#This Row],[Bottom]]&lt;&gt;"",Table_Styles[[#This Row],[Bottom]],IF(Table_Styles[[#This Row],[Bottom Default]]&lt;&gt;"",Table_Styles[[#This Row],[Bottom Default]],""))</f>
        <v/>
      </c>
      <c r="BX79" s="50"/>
      <c r="BY79" s="50"/>
      <c r="BZ79" s="50" t="str">
        <f>IF(Table_Styles[[#This Row],[Left]]&lt;&gt;"",Table_Styles[[#This Row],[Left]],IF(Table_Styles[[#This Row],[Left Default]]&lt;&gt;"",Table_Styles[[#This Row],[Left Default]],""))</f>
        <v/>
      </c>
      <c r="CA79" s="59"/>
      <c r="CB79" s="103" t="str">
        <f>IF(AND(Table_Styles[[#This Row],[Selector]]&lt;&gt;"",Table_Styles[[#This Row],[Font Family Used]]&lt;&gt;"",Table_Styles[[#This Row],[Font Weight Used]]&lt;&gt;""),Table_Styles[[#This Row],[Font Family Used]]&amp;" "&amp;Table_Styles[[#This Row],[Font Weight Used]],"")</f>
        <v/>
      </c>
      <c r="CC79" s="103" t="str">
        <f ca="1">IF(AND(Table_Styles[[#This Row],[Selector]],COUNTIF(OFFSET(CC:CC,0,0,ROW()-1,1),"="&amp;Table_Styles[[#This Row],[Font]])=0),Table_Styles[[#This Row],[Font]],"")</f>
        <v/>
      </c>
      <c r="CD79" s="103" t="str">
        <f ca="1">IF(Table_Styles[[#This Row],[Unique Font]]&lt;&gt;"",
"{""fontFamily"":"""&amp;Table_Styles[[#This Row],[Font Family Used]]&amp;""",""fontWeight"":"&amp;Table_Styles[[#This Row],[Font Weight Used]]&amp;"}","")</f>
        <v/>
      </c>
      <c r="CE7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v>
      </c>
      <c r="CF79" s="106" t="str">
        <f>IF(AND(Table_Styles[[#This Row],[Selector]]&lt;&gt;"", Table_Styles[[#This Row],[Config Properties]]&lt;&gt;""),
Table_Styles[[#This Row],[Selector]]&amp;" { "&amp;Table_Styles[[#This Row],[Config Properties]]&amp;" }","")</f>
        <v>formly-field .repeating .btn.btn-add-item:hover { color: #FFFFFF;background: #2c6ec3;border: none }</v>
      </c>
      <c r="CG79" s="103" t="str">
        <f xml:space="preserve">
SUBSTITUTE(SUBSTITUTE(SUBSTITUTE(SUBSTITUTE(SUBSTITUTE(SUBSTITUTE(SUBSTITUTE(SUBSTITUTE(Table_Styles[[#This Row],[Config]],
" {","{"),
"{ ","{"),
" }","}"),
"} ","}"),
" ,",","),
", ",","),
" :",":"),
": ",":")</f>
        <v>formly-field .repeating .btn.btn-add-item:hover{color:#FFFFFF;background:#2c6ec3;border:none}</v>
      </c>
    </row>
    <row r="80" spans="2:85" ht="21" customHeight="1">
      <c r="B80" s="103" t="s">
        <v>451</v>
      </c>
      <c r="C80" s="104" t="s">
        <v>452</v>
      </c>
      <c r="D80" s="59"/>
      <c r="E80" s="59"/>
      <c r="F80" s="50" t="str">
        <f>IF(Table_Styles[[#This Row],[Font Family]]&lt;&gt;"",Table_Styles[[#This Row],[Font Family]],IF(Table_Styles[[#This Row],[Font Family Default]]&lt;&gt;"",Table_Styles[[#This Row],[Font Family Default]],""))</f>
        <v/>
      </c>
      <c r="G80" s="59"/>
      <c r="H80" s="59"/>
      <c r="I80" s="50" t="str">
        <f>IF(Table_Styles[[#This Row],[Font Size]]&lt;&gt;"",Table_Styles[[#This Row],[Font Size]],IF(Table_Styles[[#This Row],[Font Size Default]]&lt;&gt;"",Table_Styles[[#This Row],[Font Size Default]],""))</f>
        <v/>
      </c>
      <c r="J80" s="59"/>
      <c r="K80" s="59"/>
      <c r="L80" s="50" t="str">
        <f>IF(Table_Styles[[#This Row],[Font Weight]]&lt;&gt;"",Table_Styles[[#This Row],[Font Weight]],IF(Table_Styles[[#This Row],[Font Weight Default]]&lt;&gt;"",Table_Styles[[#This Row],[Font Weight Default]],""))</f>
        <v/>
      </c>
      <c r="M80" s="59"/>
      <c r="N80" s="62" t="s">
        <v>277</v>
      </c>
      <c r="O80" s="25" t="str">
        <f>IF(Table_Styles[[#This Row],[Colour]]&lt;&gt;"",Table_Styles[[#This Row],[Colour]],IF(Table_Styles[[#This Row],[Colour Default]]&lt;&gt;"",Table_Styles[[#This Row],[Colour Default]],""))</f>
        <v>#FFFFFF</v>
      </c>
      <c r="P80" s="60"/>
      <c r="Q80" s="174" t="str">
        <f>Colour_Accent_1</f>
        <v>#2c6ec3</v>
      </c>
      <c r="R80" s="25" t="str">
        <f>IF(Table_Styles[[#This Row],[Background]]&lt;&gt;"",Table_Styles[[#This Row],[Background]],IF(Table_Styles[[#This Row],[Background Default]]&lt;&gt;"",Table_Styles[[#This Row],[Background Default]],""))</f>
        <v>#2c6ec3</v>
      </c>
      <c r="S80" s="60"/>
      <c r="T80" s="135" t="s">
        <v>414</v>
      </c>
      <c r="U80" s="50" t="str">
        <f>IF(Table_Styles[[#This Row],[Border]]&lt;&gt;"",Table_Styles[[#This Row],[Border]],IF(Table_Styles[[#This Row],[Border Default]]&lt;&gt;"",Table_Styles[[#This Row],[Border Default]],""))</f>
        <v>none</v>
      </c>
      <c r="V80" s="59"/>
      <c r="W80" s="59"/>
      <c r="X80" s="50" t="str">
        <f>IF(Table_Styles[[#This Row],[Border Radius]]&lt;&gt;"",Table_Styles[[#This Row],[Border Radius]],IF(Table_Styles[[#This Row],[Border Radius Default]]&lt;&gt;"",Table_Styles[[#This Row],[Border Radius Default]],""))</f>
        <v/>
      </c>
      <c r="Y80" s="59"/>
      <c r="Z80" s="59"/>
      <c r="AA80" s="50" t="str">
        <f>IF(Table_Styles[[#This Row],[MT]]&lt;&gt;"",Table_Styles[[#This Row],[MT]],IF(Table_Styles[[#This Row],[MT Default]]&lt;&gt;"",Table_Styles[[#This Row],[MT Default]],""))</f>
        <v/>
      </c>
      <c r="AB80" s="59"/>
      <c r="AC80" s="59"/>
      <c r="AD80" s="50" t="str">
        <f>IF(Table_Styles[[#This Row],[MR]]&lt;&gt;"",Table_Styles[[#This Row],[MR]],IF(Table_Styles[[#This Row],[MR Default]]&lt;&gt;"",Table_Styles[[#This Row],[MR Default]],""))</f>
        <v/>
      </c>
      <c r="AE80" s="59"/>
      <c r="AF80" s="59"/>
      <c r="AG80" s="50" t="str">
        <f>IF(Table_Styles[[#This Row],[MB]]&lt;&gt;"",Table_Styles[[#This Row],[MB]],IF(Table_Styles[[#This Row],[MB Default]]&lt;&gt;"",Table_Styles[[#This Row],[MB Default]],""))</f>
        <v/>
      </c>
      <c r="AH80" s="59"/>
      <c r="AI80" s="59"/>
      <c r="AJ80" s="50" t="str">
        <f>IF(Table_Styles[[#This Row],[ML]]&lt;&gt;"",Table_Styles[[#This Row],[ML]],IF(Table_Styles[[#This Row],[ML Default]]&lt;&gt;"",Table_Styles[[#This Row],[ML Default]],""))</f>
        <v/>
      </c>
      <c r="AK80" s="59"/>
      <c r="AL80" s="59"/>
      <c r="AM80" s="50" t="str">
        <f>IF(Table_Styles[[#This Row],[PT]]&lt;&gt;"",Table_Styles[[#This Row],[PT]],IF(Table_Styles[[#This Row],[PT Default]]&lt;&gt;"",Table_Styles[[#This Row],[PT Default]],""))</f>
        <v/>
      </c>
      <c r="AN80" s="59"/>
      <c r="AO80" s="59"/>
      <c r="AP80" s="50" t="str">
        <f>IF(Table_Styles[[#This Row],[PR]]&lt;&gt;"",Table_Styles[[#This Row],[PR]],IF(Table_Styles[[#This Row],[PR Default]]&lt;&gt;"",Table_Styles[[#This Row],[PR Default]],""))</f>
        <v/>
      </c>
      <c r="AQ80" s="59"/>
      <c r="AR80" s="59"/>
      <c r="AS80" s="50" t="str">
        <f>IF(Table_Styles[[#This Row],[PB]]&lt;&gt;"",Table_Styles[[#This Row],[PB]],IF(Table_Styles[[#This Row],[PB Default]]&lt;&gt;"",Table_Styles[[#This Row],[PB Default]],""))</f>
        <v/>
      </c>
      <c r="AT80" s="59"/>
      <c r="AU80" s="59"/>
      <c r="AV80" s="50" t="str">
        <f>IF(Table_Styles[[#This Row],[PL]]&lt;&gt;"",Table_Styles[[#This Row],[PL]],IF(Table_Styles[[#This Row],[PL Default]]&lt;&gt;"",Table_Styles[[#This Row],[PL Default]],""))</f>
        <v/>
      </c>
      <c r="AW80" s="59"/>
      <c r="AX80" s="59"/>
      <c r="AY80" s="50" t="str">
        <f>IF(Table_Styles[[#This Row],[BT]]&lt;&gt;"",Table_Styles[[#This Row],[BT]],IF(Table_Styles[[#This Row],[BT Default]]&lt;&gt;"",Table_Styles[[#This Row],[BT Default]],""))</f>
        <v/>
      </c>
      <c r="AZ80" s="59"/>
      <c r="BA80" s="59"/>
      <c r="BB80" s="50" t="str">
        <f>IF(Table_Styles[[#This Row],[BR]]&lt;&gt;"",Table_Styles[[#This Row],[BR]],IF(Table_Styles[[#This Row],[BR Default]]&lt;&gt;"",Table_Styles[[#This Row],[BR Default]],""))</f>
        <v/>
      </c>
      <c r="BC80" s="59"/>
      <c r="BD80" s="59"/>
      <c r="BE80" s="50" t="str">
        <f>IF(Table_Styles[[#This Row],[BB]]&lt;&gt;"",Table_Styles[[#This Row],[BB]],IF(Table_Styles[[#This Row],[BB Default]]&lt;&gt;"",Table_Styles[[#This Row],[BB Default]],""))</f>
        <v/>
      </c>
      <c r="BF80" s="59"/>
      <c r="BG80" s="59"/>
      <c r="BH80" s="50" t="str">
        <f>IF(Table_Styles[[#This Row],[BL]]&lt;&gt;"",Table_Styles[[#This Row],[BL]],IF(Table_Styles[[#This Row],[BL Default]]&lt;&gt;"",Table_Styles[[#This Row],[BL Default]],""))</f>
        <v/>
      </c>
      <c r="BI80" s="59"/>
      <c r="BJ80" s="59"/>
      <c r="BK80" s="50" t="str">
        <f>IF(Table_Styles[[#This Row],[Width]]&lt;&gt;"",Table_Styles[[#This Row],[Width]],IF(Table_Styles[[#This Row],[Width Default]]&lt;&gt;"",Table_Styles[[#This Row],[Width Default]],""))</f>
        <v/>
      </c>
      <c r="BL80" s="59"/>
      <c r="BM80" s="59"/>
      <c r="BN80" s="50" t="str">
        <f>IF(Table_Styles[[#This Row],[Height]]&lt;&gt;"",Table_Styles[[#This Row],[Height]],IF(Table_Styles[[#This Row],[Height Default]]&lt;&gt;"",Table_Styles[[#This Row],[Height Default]],""))</f>
        <v/>
      </c>
      <c r="BO80" s="50"/>
      <c r="BP80" s="50"/>
      <c r="BQ80" s="50" t="str">
        <f>IF(Table_Styles[[#This Row],[Top]]&lt;&gt;"",Table_Styles[[#This Row],[Top]],IF(Table_Styles[[#This Row],[Top Default]]&lt;&gt;"",Table_Styles[[#This Row],[Top Default]],""))</f>
        <v/>
      </c>
      <c r="BR80" s="50"/>
      <c r="BS80" s="50"/>
      <c r="BT80" s="50" t="str">
        <f>IF(Table_Styles[[#This Row],[Right]]&lt;&gt;"",Table_Styles[[#This Row],[Right]],IF(Table_Styles[[#This Row],[Right Default]]&lt;&gt;"",Table_Styles[[#This Row],[Right Default]],""))</f>
        <v/>
      </c>
      <c r="BU80" s="50"/>
      <c r="BV80" s="50"/>
      <c r="BW80" s="50" t="str">
        <f>IF(Table_Styles[[#This Row],[Bottom]]&lt;&gt;"",Table_Styles[[#This Row],[Bottom]],IF(Table_Styles[[#This Row],[Bottom Default]]&lt;&gt;"",Table_Styles[[#This Row],[Bottom Default]],""))</f>
        <v/>
      </c>
      <c r="BX80" s="50"/>
      <c r="BY80" s="50"/>
      <c r="BZ80" s="50" t="str">
        <f>IF(Table_Styles[[#This Row],[Left]]&lt;&gt;"",Table_Styles[[#This Row],[Left]],IF(Table_Styles[[#This Row],[Left Default]]&lt;&gt;"",Table_Styles[[#This Row],[Left Default]],""))</f>
        <v/>
      </c>
      <c r="CA80" s="59"/>
      <c r="CB80" s="103" t="str">
        <f>IF(AND(Table_Styles[[#This Row],[Selector]]&lt;&gt;"",Table_Styles[[#This Row],[Font Family Used]]&lt;&gt;"",Table_Styles[[#This Row],[Font Weight Used]]&lt;&gt;""),Table_Styles[[#This Row],[Font Family Used]]&amp;" "&amp;Table_Styles[[#This Row],[Font Weight Used]],"")</f>
        <v/>
      </c>
      <c r="CC80" s="103" t="str">
        <f ca="1">IF(AND(Table_Styles[[#This Row],[Selector]],COUNTIF(OFFSET(CC:CC,0,0,ROW()-1,1),"="&amp;Table_Styles[[#This Row],[Font]])=0),Table_Styles[[#This Row],[Font]],"")</f>
        <v/>
      </c>
      <c r="CD80" s="103" t="str">
        <f ca="1">IF(Table_Styles[[#This Row],[Unique Font]]&lt;&gt;"",
"{""fontFamily"":"""&amp;Table_Styles[[#This Row],[Font Family Used]]&amp;""",""fontWeight"":"&amp;Table_Styles[[#This Row],[Font Weight Used]]&amp;"}","")</f>
        <v/>
      </c>
      <c r="CE8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v>
      </c>
      <c r="CF80" s="106" t="str">
        <f>IF(AND(Table_Styles[[#This Row],[Selector]]&lt;&gt;"", Table_Styles[[#This Row],[Config Properties]]&lt;&gt;""),
Table_Styles[[#This Row],[Selector]]&amp;" { "&amp;Table_Styles[[#This Row],[Config Properties]]&amp;" }","")</f>
        <v>formly-field .repeating .btn.btn-add-item:active { color: #FFFFFF;background: #2c6ec3;border: none }</v>
      </c>
      <c r="CG80" s="103" t="str">
        <f xml:space="preserve">
SUBSTITUTE(SUBSTITUTE(SUBSTITUTE(SUBSTITUTE(SUBSTITUTE(SUBSTITUTE(SUBSTITUTE(SUBSTITUTE(Table_Styles[[#This Row],[Config]],
" {","{"),
"{ ","{"),
" }","}"),
"} ","}"),
" ,",","),
", ",","),
" :",":"),
": ",":")</f>
        <v>formly-field .repeating .btn.btn-add-item:active{color:#FFFFFF;background:#2c6ec3;border:none}</v>
      </c>
    </row>
    <row r="81" spans="2:85" ht="21" customHeight="1">
      <c r="B81" s="176" t="s">
        <v>453</v>
      </c>
      <c r="C81" s="104" t="s">
        <v>454</v>
      </c>
      <c r="D81" s="59"/>
      <c r="E81" s="60"/>
      <c r="F81" s="50" t="str">
        <f>IF(Table_Styles[[#This Row],[Font Family]]&lt;&gt;"",Table_Styles[[#This Row],[Font Family]],IF(Table_Styles[[#This Row],[Font Family Default]]&lt;&gt;"",Table_Styles[[#This Row],[Font Family Default]],""))</f>
        <v/>
      </c>
      <c r="G81" s="59"/>
      <c r="H81" s="135" t="s">
        <v>412</v>
      </c>
      <c r="I81" s="50" t="str">
        <f>IF(Table_Styles[[#This Row],[Font Size]]&lt;&gt;"",Table_Styles[[#This Row],[Font Size]],IF(Table_Styles[[#This Row],[Font Size Default]]&lt;&gt;"",Table_Styles[[#This Row],[Font Size Default]],""))</f>
        <v>13px</v>
      </c>
      <c r="J81" s="59"/>
      <c r="K81" s="60"/>
      <c r="L81" s="50" t="str">
        <f>IF(Table_Styles[[#This Row],[Font Weight]]&lt;&gt;"",Table_Styles[[#This Row],[Font Weight]],IF(Table_Styles[[#This Row],[Font Weight Default]]&lt;&gt;"",Table_Styles[[#This Row],[Font Weight Default]],""))</f>
        <v/>
      </c>
      <c r="M81" s="59"/>
      <c r="N81" s="59"/>
      <c r="O81" s="50" t="str">
        <f>IF(Table_Styles[[#This Row],[Colour]]&lt;&gt;"",Table_Styles[[#This Row],[Colour]],IF(Table_Styles[[#This Row],[Colour Default]]&lt;&gt;"",Table_Styles[[#This Row],[Colour Default]],""))</f>
        <v/>
      </c>
      <c r="P81" s="59"/>
      <c r="Q81" s="59"/>
      <c r="R81" s="50" t="str">
        <f>IF(Table_Styles[[#This Row],[Background]]&lt;&gt;"",Table_Styles[[#This Row],[Background]],IF(Table_Styles[[#This Row],[Background Default]]&lt;&gt;"",Table_Styles[[#This Row],[Background Default]],""))</f>
        <v/>
      </c>
      <c r="S81" s="59"/>
      <c r="T81" s="59"/>
      <c r="U81" s="50" t="str">
        <f>IF(Table_Styles[[#This Row],[Border]]&lt;&gt;"",Table_Styles[[#This Row],[Border]],IF(Table_Styles[[#This Row],[Border Default]]&lt;&gt;"",Table_Styles[[#This Row],[Border Default]],""))</f>
        <v/>
      </c>
      <c r="V81" s="59"/>
      <c r="W81" s="59"/>
      <c r="X81" s="50" t="str">
        <f>IF(Table_Styles[[#This Row],[Border Radius]]&lt;&gt;"",Table_Styles[[#This Row],[Border Radius]],IF(Table_Styles[[#This Row],[Border Radius Default]]&lt;&gt;"",Table_Styles[[#This Row],[Border Radius Default]],""))</f>
        <v/>
      </c>
      <c r="Y81" s="59"/>
      <c r="Z81" s="177"/>
      <c r="AA81" s="50" t="str">
        <f>IF(Table_Styles[[#This Row],[MT]]&lt;&gt;"",Table_Styles[[#This Row],[MT]],IF(Table_Styles[[#This Row],[MT Default]]&lt;&gt;"",Table_Styles[[#This Row],[MT Default]],""))</f>
        <v/>
      </c>
      <c r="AB81" s="59"/>
      <c r="AC81" s="177" t="s">
        <v>404</v>
      </c>
      <c r="AD81" s="50" t="str">
        <f>IF(Table_Styles[[#This Row],[MR]]&lt;&gt;"",Table_Styles[[#This Row],[MR]],IF(Table_Styles[[#This Row],[MR Default]]&lt;&gt;"",Table_Styles[[#This Row],[MR Default]],""))</f>
        <v>5px</v>
      </c>
      <c r="AE81" s="59"/>
      <c r="AF81" s="59"/>
      <c r="AG81" s="50" t="str">
        <f>IF(Table_Styles[[#This Row],[MB]]&lt;&gt;"",Table_Styles[[#This Row],[MB]],IF(Table_Styles[[#This Row],[MB Default]]&lt;&gt;"",Table_Styles[[#This Row],[MB Default]],""))</f>
        <v/>
      </c>
      <c r="AH81" s="59"/>
      <c r="AI81" s="177"/>
      <c r="AJ81" s="50" t="str">
        <f>IF(Table_Styles[[#This Row],[ML]]&lt;&gt;"",Table_Styles[[#This Row],[ML]],IF(Table_Styles[[#This Row],[ML Default]]&lt;&gt;"",Table_Styles[[#This Row],[ML Default]],""))</f>
        <v/>
      </c>
      <c r="AK81" s="59"/>
      <c r="AL81" s="135"/>
      <c r="AM81" s="50" t="str">
        <f>IF(Table_Styles[[#This Row],[PT]]&lt;&gt;"",Table_Styles[[#This Row],[PT]],IF(Table_Styles[[#This Row],[PT Default]]&lt;&gt;"",Table_Styles[[#This Row],[PT Default]],""))</f>
        <v/>
      </c>
      <c r="AN81" s="59"/>
      <c r="AO81" s="59"/>
      <c r="AP81" s="50" t="str">
        <f>IF(Table_Styles[[#This Row],[PR]]&lt;&gt;"",Table_Styles[[#This Row],[PR]],IF(Table_Styles[[#This Row],[PR Default]]&lt;&gt;"",Table_Styles[[#This Row],[PR Default]],""))</f>
        <v/>
      </c>
      <c r="AQ81" s="59"/>
      <c r="AR81" s="135"/>
      <c r="AS81" s="50" t="str">
        <f>IF(Table_Styles[[#This Row],[PB]]&lt;&gt;"",Table_Styles[[#This Row],[PB]],IF(Table_Styles[[#This Row],[PB Default]]&lt;&gt;"",Table_Styles[[#This Row],[PB Default]],""))</f>
        <v/>
      </c>
      <c r="AT81" s="59"/>
      <c r="AU81" s="59"/>
      <c r="AV81" s="50" t="str">
        <f>IF(Table_Styles[[#This Row],[PL]]&lt;&gt;"",Table_Styles[[#This Row],[PL]],IF(Table_Styles[[#This Row],[PL Default]]&lt;&gt;"",Table_Styles[[#This Row],[PL Default]],""))</f>
        <v/>
      </c>
      <c r="AW81" s="59"/>
      <c r="AX81" s="59"/>
      <c r="AY81" s="50" t="str">
        <f>IF(Table_Styles[[#This Row],[BT]]&lt;&gt;"",Table_Styles[[#This Row],[BT]],IF(Table_Styles[[#This Row],[BT Default]]&lt;&gt;"",Table_Styles[[#This Row],[BT Default]],""))</f>
        <v/>
      </c>
      <c r="AZ81" s="59"/>
      <c r="BA81" s="59"/>
      <c r="BB81" s="50" t="str">
        <f>IF(Table_Styles[[#This Row],[BR]]&lt;&gt;"",Table_Styles[[#This Row],[BR]],IF(Table_Styles[[#This Row],[BR Default]]&lt;&gt;"",Table_Styles[[#This Row],[BR Default]],""))</f>
        <v/>
      </c>
      <c r="BC81" s="59"/>
      <c r="BD81" s="59"/>
      <c r="BE81" s="50" t="str">
        <f>IF(Table_Styles[[#This Row],[BB]]&lt;&gt;"",Table_Styles[[#This Row],[BB]],IF(Table_Styles[[#This Row],[BB Default]]&lt;&gt;"",Table_Styles[[#This Row],[BB Default]],""))</f>
        <v/>
      </c>
      <c r="BF81" s="59"/>
      <c r="BG81" s="59"/>
      <c r="BH81" s="50" t="str">
        <f>IF(Table_Styles[[#This Row],[BL]]&lt;&gt;"",Table_Styles[[#This Row],[BL]],IF(Table_Styles[[#This Row],[BL Default]]&lt;&gt;"",Table_Styles[[#This Row],[BL Default]],""))</f>
        <v/>
      </c>
      <c r="BI81" s="59"/>
      <c r="BJ81" s="59"/>
      <c r="BK81" s="50" t="str">
        <f>IF(Table_Styles[[#This Row],[Width]]&lt;&gt;"",Table_Styles[[#This Row],[Width]],IF(Table_Styles[[#This Row],[Width Default]]&lt;&gt;"",Table_Styles[[#This Row],[Width Default]],""))</f>
        <v/>
      </c>
      <c r="BL81" s="59"/>
      <c r="BM81" s="59"/>
      <c r="BN81" s="50" t="str">
        <f>IF(Table_Styles[[#This Row],[Height]]&lt;&gt;"",Table_Styles[[#This Row],[Height]],IF(Table_Styles[[#This Row],[Height Default]]&lt;&gt;"",Table_Styles[[#This Row],[Height Default]],""))</f>
        <v/>
      </c>
      <c r="BO81" s="50"/>
      <c r="BP81" s="178"/>
      <c r="BQ81" s="50" t="str">
        <f>IF(Table_Styles[[#This Row],[Top]]&lt;&gt;"",Table_Styles[[#This Row],[Top]],IF(Table_Styles[[#This Row],[Top Default]]&lt;&gt;"",Table_Styles[[#This Row],[Top Default]],""))</f>
        <v/>
      </c>
      <c r="BR81" s="50"/>
      <c r="BS81" s="50"/>
      <c r="BT81" s="50" t="str">
        <f>IF(Table_Styles[[#This Row],[Right]]&lt;&gt;"",Table_Styles[[#This Row],[Right]],IF(Table_Styles[[#This Row],[Right Default]]&lt;&gt;"",Table_Styles[[#This Row],[Right Default]],""))</f>
        <v/>
      </c>
      <c r="BU81" s="50"/>
      <c r="BV81" s="50"/>
      <c r="BW81" s="50" t="str">
        <f>IF(Table_Styles[[#This Row],[Bottom]]&lt;&gt;"",Table_Styles[[#This Row],[Bottom]],IF(Table_Styles[[#This Row],[Bottom Default]]&lt;&gt;"",Table_Styles[[#This Row],[Bottom Default]],""))</f>
        <v/>
      </c>
      <c r="BX81" s="50"/>
      <c r="BY81" s="50"/>
      <c r="BZ81" s="50" t="str">
        <f>IF(Table_Styles[[#This Row],[Left]]&lt;&gt;"",Table_Styles[[#This Row],[Left]],IF(Table_Styles[[#This Row],[Left Default]]&lt;&gt;"",Table_Styles[[#This Row],[Left Default]],""))</f>
        <v/>
      </c>
      <c r="CA81" s="59"/>
      <c r="CB81" s="106" t="str">
        <f>IF(AND(Table_Styles[[#This Row],[Selector]]&lt;&gt;"",Table_Styles[[#This Row],[Font Family Used]]&lt;&gt;"",Table_Styles[[#This Row],[Font Weight Used]]&lt;&gt;""),Table_Styles[[#This Row],[Font Family Used]]&amp;" "&amp;Table_Styles[[#This Row],[Font Weight Used]],"")</f>
        <v/>
      </c>
      <c r="CC81" s="106" t="str">
        <f ca="1">IF(AND(Table_Styles[[#This Row],[Selector]],COUNTIF(OFFSET(CC:CC,0,0,ROW()-1,1),"="&amp;Table_Styles[[#This Row],[Font]])=0),Table_Styles[[#This Row],[Font]],"")</f>
        <v/>
      </c>
      <c r="CD81" s="106" t="str">
        <f ca="1">IF(Table_Styles[[#This Row],[Unique Font]]&lt;&gt;"",
"{""fontFamily"":"""&amp;Table_Styles[[#This Row],[Font Family Used]]&amp;""",""fontWeight"":"&amp;Table_Styles[[#This Row],[Font Weight Used]]&amp;"}","")</f>
        <v/>
      </c>
      <c r="CE8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13px;margin-right: 5px</v>
      </c>
      <c r="CF81" s="106" t="str">
        <f>IF(AND(Table_Styles[[#This Row],[Selector]]&lt;&gt;"", Table_Styles[[#This Row],[Config Properties]]&lt;&gt;""),
Table_Styles[[#This Row],[Selector]]&amp;" { "&amp;Table_Styles[[#This Row],[Config Properties]]&amp;" }","")</f>
        <v>formly-field .repeating .btn.btn-add-item .btn-icon { font-size: 13px;margin-right: 5px }</v>
      </c>
      <c r="CG81" s="106" t="str">
        <f xml:space="preserve">
SUBSTITUTE(SUBSTITUTE(SUBSTITUTE(SUBSTITUTE(SUBSTITUTE(SUBSTITUTE(SUBSTITUTE(SUBSTITUTE(Table_Styles[[#This Row],[Config]],
" {","{"),
"{ ","{"),
" }","}"),
"} ","}"),
" ,",","),
", ",","),
" :",":"),
": ",":")</f>
        <v>formly-field .repeating .btn.btn-add-item .btn-icon{font-size:13px;margin-right:5px}</v>
      </c>
    </row>
    <row r="82" spans="2:85" ht="21" customHeight="1">
      <c r="B82" s="103" t="s">
        <v>457</v>
      </c>
      <c r="C82" s="104" t="s">
        <v>458</v>
      </c>
      <c r="D82" s="59"/>
      <c r="E82" s="60"/>
      <c r="F82" s="52" t="str">
        <f>IF(Table_Styles[[#This Row],[Font Family]]&lt;&gt;"",Table_Styles[[#This Row],[Font Family]],IF(Table_Styles[[#This Row],[Font Family Default]]&lt;&gt;"",Table_Styles[[#This Row],[Font Family Default]],""))</f>
        <v/>
      </c>
      <c r="G82" s="59"/>
      <c r="H82" s="59"/>
      <c r="I82" s="50" t="str">
        <f>IF(Table_Styles[[#This Row],[Font Size]]&lt;&gt;"",Table_Styles[[#This Row],[Font Size]],IF(Table_Styles[[#This Row],[Font Size Default]]&lt;&gt;"",Table_Styles[[#This Row],[Font Size Default]],""))</f>
        <v/>
      </c>
      <c r="J82" s="59"/>
      <c r="K82" s="59"/>
      <c r="L82" s="50" t="str">
        <f>IF(Table_Styles[[#This Row],[Font Weight]]&lt;&gt;"",Table_Styles[[#This Row],[Font Weight]],IF(Table_Styles[[#This Row],[Font Weight Default]]&lt;&gt;"",Table_Styles[[#This Row],[Font Weight Default]],""))</f>
        <v/>
      </c>
      <c r="M82" s="59"/>
      <c r="N82" s="174" t="str">
        <f>Colour_Accent_1</f>
        <v>#2c6ec3</v>
      </c>
      <c r="O82" s="25" t="str">
        <f>IF(Table_Styles[[#This Row],[Colour]]&lt;&gt;"",Table_Styles[[#This Row],[Colour]],IF(Table_Styles[[#This Row],[Colour Default]]&lt;&gt;"",Table_Styles[[#This Row],[Colour Default]],""))</f>
        <v>#2c6ec3</v>
      </c>
      <c r="P82" s="60"/>
      <c r="Q82" s="59" t="str">
        <f>Colour_Background_1</f>
        <v>#FFFFFF</v>
      </c>
      <c r="R82" s="52" t="str">
        <f>IF(Table_Styles[[#This Row],[Background]]&lt;&gt;"",Table_Styles[[#This Row],[Background]],IF(Table_Styles[[#This Row],[Background Default]]&lt;&gt;"",Table_Styles[[#This Row],[Background Default]],""))</f>
        <v>#FFFFFF</v>
      </c>
      <c r="S82" s="59"/>
      <c r="T82" s="135" t="s">
        <v>414</v>
      </c>
      <c r="U82" s="50" t="str">
        <f>IF(Table_Styles[[#This Row],[Border]]&lt;&gt;"",Table_Styles[[#This Row],[Border]],IF(Table_Styles[[#This Row],[Border Default]]&lt;&gt;"",Table_Styles[[#This Row],[Border Default]],""))</f>
        <v>none</v>
      </c>
      <c r="V82" s="59"/>
      <c r="W82" s="59"/>
      <c r="X82" s="50" t="str">
        <f>IF(Table_Styles[[#This Row],[Border Radius]]&lt;&gt;"",Table_Styles[[#This Row],[Border Radius]],IF(Table_Styles[[#This Row],[Border Radius Default]]&lt;&gt;"",Table_Styles[[#This Row],[Border Radius Default]],""))</f>
        <v/>
      </c>
      <c r="Y82" s="59"/>
      <c r="Z82" s="135" t="s">
        <v>434</v>
      </c>
      <c r="AA82" s="50" t="str">
        <f>IF(Table_Styles[[#This Row],[MT]]&lt;&gt;"",Table_Styles[[#This Row],[MT]],IF(Table_Styles[[#This Row],[MT Default]]&lt;&gt;"",Table_Styles[[#This Row],[MT Default]],""))</f>
        <v>25px</v>
      </c>
      <c r="AB82" s="59"/>
      <c r="AC82" s="59"/>
      <c r="AD82" s="50" t="str">
        <f>IF(Table_Styles[[#This Row],[MR]]&lt;&gt;"",Table_Styles[[#This Row],[MR]],IF(Table_Styles[[#This Row],[MR Default]]&lt;&gt;"",Table_Styles[[#This Row],[MR Default]],""))</f>
        <v/>
      </c>
      <c r="AE82" s="59"/>
      <c r="AF82" s="59"/>
      <c r="AG82" s="50" t="str">
        <f>IF(Table_Styles[[#This Row],[MB]]&lt;&gt;"",Table_Styles[[#This Row],[MB]],IF(Table_Styles[[#This Row],[MB Default]]&lt;&gt;"",Table_Styles[[#This Row],[MB Default]],""))</f>
        <v/>
      </c>
      <c r="AH82" s="59"/>
      <c r="AI82" s="59"/>
      <c r="AJ82" s="50" t="str">
        <f>IF(Table_Styles[[#This Row],[ML]]&lt;&gt;"",Table_Styles[[#This Row],[ML]],IF(Table_Styles[[#This Row],[ML Default]]&lt;&gt;"",Table_Styles[[#This Row],[ML Default]],""))</f>
        <v/>
      </c>
      <c r="AK82" s="59"/>
      <c r="AL82" s="59"/>
      <c r="AM82" s="50" t="str">
        <f>IF(Table_Styles[[#This Row],[PT]]&lt;&gt;"",Table_Styles[[#This Row],[PT]],IF(Table_Styles[[#This Row],[PT Default]]&lt;&gt;"",Table_Styles[[#This Row],[PT Default]],""))</f>
        <v/>
      </c>
      <c r="AN82" s="59"/>
      <c r="AO82" s="135" t="s">
        <v>489</v>
      </c>
      <c r="AP82" s="50" t="str">
        <f>IF(Table_Styles[[#This Row],[PR]]&lt;&gt;"",Table_Styles[[#This Row],[PR]],IF(Table_Styles[[#This Row],[PR Default]]&lt;&gt;"",Table_Styles[[#This Row],[PR Default]],""))</f>
        <v>8px</v>
      </c>
      <c r="AQ82" s="59"/>
      <c r="AR82" s="59"/>
      <c r="AS82" s="50" t="str">
        <f>IF(Table_Styles[[#This Row],[PB]]&lt;&gt;"",Table_Styles[[#This Row],[PB]],IF(Table_Styles[[#This Row],[PB Default]]&lt;&gt;"",Table_Styles[[#This Row],[PB Default]],""))</f>
        <v/>
      </c>
      <c r="AT82" s="59"/>
      <c r="AU82" s="135" t="s">
        <v>489</v>
      </c>
      <c r="AV82" s="50" t="str">
        <f>IF(Table_Styles[[#This Row],[PL]]&lt;&gt;"",Table_Styles[[#This Row],[PL]],IF(Table_Styles[[#This Row],[PL Default]]&lt;&gt;"",Table_Styles[[#This Row],[PL Default]],""))</f>
        <v>8px</v>
      </c>
      <c r="AW82" s="59"/>
      <c r="AX82" s="59"/>
      <c r="AY82" s="50" t="str">
        <f>IF(Table_Styles[[#This Row],[BT]]&lt;&gt;"",Table_Styles[[#This Row],[BT]],IF(Table_Styles[[#This Row],[BT Default]]&lt;&gt;"",Table_Styles[[#This Row],[BT Default]],""))</f>
        <v/>
      </c>
      <c r="AZ82" s="59"/>
      <c r="BA82" s="59"/>
      <c r="BB82" s="50" t="str">
        <f>IF(Table_Styles[[#This Row],[BR]]&lt;&gt;"",Table_Styles[[#This Row],[BR]],IF(Table_Styles[[#This Row],[BR Default]]&lt;&gt;"",Table_Styles[[#This Row],[BR Default]],""))</f>
        <v/>
      </c>
      <c r="BC82" s="59"/>
      <c r="BD82" s="59"/>
      <c r="BE82" s="50" t="str">
        <f>IF(Table_Styles[[#This Row],[BB]]&lt;&gt;"",Table_Styles[[#This Row],[BB]],IF(Table_Styles[[#This Row],[BB Default]]&lt;&gt;"",Table_Styles[[#This Row],[BB Default]],""))</f>
        <v/>
      </c>
      <c r="BF82" s="59"/>
      <c r="BG82" s="59"/>
      <c r="BH82" s="50" t="str">
        <f>IF(Table_Styles[[#This Row],[BL]]&lt;&gt;"",Table_Styles[[#This Row],[BL]],IF(Table_Styles[[#This Row],[BL Default]]&lt;&gt;"",Table_Styles[[#This Row],[BL Default]],""))</f>
        <v/>
      </c>
      <c r="BI82" s="59"/>
      <c r="BJ82" s="59"/>
      <c r="BK82" s="50" t="str">
        <f>IF(Table_Styles[[#This Row],[Width]]&lt;&gt;"",Table_Styles[[#This Row],[Width]],IF(Table_Styles[[#This Row],[Width Default]]&lt;&gt;"",Table_Styles[[#This Row],[Width Default]],""))</f>
        <v/>
      </c>
      <c r="BL82" s="59"/>
      <c r="BM82" s="59"/>
      <c r="BN82" s="50" t="str">
        <f>IF(Table_Styles[[#This Row],[Height]]&lt;&gt;"",Table_Styles[[#This Row],[Height]],IF(Table_Styles[[#This Row],[Height Default]]&lt;&gt;"",Table_Styles[[#This Row],[Height Default]],""))</f>
        <v/>
      </c>
      <c r="BO82" s="50"/>
      <c r="BP82" s="50"/>
      <c r="BQ82" s="50" t="str">
        <f>IF(Table_Styles[[#This Row],[Top]]&lt;&gt;"",Table_Styles[[#This Row],[Top]],IF(Table_Styles[[#This Row],[Top Default]]&lt;&gt;"",Table_Styles[[#This Row],[Top Default]],""))</f>
        <v/>
      </c>
      <c r="BR82" s="50"/>
      <c r="BS82" s="50"/>
      <c r="BT82" s="50" t="str">
        <f>IF(Table_Styles[[#This Row],[Right]]&lt;&gt;"",Table_Styles[[#This Row],[Right]],IF(Table_Styles[[#This Row],[Right Default]]&lt;&gt;"",Table_Styles[[#This Row],[Right Default]],""))</f>
        <v/>
      </c>
      <c r="BU82" s="50"/>
      <c r="BV82" s="50"/>
      <c r="BW82" s="50" t="str">
        <f>IF(Table_Styles[[#This Row],[Bottom]]&lt;&gt;"",Table_Styles[[#This Row],[Bottom]],IF(Table_Styles[[#This Row],[Bottom Default]]&lt;&gt;"",Table_Styles[[#This Row],[Bottom Default]],""))</f>
        <v/>
      </c>
      <c r="BX82" s="50"/>
      <c r="BY82" s="50"/>
      <c r="BZ82" s="50" t="str">
        <f>IF(Table_Styles[[#This Row],[Left]]&lt;&gt;"",Table_Styles[[#This Row],[Left]],IF(Table_Styles[[#This Row],[Left Default]]&lt;&gt;"",Table_Styles[[#This Row],[Left Default]],""))</f>
        <v/>
      </c>
      <c r="CA82" s="59"/>
      <c r="CB82" s="103" t="str">
        <f>IF(AND(Table_Styles[[#This Row],[Selector]]&lt;&gt;"",Table_Styles[[#This Row],[Font Family Used]]&lt;&gt;"",Table_Styles[[#This Row],[Font Weight Used]]&lt;&gt;""),Table_Styles[[#This Row],[Font Family Used]]&amp;" "&amp;Table_Styles[[#This Row],[Font Weight Used]],"")</f>
        <v/>
      </c>
      <c r="CC82" s="103" t="str">
        <f ca="1">IF(AND(Table_Styles[[#This Row],[Selector]],COUNTIF(OFFSET(CC:CC,0,0,ROW()-1,1),"="&amp;Table_Styles[[#This Row],[Font]])=0),Table_Styles[[#This Row],[Font]],"")</f>
        <v/>
      </c>
      <c r="CD82" s="103" t="str">
        <f ca="1">IF(Table_Styles[[#This Row],[Unique Font]]&lt;&gt;"",
"{""fontFamily"":"""&amp;Table_Styles[[#This Row],[Font Family Used]]&amp;""",""fontWeight"":"&amp;Table_Styles[[#This Row],[Font Weight Used]]&amp;"}","")</f>
        <v/>
      </c>
      <c r="CE8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#2c6ec3;background: #FFFFFF;border: none;margin-top: 25px;padding-right: 8px;padding-left: 8px</v>
      </c>
      <c r="CF82" s="106" t="str">
        <f>IF(AND(Table_Styles[[#This Row],[Selector]]&lt;&gt;"", Table_Styles[[#This Row],[Config Properties]]&lt;&gt;""),
Table_Styles[[#This Row],[Selector]]&amp;" { "&amp;Table_Styles[[#This Row],[Config Properties]]&amp;" }","")</f>
        <v>formly-field .repeating .btn.btn-remove-item { color: #2c6ec3;background: #FFFFFF;border: none;margin-top: 25px;padding-right: 8px;padding-left: 8px }</v>
      </c>
      <c r="CG82" s="103" t="str">
        <f xml:space="preserve">
SUBSTITUTE(SUBSTITUTE(SUBSTITUTE(SUBSTITUTE(SUBSTITUTE(SUBSTITUTE(SUBSTITUTE(SUBSTITUTE(Table_Styles[[#This Row],[Config]],
" {","{"),
"{ ","{"),
" }","}"),
"} ","}"),
" ,",","),
", ",","),
" :",":"),
": ",":")</f>
        <v>formly-field .repeating .btn.btn-remove-item{color:#2c6ec3;background:#FFFFFF;border:none;margin-top:25px;padding-right:8px;padding-left:8px}</v>
      </c>
    </row>
    <row r="83" spans="2:85" ht="21" customHeight="1">
      <c r="B83" s="103" t="s">
        <v>459</v>
      </c>
      <c r="C83" s="104" t="s">
        <v>460</v>
      </c>
      <c r="D83" s="59"/>
      <c r="E83" s="59"/>
      <c r="F83" s="50" t="str">
        <f>IF(Table_Styles[[#This Row],[Font Family]]&lt;&gt;"",Table_Styles[[#This Row],[Font Family]],IF(Table_Styles[[#This Row],[Font Family Default]]&lt;&gt;"",Table_Styles[[#This Row],[Font Family Default]],""))</f>
        <v/>
      </c>
      <c r="G83" s="59"/>
      <c r="H83" s="59"/>
      <c r="I83" s="50" t="str">
        <f>IF(Table_Styles[[#This Row],[Font Size]]&lt;&gt;"",Table_Styles[[#This Row],[Font Size]],IF(Table_Styles[[#This Row],[Font Size Default]]&lt;&gt;"",Table_Styles[[#This Row],[Font Size Default]],""))</f>
        <v/>
      </c>
      <c r="J83" s="59"/>
      <c r="K83" s="59"/>
      <c r="L83" s="50" t="str">
        <f>IF(Table_Styles[[#This Row],[Font Weight]]&lt;&gt;"",Table_Styles[[#This Row],[Font Weight]],IF(Table_Styles[[#This Row],[Font Weight Default]]&lt;&gt;"",Table_Styles[[#This Row],[Font Weight Default]],""))</f>
        <v/>
      </c>
      <c r="M83" s="59"/>
      <c r="N83" s="174" t="str">
        <f>Colour_Accent_1</f>
        <v>#2c6ec3</v>
      </c>
      <c r="O83" s="25" t="str">
        <f>IF(Table_Styles[[#This Row],[Colour]]&lt;&gt;"",Table_Styles[[#This Row],[Colour]],IF(Table_Styles[[#This Row],[Colour Default]]&lt;&gt;"",Table_Styles[[#This Row],[Colour Default]],""))</f>
        <v>#2c6ec3</v>
      </c>
      <c r="P83" s="60"/>
      <c r="Q83" s="59" t="str">
        <f>Colour_Background_1</f>
        <v>#FFFFFF</v>
      </c>
      <c r="R83" s="52" t="str">
        <f>IF(Table_Styles[[#This Row],[Background]]&lt;&gt;"",Table_Styles[[#This Row],[Background]],IF(Table_Styles[[#This Row],[Background Default]]&lt;&gt;"",Table_Styles[[#This Row],[Background Default]],""))</f>
        <v>#FFFFFF</v>
      </c>
      <c r="S83" s="59"/>
      <c r="T83" s="135" t="s">
        <v>414</v>
      </c>
      <c r="U83" s="50" t="str">
        <f>IF(Table_Styles[[#This Row],[Border]]&lt;&gt;"",Table_Styles[[#This Row],[Border]],IF(Table_Styles[[#This Row],[Border Default]]&lt;&gt;"",Table_Styles[[#This Row],[Border Default]],""))</f>
        <v>none</v>
      </c>
      <c r="V83" s="59"/>
      <c r="W83" s="59"/>
      <c r="X83" s="50" t="str">
        <f>IF(Table_Styles[[#This Row],[Border Radius]]&lt;&gt;"",Table_Styles[[#This Row],[Border Radius]],IF(Table_Styles[[#This Row],[Border Radius Default]]&lt;&gt;"",Table_Styles[[#This Row],[Border Radius Default]],""))</f>
        <v/>
      </c>
      <c r="Y83" s="59"/>
      <c r="Z83" s="59"/>
      <c r="AA83" s="50" t="str">
        <f>IF(Table_Styles[[#This Row],[MT]]&lt;&gt;"",Table_Styles[[#This Row],[MT]],IF(Table_Styles[[#This Row],[MT Default]]&lt;&gt;"",Table_Styles[[#This Row],[MT Default]],""))</f>
        <v/>
      </c>
      <c r="AB83" s="59"/>
      <c r="AC83" s="59"/>
      <c r="AD83" s="50" t="str">
        <f>IF(Table_Styles[[#This Row],[MR]]&lt;&gt;"",Table_Styles[[#This Row],[MR]],IF(Table_Styles[[#This Row],[MR Default]]&lt;&gt;"",Table_Styles[[#This Row],[MR Default]],""))</f>
        <v/>
      </c>
      <c r="AE83" s="59"/>
      <c r="AF83" s="59"/>
      <c r="AG83" s="50" t="str">
        <f>IF(Table_Styles[[#This Row],[MB]]&lt;&gt;"",Table_Styles[[#This Row],[MB]],IF(Table_Styles[[#This Row],[MB Default]]&lt;&gt;"",Table_Styles[[#This Row],[MB Default]],""))</f>
        <v/>
      </c>
      <c r="AH83" s="59"/>
      <c r="AI83" s="59"/>
      <c r="AJ83" s="50" t="str">
        <f>IF(Table_Styles[[#This Row],[ML]]&lt;&gt;"",Table_Styles[[#This Row],[ML]],IF(Table_Styles[[#This Row],[ML Default]]&lt;&gt;"",Table_Styles[[#This Row],[ML Default]],""))</f>
        <v/>
      </c>
      <c r="AK83" s="59"/>
      <c r="AL83" s="59"/>
      <c r="AM83" s="50" t="str">
        <f>IF(Table_Styles[[#This Row],[PT]]&lt;&gt;"",Table_Styles[[#This Row],[PT]],IF(Table_Styles[[#This Row],[PT Default]]&lt;&gt;"",Table_Styles[[#This Row],[PT Default]],""))</f>
        <v/>
      </c>
      <c r="AN83" s="59"/>
      <c r="AO83" s="59"/>
      <c r="AP83" s="50" t="str">
        <f>IF(Table_Styles[[#This Row],[PR]]&lt;&gt;"",Table_Styles[[#This Row],[PR]],IF(Table_Styles[[#This Row],[PR Default]]&lt;&gt;"",Table_Styles[[#This Row],[PR Default]],""))</f>
        <v/>
      </c>
      <c r="AQ83" s="59"/>
      <c r="AR83" s="59"/>
      <c r="AS83" s="50" t="str">
        <f>IF(Table_Styles[[#This Row],[PB]]&lt;&gt;"",Table_Styles[[#This Row],[PB]],IF(Table_Styles[[#This Row],[PB Default]]&lt;&gt;"",Table_Styles[[#This Row],[PB Default]],""))</f>
        <v/>
      </c>
      <c r="AT83" s="59"/>
      <c r="AU83" s="59"/>
      <c r="AV83" s="50" t="str">
        <f>IF(Table_Styles[[#This Row],[PL]]&lt;&gt;"",Table_Styles[[#This Row],[PL]],IF(Table_Styles[[#This Row],[PL Default]]&lt;&gt;"",Table_Styles[[#This Row],[PL Default]],""))</f>
        <v/>
      </c>
      <c r="AW83" s="59"/>
      <c r="AX83" s="59"/>
      <c r="AY83" s="50" t="str">
        <f>IF(Table_Styles[[#This Row],[BT]]&lt;&gt;"",Table_Styles[[#This Row],[BT]],IF(Table_Styles[[#This Row],[BT Default]]&lt;&gt;"",Table_Styles[[#This Row],[BT Default]],""))</f>
        <v/>
      </c>
      <c r="AZ83" s="59"/>
      <c r="BA83" s="59"/>
      <c r="BB83" s="50" t="str">
        <f>IF(Table_Styles[[#This Row],[BR]]&lt;&gt;"",Table_Styles[[#This Row],[BR]],IF(Table_Styles[[#This Row],[BR Default]]&lt;&gt;"",Table_Styles[[#This Row],[BR Default]],""))</f>
        <v/>
      </c>
      <c r="BC83" s="59"/>
      <c r="BD83" s="59"/>
      <c r="BE83" s="50" t="str">
        <f>IF(Table_Styles[[#This Row],[BB]]&lt;&gt;"",Table_Styles[[#This Row],[BB]],IF(Table_Styles[[#This Row],[BB Default]]&lt;&gt;"",Table_Styles[[#This Row],[BB Default]],""))</f>
        <v/>
      </c>
      <c r="BF83" s="59"/>
      <c r="BG83" s="59"/>
      <c r="BH83" s="50" t="str">
        <f>IF(Table_Styles[[#This Row],[BL]]&lt;&gt;"",Table_Styles[[#This Row],[BL]],IF(Table_Styles[[#This Row],[BL Default]]&lt;&gt;"",Table_Styles[[#This Row],[BL Default]],""))</f>
        <v/>
      </c>
      <c r="BI83" s="59"/>
      <c r="BJ83" s="59"/>
      <c r="BK83" s="50" t="str">
        <f>IF(Table_Styles[[#This Row],[Width]]&lt;&gt;"",Table_Styles[[#This Row],[Width]],IF(Table_Styles[[#This Row],[Width Default]]&lt;&gt;"",Table_Styles[[#This Row],[Width Default]],""))</f>
        <v/>
      </c>
      <c r="BL83" s="59"/>
      <c r="BM83" s="59"/>
      <c r="BN83" s="50" t="str">
        <f>IF(Table_Styles[[#This Row],[Height]]&lt;&gt;"",Table_Styles[[#This Row],[Height]],IF(Table_Styles[[#This Row],[Height Default]]&lt;&gt;"",Table_Styles[[#This Row],[Height Default]],""))</f>
        <v/>
      </c>
      <c r="BO83" s="50"/>
      <c r="BP83" s="50"/>
      <c r="BQ83" s="50" t="str">
        <f>IF(Table_Styles[[#This Row],[Top]]&lt;&gt;"",Table_Styles[[#This Row],[Top]],IF(Table_Styles[[#This Row],[Top Default]]&lt;&gt;"",Table_Styles[[#This Row],[Top Default]],""))</f>
        <v/>
      </c>
      <c r="BR83" s="50"/>
      <c r="BS83" s="50"/>
      <c r="BT83" s="50" t="str">
        <f>IF(Table_Styles[[#This Row],[Right]]&lt;&gt;"",Table_Styles[[#This Row],[Right]],IF(Table_Styles[[#This Row],[Right Default]]&lt;&gt;"",Table_Styles[[#This Row],[Right Default]],""))</f>
        <v/>
      </c>
      <c r="BU83" s="50"/>
      <c r="BV83" s="50"/>
      <c r="BW83" s="50" t="str">
        <f>IF(Table_Styles[[#This Row],[Bottom]]&lt;&gt;"",Table_Styles[[#This Row],[Bottom]],IF(Table_Styles[[#This Row],[Bottom Default]]&lt;&gt;"",Table_Styles[[#This Row],[Bottom Default]],""))</f>
        <v/>
      </c>
      <c r="BX83" s="50"/>
      <c r="BY83" s="50"/>
      <c r="BZ83" s="50" t="str">
        <f>IF(Table_Styles[[#This Row],[Left]]&lt;&gt;"",Table_Styles[[#This Row],[Left]],IF(Table_Styles[[#This Row],[Left Default]]&lt;&gt;"",Table_Styles[[#This Row],[Left Default]],""))</f>
        <v/>
      </c>
      <c r="CA83" s="59"/>
      <c r="CB83" s="103" t="str">
        <f>IF(AND(Table_Styles[[#This Row],[Selector]]&lt;&gt;"",Table_Styles[[#This Row],[Font Family Used]]&lt;&gt;"",Table_Styles[[#This Row],[Font Weight Used]]&lt;&gt;""),Table_Styles[[#This Row],[Font Family Used]]&amp;" "&amp;Table_Styles[[#This Row],[Font Weight Used]],"")</f>
        <v/>
      </c>
      <c r="CC83" s="103" t="str">
        <f ca="1">IF(AND(Table_Styles[[#This Row],[Selector]],COUNTIF(OFFSET(CC:CC,0,0,ROW()-1,1),"="&amp;Table_Styles[[#This Row],[Font]])=0),Table_Styles[[#This Row],[Font]],"")</f>
        <v/>
      </c>
      <c r="CD83" s="103" t="str">
        <f ca="1">IF(Table_Styles[[#This Row],[Unique Font]]&lt;&gt;"",
"{""fontFamily"":"""&amp;Table_Styles[[#This Row],[Font Family Used]]&amp;""",""fontWeight"":"&amp;Table_Styles[[#This Row],[Font Weight Used]]&amp;"}","")</f>
        <v/>
      </c>
      <c r="CE8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#2c6ec3;background: #FFFFFF;border: none</v>
      </c>
      <c r="CF83" s="106" t="str">
        <f>IF(AND(Table_Styles[[#This Row],[Selector]]&lt;&gt;"", Table_Styles[[#This Row],[Config Properties]]&lt;&gt;""),
Table_Styles[[#This Row],[Selector]]&amp;" { "&amp;Table_Styles[[#This Row],[Config Properties]]&amp;" }","")</f>
        <v>formly-field .repeating .btn.btn-remove-item:hover { color: #2c6ec3;background: #FFFFFF;border: none }</v>
      </c>
      <c r="CG83" s="103" t="str">
        <f xml:space="preserve">
SUBSTITUTE(SUBSTITUTE(SUBSTITUTE(SUBSTITUTE(SUBSTITUTE(SUBSTITUTE(SUBSTITUTE(SUBSTITUTE(Table_Styles[[#This Row],[Config]],
" {","{"),
"{ ","{"),
" }","}"),
"} ","}"),
" ,",","),
", ",","),
" :",":"),
": ",":")</f>
        <v>formly-field .repeating .btn.btn-remove-item:hover{color:#2c6ec3;background:#FFFFFF;border:none}</v>
      </c>
    </row>
    <row r="84" spans="2:85" ht="21" customHeight="1">
      <c r="B84" s="103" t="s">
        <v>461</v>
      </c>
      <c r="C84" s="104" t="s">
        <v>462</v>
      </c>
      <c r="D84" s="59"/>
      <c r="E84" s="59"/>
      <c r="F84" s="50" t="str">
        <f>IF(Table_Styles[[#This Row],[Font Family]]&lt;&gt;"",Table_Styles[[#This Row],[Font Family]],IF(Table_Styles[[#This Row],[Font Family Default]]&lt;&gt;"",Table_Styles[[#This Row],[Font Family Default]],""))</f>
        <v/>
      </c>
      <c r="G84" s="59"/>
      <c r="H84" s="59"/>
      <c r="I84" s="50" t="str">
        <f>IF(Table_Styles[[#This Row],[Font Size]]&lt;&gt;"",Table_Styles[[#This Row],[Font Size]],IF(Table_Styles[[#This Row],[Font Size Default]]&lt;&gt;"",Table_Styles[[#This Row],[Font Size Default]],""))</f>
        <v/>
      </c>
      <c r="J84" s="59"/>
      <c r="K84" s="59"/>
      <c r="L84" s="50" t="str">
        <f>IF(Table_Styles[[#This Row],[Font Weight]]&lt;&gt;"",Table_Styles[[#This Row],[Font Weight]],IF(Table_Styles[[#This Row],[Font Weight Default]]&lt;&gt;"",Table_Styles[[#This Row],[Font Weight Default]],""))</f>
        <v/>
      </c>
      <c r="M84" s="59"/>
      <c r="N84" s="174" t="str">
        <f>Colour_Accent_1</f>
        <v>#2c6ec3</v>
      </c>
      <c r="O84" s="25" t="str">
        <f>IF(Table_Styles[[#This Row],[Colour]]&lt;&gt;"",Table_Styles[[#This Row],[Colour]],IF(Table_Styles[[#This Row],[Colour Default]]&lt;&gt;"",Table_Styles[[#This Row],[Colour Default]],""))</f>
        <v>#2c6ec3</v>
      </c>
      <c r="P84" s="60"/>
      <c r="Q84" s="59" t="str">
        <f>Colour_Background_1</f>
        <v>#FFFFFF</v>
      </c>
      <c r="R84" s="52" t="str">
        <f>IF(Table_Styles[[#This Row],[Background]]&lt;&gt;"",Table_Styles[[#This Row],[Background]],IF(Table_Styles[[#This Row],[Background Default]]&lt;&gt;"",Table_Styles[[#This Row],[Background Default]],""))</f>
        <v>#FFFFFF</v>
      </c>
      <c r="S84" s="59"/>
      <c r="T84" s="135" t="s">
        <v>414</v>
      </c>
      <c r="U84" s="50" t="str">
        <f>IF(Table_Styles[[#This Row],[Border]]&lt;&gt;"",Table_Styles[[#This Row],[Border]],IF(Table_Styles[[#This Row],[Border Default]]&lt;&gt;"",Table_Styles[[#This Row],[Border Default]],""))</f>
        <v>none</v>
      </c>
      <c r="V84" s="59"/>
      <c r="W84" s="59"/>
      <c r="X84" s="50" t="str">
        <f>IF(Table_Styles[[#This Row],[Border Radius]]&lt;&gt;"",Table_Styles[[#This Row],[Border Radius]],IF(Table_Styles[[#This Row],[Border Radius Default]]&lt;&gt;"",Table_Styles[[#This Row],[Border Radius Default]],""))</f>
        <v/>
      </c>
      <c r="Y84" s="59"/>
      <c r="Z84" s="59"/>
      <c r="AA84" s="50" t="str">
        <f>IF(Table_Styles[[#This Row],[MT]]&lt;&gt;"",Table_Styles[[#This Row],[MT]],IF(Table_Styles[[#This Row],[MT Default]]&lt;&gt;"",Table_Styles[[#This Row],[MT Default]],""))</f>
        <v/>
      </c>
      <c r="AB84" s="59"/>
      <c r="AC84" s="59"/>
      <c r="AD84" s="50" t="str">
        <f>IF(Table_Styles[[#This Row],[MR]]&lt;&gt;"",Table_Styles[[#This Row],[MR]],IF(Table_Styles[[#This Row],[MR Default]]&lt;&gt;"",Table_Styles[[#This Row],[MR Default]],""))</f>
        <v/>
      </c>
      <c r="AE84" s="59"/>
      <c r="AF84" s="59"/>
      <c r="AG84" s="50" t="str">
        <f>IF(Table_Styles[[#This Row],[MB]]&lt;&gt;"",Table_Styles[[#This Row],[MB]],IF(Table_Styles[[#This Row],[MB Default]]&lt;&gt;"",Table_Styles[[#This Row],[MB Default]],""))</f>
        <v/>
      </c>
      <c r="AH84" s="59"/>
      <c r="AI84" s="59"/>
      <c r="AJ84" s="50" t="str">
        <f>IF(Table_Styles[[#This Row],[ML]]&lt;&gt;"",Table_Styles[[#This Row],[ML]],IF(Table_Styles[[#This Row],[ML Default]]&lt;&gt;"",Table_Styles[[#This Row],[ML Default]],""))</f>
        <v/>
      </c>
      <c r="AK84" s="59"/>
      <c r="AL84" s="59"/>
      <c r="AM84" s="50" t="str">
        <f>IF(Table_Styles[[#This Row],[PT]]&lt;&gt;"",Table_Styles[[#This Row],[PT]],IF(Table_Styles[[#This Row],[PT Default]]&lt;&gt;"",Table_Styles[[#This Row],[PT Default]],""))</f>
        <v/>
      </c>
      <c r="AN84" s="59"/>
      <c r="AO84" s="59"/>
      <c r="AP84" s="50" t="str">
        <f>IF(Table_Styles[[#This Row],[PR]]&lt;&gt;"",Table_Styles[[#This Row],[PR]],IF(Table_Styles[[#This Row],[PR Default]]&lt;&gt;"",Table_Styles[[#This Row],[PR Default]],""))</f>
        <v/>
      </c>
      <c r="AQ84" s="59"/>
      <c r="AR84" s="59"/>
      <c r="AS84" s="50" t="str">
        <f>IF(Table_Styles[[#This Row],[PB]]&lt;&gt;"",Table_Styles[[#This Row],[PB]],IF(Table_Styles[[#This Row],[PB Default]]&lt;&gt;"",Table_Styles[[#This Row],[PB Default]],""))</f>
        <v/>
      </c>
      <c r="AT84" s="59"/>
      <c r="AU84" s="59"/>
      <c r="AV84" s="50" t="str">
        <f>IF(Table_Styles[[#This Row],[PL]]&lt;&gt;"",Table_Styles[[#This Row],[PL]],IF(Table_Styles[[#This Row],[PL Default]]&lt;&gt;"",Table_Styles[[#This Row],[PL Default]],""))</f>
        <v/>
      </c>
      <c r="AW84" s="59"/>
      <c r="AX84" s="59"/>
      <c r="AY84" s="50" t="str">
        <f>IF(Table_Styles[[#This Row],[BT]]&lt;&gt;"",Table_Styles[[#This Row],[BT]],IF(Table_Styles[[#This Row],[BT Default]]&lt;&gt;"",Table_Styles[[#This Row],[BT Default]],""))</f>
        <v/>
      </c>
      <c r="AZ84" s="59"/>
      <c r="BA84" s="59"/>
      <c r="BB84" s="50" t="str">
        <f>IF(Table_Styles[[#This Row],[BR]]&lt;&gt;"",Table_Styles[[#This Row],[BR]],IF(Table_Styles[[#This Row],[BR Default]]&lt;&gt;"",Table_Styles[[#This Row],[BR Default]],""))</f>
        <v/>
      </c>
      <c r="BC84" s="59"/>
      <c r="BD84" s="59"/>
      <c r="BE84" s="50" t="str">
        <f>IF(Table_Styles[[#This Row],[BB]]&lt;&gt;"",Table_Styles[[#This Row],[BB]],IF(Table_Styles[[#This Row],[BB Default]]&lt;&gt;"",Table_Styles[[#This Row],[BB Default]],""))</f>
        <v/>
      </c>
      <c r="BF84" s="59"/>
      <c r="BG84" s="59"/>
      <c r="BH84" s="50" t="str">
        <f>IF(Table_Styles[[#This Row],[BL]]&lt;&gt;"",Table_Styles[[#This Row],[BL]],IF(Table_Styles[[#This Row],[BL Default]]&lt;&gt;"",Table_Styles[[#This Row],[BL Default]],""))</f>
        <v/>
      </c>
      <c r="BI84" s="59"/>
      <c r="BJ84" s="59"/>
      <c r="BK84" s="50" t="str">
        <f>IF(Table_Styles[[#This Row],[Width]]&lt;&gt;"",Table_Styles[[#This Row],[Width]],IF(Table_Styles[[#This Row],[Width Default]]&lt;&gt;"",Table_Styles[[#This Row],[Width Default]],""))</f>
        <v/>
      </c>
      <c r="BL84" s="59"/>
      <c r="BM84" s="59"/>
      <c r="BN84" s="50" t="str">
        <f>IF(Table_Styles[[#This Row],[Height]]&lt;&gt;"",Table_Styles[[#This Row],[Height]],IF(Table_Styles[[#This Row],[Height Default]]&lt;&gt;"",Table_Styles[[#This Row],[Height Default]],""))</f>
        <v/>
      </c>
      <c r="BO84" s="50"/>
      <c r="BP84" s="50"/>
      <c r="BQ84" s="50" t="str">
        <f>IF(Table_Styles[[#This Row],[Top]]&lt;&gt;"",Table_Styles[[#This Row],[Top]],IF(Table_Styles[[#This Row],[Top Default]]&lt;&gt;"",Table_Styles[[#This Row],[Top Default]],""))</f>
        <v/>
      </c>
      <c r="BR84" s="50"/>
      <c r="BS84" s="50"/>
      <c r="BT84" s="50" t="str">
        <f>IF(Table_Styles[[#This Row],[Right]]&lt;&gt;"",Table_Styles[[#This Row],[Right]],IF(Table_Styles[[#This Row],[Right Default]]&lt;&gt;"",Table_Styles[[#This Row],[Right Default]],""))</f>
        <v/>
      </c>
      <c r="BU84" s="50"/>
      <c r="BV84" s="50"/>
      <c r="BW84" s="50" t="str">
        <f>IF(Table_Styles[[#This Row],[Bottom]]&lt;&gt;"",Table_Styles[[#This Row],[Bottom]],IF(Table_Styles[[#This Row],[Bottom Default]]&lt;&gt;"",Table_Styles[[#This Row],[Bottom Default]],""))</f>
        <v/>
      </c>
      <c r="BX84" s="50"/>
      <c r="BY84" s="50"/>
      <c r="BZ84" s="50" t="str">
        <f>IF(Table_Styles[[#This Row],[Left]]&lt;&gt;"",Table_Styles[[#This Row],[Left]],IF(Table_Styles[[#This Row],[Left Default]]&lt;&gt;"",Table_Styles[[#This Row],[Left Default]],""))</f>
        <v/>
      </c>
      <c r="CA84" s="59"/>
      <c r="CB84" s="103" t="str">
        <f>IF(AND(Table_Styles[[#This Row],[Selector]]&lt;&gt;"",Table_Styles[[#This Row],[Font Family Used]]&lt;&gt;"",Table_Styles[[#This Row],[Font Weight Used]]&lt;&gt;""),Table_Styles[[#This Row],[Font Family Used]]&amp;" "&amp;Table_Styles[[#This Row],[Font Weight Used]],"")</f>
        <v/>
      </c>
      <c r="CC84" s="103" t="str">
        <f ca="1">IF(AND(Table_Styles[[#This Row],[Selector]],COUNTIF(OFFSET(CC:CC,0,0,ROW()-1,1),"="&amp;Table_Styles[[#This Row],[Font]])=0),Table_Styles[[#This Row],[Font]],"")</f>
        <v/>
      </c>
      <c r="CD84" s="103" t="str">
        <f ca="1">IF(Table_Styles[[#This Row],[Unique Font]]&lt;&gt;"",
"{""fontFamily"":"""&amp;Table_Styles[[#This Row],[Font Family Used]]&amp;""",""fontWeight"":"&amp;Table_Styles[[#This Row],[Font Weight Used]]&amp;"}","")</f>
        <v/>
      </c>
      <c r="CE84"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#2c6ec3;background: #FFFFFF;border: none</v>
      </c>
      <c r="CF84" s="106" t="str">
        <f>IF(AND(Table_Styles[[#This Row],[Selector]]&lt;&gt;"", Table_Styles[[#This Row],[Config Properties]]&lt;&gt;""),
Table_Styles[[#This Row],[Selector]]&amp;" { "&amp;Table_Styles[[#This Row],[Config Properties]]&amp;" }","")</f>
        <v>formly-field .repeating .btn.btn-remove-item:active { color: #2c6ec3;background: #FFFFFF;border: none }</v>
      </c>
      <c r="CG84" s="103" t="str">
        <f xml:space="preserve">
SUBSTITUTE(SUBSTITUTE(SUBSTITUTE(SUBSTITUTE(SUBSTITUTE(SUBSTITUTE(SUBSTITUTE(SUBSTITUTE(Table_Styles[[#This Row],[Config]],
" {","{"),
"{ ","{"),
" }","}"),
"} ","}"),
" ,",","),
", ",","),
" :",":"),
": ",":")</f>
        <v>formly-field .repeating .btn.btn-remove-item:active{color:#2c6ec3;background:#FFFFFF;border:none}</v>
      </c>
    </row>
    <row r="85" spans="2:85" ht="21" customHeight="1">
      <c r="B85" s="176" t="s">
        <v>463</v>
      </c>
      <c r="C85" s="104" t="s">
        <v>464</v>
      </c>
      <c r="D85" s="59"/>
      <c r="E85" s="59"/>
      <c r="F85" s="50" t="str">
        <f>IF(Table_Styles[[#This Row],[Font Family]]&lt;&gt;"",Table_Styles[[#This Row],[Font Family]],IF(Table_Styles[[#This Row],[Font Family Default]]&lt;&gt;"",Table_Styles[[#This Row],[Font Family Default]],""))</f>
        <v/>
      </c>
      <c r="G85" s="59"/>
      <c r="H85" s="279" t="s">
        <v>379</v>
      </c>
      <c r="I85" s="50" t="str">
        <f>IF(Table_Styles[[#This Row],[Font Size]]&lt;&gt;"",Table_Styles[[#This Row],[Font Size]],IF(Table_Styles[[#This Row],[Font Size Default]]&lt;&gt;"",Table_Styles[[#This Row],[Font Size Default]],""))</f>
        <v>15px</v>
      </c>
      <c r="J85" s="59"/>
      <c r="K85" s="59"/>
      <c r="L85" s="50" t="str">
        <f>IF(Table_Styles[[#This Row],[Font Weight]]&lt;&gt;"",Table_Styles[[#This Row],[Font Weight]],IF(Table_Styles[[#This Row],[Font Weight Default]]&lt;&gt;"",Table_Styles[[#This Row],[Font Weight Default]],""))</f>
        <v/>
      </c>
      <c r="M85" s="59"/>
      <c r="N85" s="62"/>
      <c r="O85" s="29" t="str">
        <f>IF(Table_Styles[[#This Row],[Colour]]&lt;&gt;"",Table_Styles[[#This Row],[Colour]],IF(Table_Styles[[#This Row],[Colour Default]]&lt;&gt;"",Table_Styles[[#This Row],[Colour Default]],""))</f>
        <v/>
      </c>
      <c r="P85" s="59"/>
      <c r="Q85" s="59"/>
      <c r="R85" s="50" t="str">
        <f>IF(Table_Styles[[#This Row],[Background]]&lt;&gt;"",Table_Styles[[#This Row],[Background]],IF(Table_Styles[[#This Row],[Background Default]]&lt;&gt;"",Table_Styles[[#This Row],[Background Default]],""))</f>
        <v/>
      </c>
      <c r="S85" s="59"/>
      <c r="T85" s="135"/>
      <c r="U85" s="50" t="str">
        <f>IF(Table_Styles[[#This Row],[Border]]&lt;&gt;"",Table_Styles[[#This Row],[Border]],IF(Table_Styles[[#This Row],[Border Default]]&lt;&gt;"",Table_Styles[[#This Row],[Border Default]],""))</f>
        <v/>
      </c>
      <c r="V85" s="59"/>
      <c r="W85" s="59"/>
      <c r="X85" s="50" t="str">
        <f>IF(Table_Styles[[#This Row],[Border Radius]]&lt;&gt;"",Table_Styles[[#This Row],[Border Radius]],IF(Table_Styles[[#This Row],[Border Radius Default]]&lt;&gt;"",Table_Styles[[#This Row],[Border Radius Default]],""))</f>
        <v/>
      </c>
      <c r="Y85" s="59"/>
      <c r="Z85" s="283" t="s">
        <v>1256</v>
      </c>
      <c r="AA85" s="50" t="str">
        <f>IF(Table_Styles[[#This Row],[MT]]&lt;&gt;"",Table_Styles[[#This Row],[MT]],IF(Table_Styles[[#This Row],[MT Default]]&lt;&gt;"",Table_Styles[[#This Row],[MT Default]],""))</f>
        <v>-3px</v>
      </c>
      <c r="AB85" s="59"/>
      <c r="AC85" s="177" t="s">
        <v>404</v>
      </c>
      <c r="AD85" s="50" t="str">
        <f>IF(Table_Styles[[#This Row],[MR]]&lt;&gt;"",Table_Styles[[#This Row],[MR]],IF(Table_Styles[[#This Row],[MR Default]]&lt;&gt;"",Table_Styles[[#This Row],[MR Default]],""))</f>
        <v>5px</v>
      </c>
      <c r="AE85" s="59"/>
      <c r="AF85" s="59"/>
      <c r="AG85" s="50" t="str">
        <f>IF(Table_Styles[[#This Row],[MB]]&lt;&gt;"",Table_Styles[[#This Row],[MB]],IF(Table_Styles[[#This Row],[MB Default]]&lt;&gt;"",Table_Styles[[#This Row],[MB Default]],""))</f>
        <v/>
      </c>
      <c r="AH85" s="59"/>
      <c r="AI85" s="177"/>
      <c r="AJ85" s="50" t="str">
        <f>IF(Table_Styles[[#This Row],[ML]]&lt;&gt;"",Table_Styles[[#This Row],[ML]],IF(Table_Styles[[#This Row],[ML Default]]&lt;&gt;"",Table_Styles[[#This Row],[ML Default]],""))</f>
        <v/>
      </c>
      <c r="AK85" s="59"/>
      <c r="AL85" s="59"/>
      <c r="AM85" s="50" t="str">
        <f>IF(Table_Styles[[#This Row],[PT]]&lt;&gt;"",Table_Styles[[#This Row],[PT]],IF(Table_Styles[[#This Row],[PT Default]]&lt;&gt;"",Table_Styles[[#This Row],[PT Default]],""))</f>
        <v/>
      </c>
      <c r="AN85" s="59"/>
      <c r="AO85" s="59"/>
      <c r="AP85" s="50" t="str">
        <f>IF(Table_Styles[[#This Row],[PR]]&lt;&gt;"",Table_Styles[[#This Row],[PR]],IF(Table_Styles[[#This Row],[PR Default]]&lt;&gt;"",Table_Styles[[#This Row],[PR Default]],""))</f>
        <v/>
      </c>
      <c r="AQ85" s="59"/>
      <c r="AR85" s="59"/>
      <c r="AS85" s="50" t="str">
        <f>IF(Table_Styles[[#This Row],[PB]]&lt;&gt;"",Table_Styles[[#This Row],[PB]],IF(Table_Styles[[#This Row],[PB Default]]&lt;&gt;"",Table_Styles[[#This Row],[PB Default]],""))</f>
        <v/>
      </c>
      <c r="AT85" s="59"/>
      <c r="AU85" s="59"/>
      <c r="AV85" s="50" t="str">
        <f>IF(Table_Styles[[#This Row],[PL]]&lt;&gt;"",Table_Styles[[#This Row],[PL]],IF(Table_Styles[[#This Row],[PL Default]]&lt;&gt;"",Table_Styles[[#This Row],[PL Default]],""))</f>
        <v/>
      </c>
      <c r="AW85" s="59"/>
      <c r="AX85" s="59"/>
      <c r="AY85" s="50" t="str">
        <f>IF(Table_Styles[[#This Row],[BT]]&lt;&gt;"",Table_Styles[[#This Row],[BT]],IF(Table_Styles[[#This Row],[BT Default]]&lt;&gt;"",Table_Styles[[#This Row],[BT Default]],""))</f>
        <v/>
      </c>
      <c r="AZ85" s="59"/>
      <c r="BA85" s="59"/>
      <c r="BB85" s="50" t="str">
        <f>IF(Table_Styles[[#This Row],[BR]]&lt;&gt;"",Table_Styles[[#This Row],[BR]],IF(Table_Styles[[#This Row],[BR Default]]&lt;&gt;"",Table_Styles[[#This Row],[BR Default]],""))</f>
        <v/>
      </c>
      <c r="BC85" s="59"/>
      <c r="BD85" s="59"/>
      <c r="BE85" s="50" t="str">
        <f>IF(Table_Styles[[#This Row],[BB]]&lt;&gt;"",Table_Styles[[#This Row],[BB]],IF(Table_Styles[[#This Row],[BB Default]]&lt;&gt;"",Table_Styles[[#This Row],[BB Default]],""))</f>
        <v/>
      </c>
      <c r="BF85" s="59"/>
      <c r="BG85" s="59"/>
      <c r="BH85" s="50" t="str">
        <f>IF(Table_Styles[[#This Row],[BL]]&lt;&gt;"",Table_Styles[[#This Row],[BL]],IF(Table_Styles[[#This Row],[BL Default]]&lt;&gt;"",Table_Styles[[#This Row],[BL Default]],""))</f>
        <v/>
      </c>
      <c r="BI85" s="59"/>
      <c r="BJ85" s="59"/>
      <c r="BK85" s="50" t="str">
        <f>IF(Table_Styles[[#This Row],[Width]]&lt;&gt;"",Table_Styles[[#This Row],[Width]],IF(Table_Styles[[#This Row],[Width Default]]&lt;&gt;"",Table_Styles[[#This Row],[Width Default]],""))</f>
        <v/>
      </c>
      <c r="BL85" s="59"/>
      <c r="BM85" s="59"/>
      <c r="BN85" s="50" t="str">
        <f>IF(Table_Styles[[#This Row],[Height]]&lt;&gt;"",Table_Styles[[#This Row],[Height]],IF(Table_Styles[[#This Row],[Height Default]]&lt;&gt;"",Table_Styles[[#This Row],[Height Default]],""))</f>
        <v/>
      </c>
      <c r="BO85" s="50"/>
      <c r="BP85" s="178" t="s">
        <v>455</v>
      </c>
      <c r="BQ85" s="50" t="str">
        <f>IF(Table_Styles[[#This Row],[Top]]&lt;&gt;"",Table_Styles[[#This Row],[Top]],IF(Table_Styles[[#This Row],[Top Default]]&lt;&gt;"",Table_Styles[[#This Row],[Top Default]],""))</f>
        <v>2px</v>
      </c>
      <c r="BR85" s="50"/>
      <c r="BS85" s="50"/>
      <c r="BT85" s="50" t="str">
        <f>IF(Table_Styles[[#This Row],[Right]]&lt;&gt;"",Table_Styles[[#This Row],[Right]],IF(Table_Styles[[#This Row],[Right Default]]&lt;&gt;"",Table_Styles[[#This Row],[Right Default]],""))</f>
        <v/>
      </c>
      <c r="BU85" s="50"/>
      <c r="BV85" s="50"/>
      <c r="BW85" s="50" t="str">
        <f>IF(Table_Styles[[#This Row],[Bottom]]&lt;&gt;"",Table_Styles[[#This Row],[Bottom]],IF(Table_Styles[[#This Row],[Bottom Default]]&lt;&gt;"",Table_Styles[[#This Row],[Bottom Default]],""))</f>
        <v/>
      </c>
      <c r="BX85" s="50"/>
      <c r="BY85" s="178"/>
      <c r="BZ85" s="50" t="str">
        <f>IF(Table_Styles[[#This Row],[Left]]&lt;&gt;"",Table_Styles[[#This Row],[Left]],IF(Table_Styles[[#This Row],[Left Default]]&lt;&gt;"",Table_Styles[[#This Row],[Left Default]],""))</f>
        <v/>
      </c>
      <c r="CA85" s="59"/>
      <c r="CB85" s="106" t="str">
        <f>IF(AND(Table_Styles[[#This Row],[Selector]]&lt;&gt;"",Table_Styles[[#This Row],[Font Family Used]]&lt;&gt;"",Table_Styles[[#This Row],[Font Weight Used]]&lt;&gt;""),Table_Styles[[#This Row],[Font Family Used]]&amp;" "&amp;Table_Styles[[#This Row],[Font Weight Used]],"")</f>
        <v/>
      </c>
      <c r="CC85" s="106" t="str">
        <f ca="1">IF(AND(Table_Styles[[#This Row],[Selector]],COUNTIF(OFFSET(CC:CC,0,0,ROW()-1,1),"="&amp;Table_Styles[[#This Row],[Font]])=0),Table_Styles[[#This Row],[Font]],"")</f>
        <v/>
      </c>
      <c r="CD85" s="106" t="str">
        <f ca="1">IF(Table_Styles[[#This Row],[Unique Font]]&lt;&gt;"",
"{""fontFamily"":"""&amp;Table_Styles[[#This Row],[Font Family Used]]&amp;""",""fontWeight"":"&amp;Table_Styles[[#This Row],[Font Weight Used]]&amp;"}","")</f>
        <v/>
      </c>
      <c r="CE8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15px;margin-top: -3px;margin-right: 5px;top: 2px</v>
      </c>
      <c r="CF85" s="106" t="str">
        <f>IF(AND(Table_Styles[[#This Row],[Selector]]&lt;&gt;"", Table_Styles[[#This Row],[Config Properties]]&lt;&gt;""),
Table_Styles[[#This Row],[Selector]]&amp;" { "&amp;Table_Styles[[#This Row],[Config Properties]]&amp;" }","")</f>
        <v>formly-field .repeating .btn.btn-remove-item .btn-icon { font-size: 15px;margin-top: -3px;margin-right: 5px;top: 2px }</v>
      </c>
      <c r="CG85" s="106" t="str">
        <f xml:space="preserve">
SUBSTITUTE(SUBSTITUTE(SUBSTITUTE(SUBSTITUTE(SUBSTITUTE(SUBSTITUTE(SUBSTITUTE(SUBSTITUTE(Table_Styles[[#This Row],[Config]],
" {","{"),
"{ ","{"),
" }","}"),
"} ","}"),
" ,",","),
", ",","),
" :",":"),
": ",":")</f>
        <v>formly-field .repeating .btn.btn-remove-item .btn-icon{font-size:15px;margin-top:-3px;margin-right:5px;top:2px}</v>
      </c>
    </row>
    <row r="86" spans="2:85" ht="21" customHeight="1">
      <c r="B86" s="284" t="s">
        <v>1257</v>
      </c>
      <c r="C86" s="104" t="s">
        <v>1259</v>
      </c>
      <c r="D86" s="59"/>
      <c r="E86" s="59"/>
      <c r="F86" s="50" t="str">
        <f>IF(Table_Styles[[#This Row],[Font Family]]&lt;&gt;"",Table_Styles[[#This Row],[Font Family]],IF(Table_Styles[[#This Row],[Font Family Default]]&lt;&gt;"",Table_Styles[[#This Row],[Font Family Default]],""))</f>
        <v/>
      </c>
      <c r="G86" s="59"/>
      <c r="H86" s="279"/>
      <c r="I86" s="50" t="str">
        <f>IF(Table_Styles[[#This Row],[Font Size]]&lt;&gt;"",Table_Styles[[#This Row],[Font Size]],IF(Table_Styles[[#This Row],[Font Size Default]]&lt;&gt;"",Table_Styles[[#This Row],[Font Size Default]],""))</f>
        <v/>
      </c>
      <c r="J86" s="59"/>
      <c r="K86" s="59"/>
      <c r="L86" s="50" t="str">
        <f>IF(Table_Styles[[#This Row],[Font Weight]]&lt;&gt;"",Table_Styles[[#This Row],[Font Weight]],IF(Table_Styles[[#This Row],[Font Weight Default]]&lt;&gt;"",Table_Styles[[#This Row],[Font Weight Default]],""))</f>
        <v/>
      </c>
      <c r="M86" s="59"/>
      <c r="N86" s="62"/>
      <c r="O86" s="29" t="str">
        <f>IF(Table_Styles[[#This Row],[Colour]]&lt;&gt;"",Table_Styles[[#This Row],[Colour]],IF(Table_Styles[[#This Row],[Colour Default]]&lt;&gt;"",Table_Styles[[#This Row],[Colour Default]],""))</f>
        <v/>
      </c>
      <c r="P86" s="59"/>
      <c r="Q86" s="135"/>
      <c r="R86" s="50" t="str">
        <f>IF(Table_Styles[[#This Row],[Background]]&lt;&gt;"",Table_Styles[[#This Row],[Background]],IF(Table_Styles[[#This Row],[Background Default]]&lt;&gt;"",Table_Styles[[#This Row],[Background Default]],""))</f>
        <v/>
      </c>
      <c r="S86" s="59"/>
      <c r="T86" s="135"/>
      <c r="U86" s="50" t="str">
        <f>IF(Table_Styles[[#This Row],[Border]]&lt;&gt;"",Table_Styles[[#This Row],[Border]],IF(Table_Styles[[#This Row],[Border Default]]&lt;&gt;"",Table_Styles[[#This Row],[Border Default]],""))</f>
        <v/>
      </c>
      <c r="V86" s="59"/>
      <c r="W86" s="59"/>
      <c r="X86" s="50" t="str">
        <f>IF(Table_Styles[[#This Row],[Border Radius]]&lt;&gt;"",Table_Styles[[#This Row],[Border Radius]],IF(Table_Styles[[#This Row],[Border Radius Default]]&lt;&gt;"",Table_Styles[[#This Row],[Border Radius Default]],""))</f>
        <v/>
      </c>
      <c r="Y86" s="59"/>
      <c r="Z86" s="283" t="s">
        <v>730</v>
      </c>
      <c r="AA86" s="50" t="str">
        <f>IF(Table_Styles[[#This Row],[MT]]&lt;&gt;"",Table_Styles[[#This Row],[MT]],IF(Table_Styles[[#This Row],[MT Default]]&lt;&gt;"",Table_Styles[[#This Row],[MT Default]],""))</f>
        <v>-15px</v>
      </c>
      <c r="AB86" s="59"/>
      <c r="AC86" s="177"/>
      <c r="AD86" s="50" t="str">
        <f>IF(Table_Styles[[#This Row],[MR]]&lt;&gt;"",Table_Styles[[#This Row],[MR]],IF(Table_Styles[[#This Row],[MR Default]]&lt;&gt;"",Table_Styles[[#This Row],[MR Default]],""))</f>
        <v/>
      </c>
      <c r="AE86" s="59"/>
      <c r="AF86" s="283" t="s">
        <v>863</v>
      </c>
      <c r="AG86" s="50" t="str">
        <f>IF(Table_Styles[[#This Row],[MB]]&lt;&gt;"",Table_Styles[[#This Row],[MB]],IF(Table_Styles[[#This Row],[MB Default]]&lt;&gt;"",Table_Styles[[#This Row],[MB Default]],""))</f>
        <v>-5px</v>
      </c>
      <c r="AH86" s="59"/>
      <c r="AI86" s="177"/>
      <c r="AJ86" s="50" t="str">
        <f>IF(Table_Styles[[#This Row],[ML]]&lt;&gt;"",Table_Styles[[#This Row],[ML]],IF(Table_Styles[[#This Row],[ML Default]]&lt;&gt;"",Table_Styles[[#This Row],[ML Default]],""))</f>
        <v/>
      </c>
      <c r="AK86" s="59"/>
      <c r="AL86" s="59"/>
      <c r="AM86" s="50" t="str">
        <f>IF(Table_Styles[[#This Row],[PT]]&lt;&gt;"",Table_Styles[[#This Row],[PT]],IF(Table_Styles[[#This Row],[PT Default]]&lt;&gt;"",Table_Styles[[#This Row],[PT Default]],""))</f>
        <v/>
      </c>
      <c r="AN86" s="59"/>
      <c r="AO86" s="59"/>
      <c r="AP86" s="50" t="str">
        <f>IF(Table_Styles[[#This Row],[PR]]&lt;&gt;"",Table_Styles[[#This Row],[PR]],IF(Table_Styles[[#This Row],[PR Default]]&lt;&gt;"",Table_Styles[[#This Row],[PR Default]],""))</f>
        <v/>
      </c>
      <c r="AQ86" s="59"/>
      <c r="AR86" s="59"/>
      <c r="AS86" s="50" t="str">
        <f>IF(Table_Styles[[#This Row],[PB]]&lt;&gt;"",Table_Styles[[#This Row],[PB]],IF(Table_Styles[[#This Row],[PB Default]]&lt;&gt;"",Table_Styles[[#This Row],[PB Default]],""))</f>
        <v/>
      </c>
      <c r="AT86" s="59"/>
      <c r="AU86" s="59"/>
      <c r="AV86" s="50" t="str">
        <f>IF(Table_Styles[[#This Row],[PL]]&lt;&gt;"",Table_Styles[[#This Row],[PL]],IF(Table_Styles[[#This Row],[PL Default]]&lt;&gt;"",Table_Styles[[#This Row],[PL Default]],""))</f>
        <v/>
      </c>
      <c r="AW86" s="59"/>
      <c r="AX86" s="59"/>
      <c r="AY86" s="50" t="str">
        <f>IF(Table_Styles[[#This Row],[BT]]&lt;&gt;"",Table_Styles[[#This Row],[BT]],IF(Table_Styles[[#This Row],[BT Default]]&lt;&gt;"",Table_Styles[[#This Row],[BT Default]],""))</f>
        <v/>
      </c>
      <c r="AZ86" s="59"/>
      <c r="BA86" s="59"/>
      <c r="BB86" s="50" t="str">
        <f>IF(Table_Styles[[#This Row],[BR]]&lt;&gt;"",Table_Styles[[#This Row],[BR]],IF(Table_Styles[[#This Row],[BR Default]]&lt;&gt;"",Table_Styles[[#This Row],[BR Default]],""))</f>
        <v/>
      </c>
      <c r="BC86" s="59"/>
      <c r="BD86" s="59"/>
      <c r="BE86" s="50" t="str">
        <f>IF(Table_Styles[[#This Row],[BB]]&lt;&gt;"",Table_Styles[[#This Row],[BB]],IF(Table_Styles[[#This Row],[BB Default]]&lt;&gt;"",Table_Styles[[#This Row],[BB Default]],""))</f>
        <v/>
      </c>
      <c r="BF86" s="59"/>
      <c r="BG86" s="59"/>
      <c r="BH86" s="50" t="str">
        <f>IF(Table_Styles[[#This Row],[BL]]&lt;&gt;"",Table_Styles[[#This Row],[BL]],IF(Table_Styles[[#This Row],[BL Default]]&lt;&gt;"",Table_Styles[[#This Row],[BL Default]],""))</f>
        <v/>
      </c>
      <c r="BI86" s="59"/>
      <c r="BJ86" s="59"/>
      <c r="BK86" s="50" t="str">
        <f>IF(Table_Styles[[#This Row],[Width]]&lt;&gt;"",Table_Styles[[#This Row],[Width]],IF(Table_Styles[[#This Row],[Width Default]]&lt;&gt;"",Table_Styles[[#This Row],[Width Default]],""))</f>
        <v/>
      </c>
      <c r="BL86" s="59"/>
      <c r="BM86" s="59"/>
      <c r="BN86" s="50" t="str">
        <f>IF(Table_Styles[[#This Row],[Height]]&lt;&gt;"",Table_Styles[[#This Row],[Height]],IF(Table_Styles[[#This Row],[Height Default]]&lt;&gt;"",Table_Styles[[#This Row],[Height Default]],""))</f>
        <v/>
      </c>
      <c r="BO86" s="50"/>
      <c r="BP86" s="178"/>
      <c r="BQ86" s="50" t="str">
        <f>IF(Table_Styles[[#This Row],[Top]]&lt;&gt;"",Table_Styles[[#This Row],[Top]],IF(Table_Styles[[#This Row],[Top Default]]&lt;&gt;"",Table_Styles[[#This Row],[Top Default]],""))</f>
        <v/>
      </c>
      <c r="BR86" s="50"/>
      <c r="BS86" s="50"/>
      <c r="BT86" s="50" t="str">
        <f>IF(Table_Styles[[#This Row],[Right]]&lt;&gt;"",Table_Styles[[#This Row],[Right]],IF(Table_Styles[[#This Row],[Right Default]]&lt;&gt;"",Table_Styles[[#This Row],[Right Default]],""))</f>
        <v/>
      </c>
      <c r="BU86" s="50"/>
      <c r="BV86" s="50"/>
      <c r="BW86" s="50" t="str">
        <f>IF(Table_Styles[[#This Row],[Bottom]]&lt;&gt;"",Table_Styles[[#This Row],[Bottom]],IF(Table_Styles[[#This Row],[Bottom Default]]&lt;&gt;"",Table_Styles[[#This Row],[Bottom Default]],""))</f>
        <v/>
      </c>
      <c r="BX86" s="50"/>
      <c r="BY86" s="178"/>
      <c r="BZ86" s="50" t="str">
        <f>IF(Table_Styles[[#This Row],[Left]]&lt;&gt;"",Table_Styles[[#This Row],[Left]],IF(Table_Styles[[#This Row],[Left Default]]&lt;&gt;"",Table_Styles[[#This Row],[Left Default]],""))</f>
        <v/>
      </c>
      <c r="CA86" s="135" t="s">
        <v>1258</v>
      </c>
      <c r="CB86" s="106" t="str">
        <f>IF(AND(Table_Styles[[#This Row],[Selector]]&lt;&gt;"",Table_Styles[[#This Row],[Font Family Used]]&lt;&gt;"",Table_Styles[[#This Row],[Font Weight Used]]&lt;&gt;""),Table_Styles[[#This Row],[Font Family Used]]&amp;" "&amp;Table_Styles[[#This Row],[Font Weight Used]],"")</f>
        <v/>
      </c>
      <c r="CC86" s="106" t="str">
        <f ca="1">IF(AND(Table_Styles[[#This Row],[Selector]],COUNTIF(OFFSET(CC:CC,0,0,ROW()-1,1),"="&amp;Table_Styles[[#This Row],[Font]])=0),Table_Styles[[#This Row],[Font]],"")</f>
        <v/>
      </c>
      <c r="CD86" s="106" t="str">
        <f ca="1">IF(Table_Styles[[#This Row],[Unique Font]]&lt;&gt;"",
"{""fontFamily"":"""&amp;Table_Styles[[#This Row],[Font Family Used]]&amp;""",""fontWeight"":"&amp;Table_Styles[[#This Row],[Font Weight Used]]&amp;"}","")</f>
        <v/>
      </c>
      <c r="CE8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-5px;text-align: right;</v>
      </c>
      <c r="CF86" s="106" t="str">
        <f>IF(AND(Table_Styles[[#This Row],[Selector]]&lt;&gt;"", Table_Styles[[#This Row],[Config Properties]]&lt;&gt;""),
Table_Styles[[#This Row],[Selector]]&amp;" { "&amp;Table_Styles[[#This Row],[Config Properties]]&amp;" }","")</f>
        <v>formly-field .repeating-question-set &gt; div:last-child { margin-top: -15px;margin-bottom: -5px;text-align: right; }</v>
      </c>
      <c r="CG86" s="106" t="str">
        <f xml:space="preserve">
SUBSTITUTE(SUBSTITUTE(SUBSTITUTE(SUBSTITUTE(SUBSTITUTE(SUBSTITUTE(SUBSTITUTE(SUBSTITUTE(Table_Styles[[#This Row],[Config]],
" {","{"),
"{ ","{"),
" }","}"),
"} ","}"),
" ,",","),
", ",","),
" :",":"),
": ",":")</f>
        <v>formly-field .repeating-question-set &gt; div:last-child{margin-top:-15px;margin-bottom:-5px;text-align:right;}</v>
      </c>
    </row>
    <row r="87" spans="2:85" ht="21.75" thickBot="1">
      <c r="B87" s="109" t="s">
        <v>799</v>
      </c>
      <c r="C87" s="109"/>
      <c r="D87" s="69"/>
      <c r="E87" s="69"/>
      <c r="F87" s="69" t="str">
        <f>IF(Table_Styles[[#This Row],[Font Family]]&lt;&gt;"",Table_Styles[[#This Row],[Font Family]],IF(Table_Styles[[#This Row],[Font Family Default]]&lt;&gt;"",Table_Styles[[#This Row],[Font Family Default]],""))</f>
        <v/>
      </c>
      <c r="G87" s="69"/>
      <c r="H87" s="221"/>
      <c r="I87" s="69" t="str">
        <f>IF(Table_Styles[[#This Row],[Font Size]]&lt;&gt;"",Table_Styles[[#This Row],[Font Size]],IF(Table_Styles[[#This Row],[Font Size Default]]&lt;&gt;"",Table_Styles[[#This Row],[Font Size Default]],""))</f>
        <v/>
      </c>
      <c r="J87" s="69"/>
      <c r="K87" s="69"/>
      <c r="L87" s="69" t="str">
        <f>IF(Table_Styles[[#This Row],[Font Weight]]&lt;&gt;"",Table_Styles[[#This Row],[Font Weight]],IF(Table_Styles[[#This Row],[Font Weight Default]]&lt;&gt;"",Table_Styles[[#This Row],[Font Weight Default]],""))</f>
        <v/>
      </c>
      <c r="M87" s="69"/>
      <c r="N87" s="69"/>
      <c r="O87" s="69" t="str">
        <f>IF(Table_Styles[[#This Row],[Colour]]&lt;&gt;"",Table_Styles[[#This Row],[Colour]],IF(Table_Styles[[#This Row],[Colour Default]]&lt;&gt;"",Table_Styles[[#This Row],[Colour Default]],""))</f>
        <v/>
      </c>
      <c r="P87" s="69"/>
      <c r="Q87" s="69"/>
      <c r="R87" s="69" t="str">
        <f>IF(Table_Styles[[#This Row],[Background]]&lt;&gt;"",Table_Styles[[#This Row],[Background]],IF(Table_Styles[[#This Row],[Background Default]]&lt;&gt;"",Table_Styles[[#This Row],[Background Default]],""))</f>
        <v/>
      </c>
      <c r="S87" s="69"/>
      <c r="T87" s="69"/>
      <c r="U87" s="69" t="str">
        <f>IF(Table_Styles[[#This Row],[Border]]&lt;&gt;"",Table_Styles[[#This Row],[Border]],IF(Table_Styles[[#This Row],[Border Default]]&lt;&gt;"",Table_Styles[[#This Row],[Border Default]],""))</f>
        <v/>
      </c>
      <c r="V87" s="69"/>
      <c r="W87" s="69"/>
      <c r="X87" s="69" t="str">
        <f>IF(Table_Styles[[#This Row],[Border Radius]]&lt;&gt;"",Table_Styles[[#This Row],[Border Radius]],IF(Table_Styles[[#This Row],[Border Radius Default]]&lt;&gt;"",Table_Styles[[#This Row],[Border Radius Default]],""))</f>
        <v/>
      </c>
      <c r="Y87" s="69"/>
      <c r="Z87" s="69"/>
      <c r="AA87" s="69" t="str">
        <f>IF(Table_Styles[[#This Row],[MT]]&lt;&gt;"",Table_Styles[[#This Row],[MT]],IF(Table_Styles[[#This Row],[MT Default]]&lt;&gt;"",Table_Styles[[#This Row],[MT Default]],""))</f>
        <v/>
      </c>
      <c r="AB87" s="69"/>
      <c r="AC87" s="69"/>
      <c r="AD87" s="69" t="str">
        <f>IF(Table_Styles[[#This Row],[MR]]&lt;&gt;"",Table_Styles[[#This Row],[MR]],IF(Table_Styles[[#This Row],[MR Default]]&lt;&gt;"",Table_Styles[[#This Row],[MR Default]],""))</f>
        <v/>
      </c>
      <c r="AE87" s="69"/>
      <c r="AF87" s="69"/>
      <c r="AG87" s="69" t="str">
        <f>IF(Table_Styles[[#This Row],[MB]]&lt;&gt;"",Table_Styles[[#This Row],[MB]],IF(Table_Styles[[#This Row],[MB Default]]&lt;&gt;"",Table_Styles[[#This Row],[MB Default]],""))</f>
        <v/>
      </c>
      <c r="AH87" s="69"/>
      <c r="AI87" s="69"/>
      <c r="AJ87" s="69" t="str">
        <f>IF(Table_Styles[[#This Row],[ML]]&lt;&gt;"",Table_Styles[[#This Row],[ML]],IF(Table_Styles[[#This Row],[ML Default]]&lt;&gt;"",Table_Styles[[#This Row],[ML Default]],""))</f>
        <v/>
      </c>
      <c r="AK87" s="69"/>
      <c r="AL87" s="69"/>
      <c r="AM87" s="69" t="str">
        <f>IF(Table_Styles[[#This Row],[PT]]&lt;&gt;"",Table_Styles[[#This Row],[PT]],IF(Table_Styles[[#This Row],[PT Default]]&lt;&gt;"",Table_Styles[[#This Row],[PT Default]],""))</f>
        <v/>
      </c>
      <c r="AN87" s="69"/>
      <c r="AO87" s="69"/>
      <c r="AP87" s="69" t="str">
        <f>IF(Table_Styles[[#This Row],[PR]]&lt;&gt;"",Table_Styles[[#This Row],[PR]],IF(Table_Styles[[#This Row],[PR Default]]&lt;&gt;"",Table_Styles[[#This Row],[PR Default]],""))</f>
        <v/>
      </c>
      <c r="AQ87" s="69"/>
      <c r="AR87" s="69"/>
      <c r="AS87" s="69" t="str">
        <f>IF(Table_Styles[[#This Row],[PB]]&lt;&gt;"",Table_Styles[[#This Row],[PB]],IF(Table_Styles[[#This Row],[PB Default]]&lt;&gt;"",Table_Styles[[#This Row],[PB Default]],""))</f>
        <v/>
      </c>
      <c r="AT87" s="69"/>
      <c r="AU87" s="69"/>
      <c r="AV87" s="69" t="str">
        <f>IF(Table_Styles[[#This Row],[PL]]&lt;&gt;"",Table_Styles[[#This Row],[PL]],IF(Table_Styles[[#This Row],[PL Default]]&lt;&gt;"",Table_Styles[[#This Row],[PL Default]],""))</f>
        <v/>
      </c>
      <c r="AW87" s="69"/>
      <c r="AX87" s="69"/>
      <c r="AY87" s="69" t="str">
        <f>IF(Table_Styles[[#This Row],[BT]]&lt;&gt;"",Table_Styles[[#This Row],[BT]],IF(Table_Styles[[#This Row],[BT Default]]&lt;&gt;"",Table_Styles[[#This Row],[BT Default]],""))</f>
        <v/>
      </c>
      <c r="AZ87" s="69"/>
      <c r="BA87" s="69"/>
      <c r="BB87" s="69" t="str">
        <f>IF(Table_Styles[[#This Row],[BR]]&lt;&gt;"",Table_Styles[[#This Row],[BR]],IF(Table_Styles[[#This Row],[BR Default]]&lt;&gt;"",Table_Styles[[#This Row],[BR Default]],""))</f>
        <v/>
      </c>
      <c r="BC87" s="69"/>
      <c r="BD87" s="69"/>
      <c r="BE87" s="69" t="str">
        <f>IF(Table_Styles[[#This Row],[BB]]&lt;&gt;"",Table_Styles[[#This Row],[BB]],IF(Table_Styles[[#This Row],[BB Default]]&lt;&gt;"",Table_Styles[[#This Row],[BB Default]],""))</f>
        <v/>
      </c>
      <c r="BF87" s="69"/>
      <c r="BG87" s="69"/>
      <c r="BH87" s="69" t="str">
        <f>IF(Table_Styles[[#This Row],[BL]]&lt;&gt;"",Table_Styles[[#This Row],[BL]],IF(Table_Styles[[#This Row],[BL Default]]&lt;&gt;"",Table_Styles[[#This Row],[BL Default]],""))</f>
        <v/>
      </c>
      <c r="BI87" s="69"/>
      <c r="BJ87" s="69"/>
      <c r="BK87" s="69" t="str">
        <f>IF(Table_Styles[[#This Row],[Width]]&lt;&gt;"",Table_Styles[[#This Row],[Width]],IF(Table_Styles[[#This Row],[Width Default]]&lt;&gt;"",Table_Styles[[#This Row],[Width Default]],""))</f>
        <v/>
      </c>
      <c r="BL87" s="69"/>
      <c r="BM87" s="69"/>
      <c r="BN87" s="69" t="str">
        <f>IF(Table_Styles[[#This Row],[Height]]&lt;&gt;"",Table_Styles[[#This Row],[Height]],IF(Table_Styles[[#This Row],[Height Default]]&lt;&gt;"",Table_Styles[[#This Row],[Height Default]],""))</f>
        <v/>
      </c>
      <c r="BO87" s="69"/>
      <c r="BP87" s="69"/>
      <c r="BQ87" s="69" t="str">
        <f>IF(Table_Styles[[#This Row],[Top]]&lt;&gt;"",Table_Styles[[#This Row],[Top]],IF(Table_Styles[[#This Row],[Top Default]]&lt;&gt;"",Table_Styles[[#This Row],[Top Default]],""))</f>
        <v/>
      </c>
      <c r="BR87" s="69"/>
      <c r="BS87" s="69"/>
      <c r="BT87" s="69" t="str">
        <f>IF(Table_Styles[[#This Row],[Right]]&lt;&gt;"",Table_Styles[[#This Row],[Right]],IF(Table_Styles[[#This Row],[Right Default]]&lt;&gt;"",Table_Styles[[#This Row],[Right Default]],""))</f>
        <v/>
      </c>
      <c r="BU87" s="69"/>
      <c r="BV87" s="69"/>
      <c r="BW87" s="69" t="str">
        <f>IF(Table_Styles[[#This Row],[Bottom]]&lt;&gt;"",Table_Styles[[#This Row],[Bottom]],IF(Table_Styles[[#This Row],[Bottom Default]]&lt;&gt;"",Table_Styles[[#This Row],[Bottom Default]],""))</f>
        <v/>
      </c>
      <c r="BX87" s="69"/>
      <c r="BY87" s="69"/>
      <c r="BZ87" s="69" t="str">
        <f>IF(Table_Styles[[#This Row],[Left]]&lt;&gt;"",Table_Styles[[#This Row],[Left]],IF(Table_Styles[[#This Row],[Left Default]]&lt;&gt;"",Table_Styles[[#This Row],[Left Default]],""))</f>
        <v/>
      </c>
      <c r="CA87" s="69"/>
      <c r="CB87" s="109" t="str">
        <f>IF(AND(Table_Styles[[#This Row],[Selector]]&lt;&gt;"",Table_Styles[[#This Row],[Font Family Used]]&lt;&gt;"",Table_Styles[[#This Row],[Font Weight Used]]&lt;&gt;""),Table_Styles[[#This Row],[Font Family Used]]&amp;" "&amp;Table_Styles[[#This Row],[Font Weight Used]],"")</f>
        <v/>
      </c>
      <c r="CC87" s="109" t="str">
        <f ca="1">IF(AND(Table_Styles[[#This Row],[Selector]],COUNTIF(OFFSET(CC:CC,0,0,ROW()-1,1),"="&amp;Table_Styles[[#This Row],[Font]])=0),Table_Styles[[#This Row],[Font]],"")</f>
        <v/>
      </c>
      <c r="CD87" s="109" t="str">
        <f ca="1">IF(Table_Styles[[#This Row],[Unique Font]]&lt;&gt;"",
"{""fontFamily"":"""&amp;Table_Styles[[#This Row],[Font Family Used]]&amp;""",""fontWeight"":"&amp;Table_Styles[[#This Row],[Font Weight Used]]&amp;"}","")</f>
        <v/>
      </c>
      <c r="CE87"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7" s="109" t="str">
        <f>IF(AND(Table_Styles[[#This Row],[Selector]]&lt;&gt;"", Table_Styles[[#This Row],[Config Properties]]&lt;&gt;""),
Table_Styles[[#This Row],[Selector]]&amp;" { "&amp;Table_Styles[[#This Row],[Config Properties]]&amp;" }","")</f>
        <v/>
      </c>
      <c r="CG87" s="109" t="str">
        <f xml:space="preserve">
SUBSTITUTE(SUBSTITUTE(SUBSTITUTE(SUBSTITUTE(SUBSTITUTE(SUBSTITUTE(SUBSTITUTE(SUBSTITUTE(Table_Styles[[#This Row],[Config]],
" {","{"),
"{ ","{"),
" }","}"),
"} ","}"),
" ,",","),
", ",","),
" :",":"),
": ",":")</f>
        <v/>
      </c>
    </row>
    <row r="88" spans="2:85" ht="21" customHeight="1">
      <c r="B88" s="274" t="s">
        <v>799</v>
      </c>
      <c r="C88" s="104" t="s">
        <v>1191</v>
      </c>
      <c r="D88" s="59"/>
      <c r="E88" s="59"/>
      <c r="F88" s="50" t="str">
        <f>IF(Table_Styles[[#This Row],[Font Family]]&lt;&gt;"",Table_Styles[[#This Row],[Font Family]],IF(Table_Styles[[#This Row],[Font Family Default]]&lt;&gt;"",Table_Styles[[#This Row],[Font Family Default]],""))</f>
        <v/>
      </c>
      <c r="G88" s="59"/>
      <c r="H88" s="165"/>
      <c r="I88" s="50" t="str">
        <f>IF(Table_Styles[[#This Row],[Font Size]]&lt;&gt;"",Table_Styles[[#This Row],[Font Size]],IF(Table_Styles[[#This Row],[Font Size Default]]&lt;&gt;"",Table_Styles[[#This Row],[Font Size Default]],""))</f>
        <v/>
      </c>
      <c r="J88" s="59"/>
      <c r="K88" s="59"/>
      <c r="L88" s="50" t="str">
        <f>IF(Table_Styles[[#This Row],[Font Weight]]&lt;&gt;"",Table_Styles[[#This Row],[Font Weight]],IF(Table_Styles[[#This Row],[Font Weight Default]]&lt;&gt;"",Table_Styles[[#This Row],[Font Weight Default]],""))</f>
        <v/>
      </c>
      <c r="M88" s="59"/>
      <c r="N88" s="62"/>
      <c r="O88" s="29" t="str">
        <f>IF(Table_Styles[[#This Row],[Colour]]&lt;&gt;"",Table_Styles[[#This Row],[Colour]],IF(Table_Styles[[#This Row],[Colour Default]]&lt;&gt;"",Table_Styles[[#This Row],[Colour Default]],""))</f>
        <v/>
      </c>
      <c r="P88" s="59"/>
      <c r="Q88" s="59"/>
      <c r="R88" s="50" t="str">
        <f>IF(Table_Styles[[#This Row],[Background]]&lt;&gt;"",Table_Styles[[#This Row],[Background]],IF(Table_Styles[[#This Row],[Background Default]]&lt;&gt;"",Table_Styles[[#This Row],[Background Default]],""))</f>
        <v/>
      </c>
      <c r="S88" s="59"/>
      <c r="T88" s="135"/>
      <c r="U88" s="50" t="str">
        <f>IF(Table_Styles[[#This Row],[Border]]&lt;&gt;"",Table_Styles[[#This Row],[Border]],IF(Table_Styles[[#This Row],[Border Default]]&lt;&gt;"",Table_Styles[[#This Row],[Border Default]],""))</f>
        <v/>
      </c>
      <c r="V88" s="59"/>
      <c r="W88" s="59"/>
      <c r="X88" s="50" t="str">
        <f>IF(Table_Styles[[#This Row],[Border Radius]]&lt;&gt;"",Table_Styles[[#This Row],[Border Radius]],IF(Table_Styles[[#This Row],[Border Radius Default]]&lt;&gt;"",Table_Styles[[#This Row],[Border Radius Default]],""))</f>
        <v/>
      </c>
      <c r="Y88" s="59"/>
      <c r="Z88" s="275"/>
      <c r="AA88" s="50" t="str">
        <f>IF(Table_Styles[[#This Row],[MT]]&lt;&gt;"",Table_Styles[[#This Row],[MT]],IF(Table_Styles[[#This Row],[MT Default]]&lt;&gt;"",Table_Styles[[#This Row],[MT Default]],""))</f>
        <v/>
      </c>
      <c r="AB88" s="59"/>
      <c r="AC88" s="177"/>
      <c r="AD88" s="50" t="str">
        <f>IF(Table_Styles[[#This Row],[MR]]&lt;&gt;"",Table_Styles[[#This Row],[MR]],IF(Table_Styles[[#This Row],[MR Default]]&lt;&gt;"",Table_Styles[[#This Row],[MR Default]],""))</f>
        <v/>
      </c>
      <c r="AE88" s="59"/>
      <c r="AF88" s="275" t="s">
        <v>1200</v>
      </c>
      <c r="AG88" s="50" t="str">
        <f>IF(Table_Styles[[#This Row],[MB]]&lt;&gt;"",Table_Styles[[#This Row],[MB]],IF(Table_Styles[[#This Row],[MB Default]]&lt;&gt;"",Table_Styles[[#This Row],[MB Default]],""))</f>
        <v>21px</v>
      </c>
      <c r="AH88" s="59"/>
      <c r="AI88" s="177"/>
      <c r="AJ88" s="50" t="str">
        <f>IF(Table_Styles[[#This Row],[ML]]&lt;&gt;"",Table_Styles[[#This Row],[ML]],IF(Table_Styles[[#This Row],[ML Default]]&lt;&gt;"",Table_Styles[[#This Row],[ML Default]],""))</f>
        <v/>
      </c>
      <c r="AK88" s="59"/>
      <c r="AL88" s="59"/>
      <c r="AM88" s="50" t="str">
        <f>IF(Table_Styles[[#This Row],[PT]]&lt;&gt;"",Table_Styles[[#This Row],[PT]],IF(Table_Styles[[#This Row],[PT Default]]&lt;&gt;"",Table_Styles[[#This Row],[PT Default]],""))</f>
        <v/>
      </c>
      <c r="AN88" s="59"/>
      <c r="AO88" s="59"/>
      <c r="AP88" s="50" t="str">
        <f>IF(Table_Styles[[#This Row],[PR]]&lt;&gt;"",Table_Styles[[#This Row],[PR]],IF(Table_Styles[[#This Row],[PR Default]]&lt;&gt;"",Table_Styles[[#This Row],[PR Default]],""))</f>
        <v/>
      </c>
      <c r="AQ88" s="59"/>
      <c r="AR88" s="59"/>
      <c r="AS88" s="50" t="str">
        <f>IF(Table_Styles[[#This Row],[PB]]&lt;&gt;"",Table_Styles[[#This Row],[PB]],IF(Table_Styles[[#This Row],[PB Default]]&lt;&gt;"",Table_Styles[[#This Row],[PB Default]],""))</f>
        <v/>
      </c>
      <c r="AT88" s="59"/>
      <c r="AU88" s="59"/>
      <c r="AV88" s="50" t="str">
        <f>IF(Table_Styles[[#This Row],[PL]]&lt;&gt;"",Table_Styles[[#This Row],[PL]],IF(Table_Styles[[#This Row],[PL Default]]&lt;&gt;"",Table_Styles[[#This Row],[PL Default]],""))</f>
        <v/>
      </c>
      <c r="AW88" s="59"/>
      <c r="AX88" s="59"/>
      <c r="AY88" s="50" t="str">
        <f>IF(Table_Styles[[#This Row],[BT]]&lt;&gt;"",Table_Styles[[#This Row],[BT]],IF(Table_Styles[[#This Row],[BT Default]]&lt;&gt;"",Table_Styles[[#This Row],[BT Default]],""))</f>
        <v/>
      </c>
      <c r="AZ88" s="59"/>
      <c r="BA88" s="59"/>
      <c r="BB88" s="50" t="str">
        <f>IF(Table_Styles[[#This Row],[BR]]&lt;&gt;"",Table_Styles[[#This Row],[BR]],IF(Table_Styles[[#This Row],[BR Default]]&lt;&gt;"",Table_Styles[[#This Row],[BR Default]],""))</f>
        <v/>
      </c>
      <c r="BC88" s="59"/>
      <c r="BD88" s="59"/>
      <c r="BE88" s="50" t="str">
        <f>IF(Table_Styles[[#This Row],[BB]]&lt;&gt;"",Table_Styles[[#This Row],[BB]],IF(Table_Styles[[#This Row],[BB Default]]&lt;&gt;"",Table_Styles[[#This Row],[BB Default]],""))</f>
        <v/>
      </c>
      <c r="BF88" s="59"/>
      <c r="BG88" s="59"/>
      <c r="BH88" s="50" t="str">
        <f>IF(Table_Styles[[#This Row],[BL]]&lt;&gt;"",Table_Styles[[#This Row],[BL]],IF(Table_Styles[[#This Row],[BL Default]]&lt;&gt;"",Table_Styles[[#This Row],[BL Default]],""))</f>
        <v/>
      </c>
      <c r="BI88" s="59"/>
      <c r="BJ88" s="59"/>
      <c r="BK88" s="50" t="str">
        <f>IF(Table_Styles[[#This Row],[Width]]&lt;&gt;"",Table_Styles[[#This Row],[Width]],IF(Table_Styles[[#This Row],[Width Default]]&lt;&gt;"",Table_Styles[[#This Row],[Width Default]],""))</f>
        <v/>
      </c>
      <c r="BL88" s="59"/>
      <c r="BM88" s="59"/>
      <c r="BN88" s="50" t="str">
        <f>IF(Table_Styles[[#This Row],[Height]]&lt;&gt;"",Table_Styles[[#This Row],[Height]],IF(Table_Styles[[#This Row],[Height Default]]&lt;&gt;"",Table_Styles[[#This Row],[Height Default]],""))</f>
        <v/>
      </c>
      <c r="BO88" s="135" t="s">
        <v>1201</v>
      </c>
      <c r="BP88" s="178"/>
      <c r="BQ88" s="50" t="str">
        <f>IF(Table_Styles[[#This Row],[Top]]&lt;&gt;"",Table_Styles[[#This Row],[Top]],IF(Table_Styles[[#This Row],[Top Default]]&lt;&gt;"",Table_Styles[[#This Row],[Top Default]],""))</f>
        <v>-16px</v>
      </c>
      <c r="BR88" s="50"/>
      <c r="BS88" s="50"/>
      <c r="BT88" s="50" t="str">
        <f>IF(Table_Styles[[#This Row],[Right]]&lt;&gt;"",Table_Styles[[#This Row],[Right]],IF(Table_Styles[[#This Row],[Right Default]]&lt;&gt;"",Table_Styles[[#This Row],[Right Default]],""))</f>
        <v/>
      </c>
      <c r="BU88" s="50"/>
      <c r="BV88" s="50"/>
      <c r="BW88" s="50" t="str">
        <f>IF(Table_Styles[[#This Row],[Bottom]]&lt;&gt;"",Table_Styles[[#This Row],[Bottom]],IF(Table_Styles[[#This Row],[Bottom Default]]&lt;&gt;"",Table_Styles[[#This Row],[Bottom Default]],""))</f>
        <v/>
      </c>
      <c r="BX88" s="50"/>
      <c r="BY88" s="178"/>
      <c r="BZ88" s="50" t="str">
        <f>IF(Table_Styles[[#This Row],[Left]]&lt;&gt;"",Table_Styles[[#This Row],[Left]],IF(Table_Styles[[#This Row],[Left Default]]&lt;&gt;"",Table_Styles[[#This Row],[Left Default]],""))</f>
        <v/>
      </c>
      <c r="CA88" s="135" t="s">
        <v>1202</v>
      </c>
      <c r="CB88" s="106" t="str">
        <f>IF(AND(Table_Styles[[#This Row],[Selector]]&lt;&gt;"",Table_Styles[[#This Row],[Font Family Used]]&lt;&gt;"",Table_Styles[[#This Row],[Font Weight Used]]&lt;&gt;""),Table_Styles[[#This Row],[Font Family Used]]&amp;" "&amp;Table_Styles[[#This Row],[Font Weight Used]],"")</f>
        <v/>
      </c>
      <c r="CC88" s="106" t="str">
        <f ca="1">IF(AND(Table_Styles[[#This Row],[Selector]],COUNTIF(OFFSET(CC:CC,0,0,ROW()-1,1),"="&amp;Table_Styles[[#This Row],[Font]])=0),Table_Styles[[#This Row],[Font]],"")</f>
        <v/>
      </c>
      <c r="CD88" s="106" t="str">
        <f ca="1">IF(Table_Styles[[#This Row],[Unique Font]]&lt;&gt;"",
"{""fontFamily"":"""&amp;Table_Styles[[#This Row],[Font Family Used]]&amp;""",""fontWeight"":"&amp;Table_Styles[[#This Row],[Font Weight Used]]&amp;"}","")</f>
        <v/>
      </c>
      <c r="CE88"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21px;top: -16px;position: relative;</v>
      </c>
      <c r="CF88" s="106" t="str">
        <f>IF(AND(Table_Styles[[#This Row],[Selector]]&lt;&gt;"", Table_Styles[[#This Row],[Config Properties]]&lt;&gt;""),
Table_Styles[[#This Row],[Selector]]&amp;" { "&amp;Table_Styles[[#This Row],[Config Properties]]&amp;" }","")</f>
        <v>formly-field .toggle { margin-bottom: 21px;top: -16px;position: relative; }</v>
      </c>
      <c r="CG88" s="106" t="str">
        <f xml:space="preserve">
SUBSTITUTE(SUBSTITUTE(SUBSTITUTE(SUBSTITUTE(SUBSTITUTE(SUBSTITUTE(SUBSTITUTE(SUBSTITUTE(Table_Styles[[#This Row],[Config]],
" {","{"),
"{ ","{"),
" }","}"),
"} ","}"),
" ,",","),
", ",","),
" :",":"),
": ",":")</f>
        <v>formly-field .toggle{margin-bottom:21px;top:-16px;position:relative;}</v>
      </c>
    </row>
    <row r="89" spans="2:85" ht="21" customHeight="1">
      <c r="B89" s="274" t="s">
        <v>1193</v>
      </c>
      <c r="C89" s="104" t="s">
        <v>1190</v>
      </c>
      <c r="D89" s="59"/>
      <c r="E89" s="59"/>
      <c r="F89" s="50" t="str">
        <f>IF(Table_Styles[[#This Row],[Font Family]]&lt;&gt;"",Table_Styles[[#This Row],[Font Family]],IF(Table_Styles[[#This Row],[Font Family Default]]&lt;&gt;"",Table_Styles[[#This Row],[Font Family Default]],""))</f>
        <v/>
      </c>
      <c r="G89" s="59"/>
      <c r="H89" s="165"/>
      <c r="I89" s="50" t="str">
        <f>IF(Table_Styles[[#This Row],[Font Size]]&lt;&gt;"",Table_Styles[[#This Row],[Font Size]],IF(Table_Styles[[#This Row],[Font Size Default]]&lt;&gt;"",Table_Styles[[#This Row],[Font Size Default]],""))</f>
        <v/>
      </c>
      <c r="J89" s="59"/>
      <c r="K89" s="59"/>
      <c r="L89" s="50" t="str">
        <f>IF(Table_Styles[[#This Row],[Font Weight]]&lt;&gt;"",Table_Styles[[#This Row],[Font Weight]],IF(Table_Styles[[#This Row],[Font Weight Default]]&lt;&gt;"",Table_Styles[[#This Row],[Font Weight Default]],""))</f>
        <v/>
      </c>
      <c r="M89" s="59"/>
      <c r="N89" s="62"/>
      <c r="O89" s="29" t="str">
        <f>IF(Table_Styles[[#This Row],[Colour]]&lt;&gt;"",Table_Styles[[#This Row],[Colour]],IF(Table_Styles[[#This Row],[Colour Default]]&lt;&gt;"",Table_Styles[[#This Row],[Colour Default]],""))</f>
        <v/>
      </c>
      <c r="P89" s="59"/>
      <c r="Q89" s="59"/>
      <c r="R89" s="50" t="str">
        <f>IF(Table_Styles[[#This Row],[Background]]&lt;&gt;"",Table_Styles[[#This Row],[Background]],IF(Table_Styles[[#This Row],[Background Default]]&lt;&gt;"",Table_Styles[[#This Row],[Background Default]],""))</f>
        <v/>
      </c>
      <c r="S89" s="59"/>
      <c r="T89" s="135"/>
      <c r="U89" s="50" t="str">
        <f>IF(Table_Styles[[#This Row],[Border]]&lt;&gt;"",Table_Styles[[#This Row],[Border]],IF(Table_Styles[[#This Row],[Border Default]]&lt;&gt;"",Table_Styles[[#This Row],[Border Default]],""))</f>
        <v/>
      </c>
      <c r="V89" s="59"/>
      <c r="W89" s="59"/>
      <c r="X89" s="50" t="str">
        <f>IF(Table_Styles[[#This Row],[Border Radius]]&lt;&gt;"",Table_Styles[[#This Row],[Border Radius]],IF(Table_Styles[[#This Row],[Border Radius Default]]&lt;&gt;"",Table_Styles[[#This Row],[Border Radius Default]],""))</f>
        <v/>
      </c>
      <c r="Y89" s="59"/>
      <c r="Z89" s="177"/>
      <c r="AA89" s="50" t="str">
        <f>IF(Table_Styles[[#This Row],[MT]]&lt;&gt;"",Table_Styles[[#This Row],[MT]],IF(Table_Styles[[#This Row],[MT Default]]&lt;&gt;"",Table_Styles[[#This Row],[MT Default]],""))</f>
        <v/>
      </c>
      <c r="AB89" s="59"/>
      <c r="AC89" s="177"/>
      <c r="AD89" s="50" t="str">
        <f>IF(Table_Styles[[#This Row],[MR]]&lt;&gt;"",Table_Styles[[#This Row],[MR]],IF(Table_Styles[[#This Row],[MR Default]]&lt;&gt;"",Table_Styles[[#This Row],[MR Default]],""))</f>
        <v/>
      </c>
      <c r="AE89" s="59"/>
      <c r="AF89" s="59"/>
      <c r="AG89" s="50" t="str">
        <f>IF(Table_Styles[[#This Row],[MB]]&lt;&gt;"",Table_Styles[[#This Row],[MB]],IF(Table_Styles[[#This Row],[MB Default]]&lt;&gt;"",Table_Styles[[#This Row],[MB Default]],""))</f>
        <v/>
      </c>
      <c r="AH89" s="59"/>
      <c r="AI89" s="177"/>
      <c r="AJ89" s="50" t="str">
        <f>IF(Table_Styles[[#This Row],[ML]]&lt;&gt;"",Table_Styles[[#This Row],[ML]],IF(Table_Styles[[#This Row],[ML Default]]&lt;&gt;"",Table_Styles[[#This Row],[ML Default]],""))</f>
        <v/>
      </c>
      <c r="AK89" s="59"/>
      <c r="AL89" s="59"/>
      <c r="AM89" s="50" t="str">
        <f>IF(Table_Styles[[#This Row],[PT]]&lt;&gt;"",Table_Styles[[#This Row],[PT]],IF(Table_Styles[[#This Row],[PT Default]]&lt;&gt;"",Table_Styles[[#This Row],[PT Default]],""))</f>
        <v/>
      </c>
      <c r="AN89" s="59"/>
      <c r="AO89" s="59"/>
      <c r="AP89" s="50" t="str">
        <f>IF(Table_Styles[[#This Row],[PR]]&lt;&gt;"",Table_Styles[[#This Row],[PR]],IF(Table_Styles[[#This Row],[PR Default]]&lt;&gt;"",Table_Styles[[#This Row],[PR Default]],""))</f>
        <v/>
      </c>
      <c r="AQ89" s="59"/>
      <c r="AR89" s="59"/>
      <c r="AS89" s="50" t="str">
        <f>IF(Table_Styles[[#This Row],[PB]]&lt;&gt;"",Table_Styles[[#This Row],[PB]],IF(Table_Styles[[#This Row],[PB Default]]&lt;&gt;"",Table_Styles[[#This Row],[PB Default]],""))</f>
        <v/>
      </c>
      <c r="AT89" s="59"/>
      <c r="AU89" s="59"/>
      <c r="AV89" s="50" t="str">
        <f>IF(Table_Styles[[#This Row],[PL]]&lt;&gt;"",Table_Styles[[#This Row],[PL]],IF(Table_Styles[[#This Row],[PL Default]]&lt;&gt;"",Table_Styles[[#This Row],[PL Default]],""))</f>
        <v/>
      </c>
      <c r="AW89" s="59"/>
      <c r="AX89" s="59"/>
      <c r="AY89" s="50" t="str">
        <f>IF(Table_Styles[[#This Row],[BT]]&lt;&gt;"",Table_Styles[[#This Row],[BT]],IF(Table_Styles[[#This Row],[BT Default]]&lt;&gt;"",Table_Styles[[#This Row],[BT Default]],""))</f>
        <v/>
      </c>
      <c r="AZ89" s="59"/>
      <c r="BA89" s="59"/>
      <c r="BB89" s="50" t="str">
        <f>IF(Table_Styles[[#This Row],[BR]]&lt;&gt;"",Table_Styles[[#This Row],[BR]],IF(Table_Styles[[#This Row],[BR Default]]&lt;&gt;"",Table_Styles[[#This Row],[BR Default]],""))</f>
        <v/>
      </c>
      <c r="BC89" s="59"/>
      <c r="BD89" s="59"/>
      <c r="BE89" s="50" t="str">
        <f>IF(Table_Styles[[#This Row],[BB]]&lt;&gt;"",Table_Styles[[#This Row],[BB]],IF(Table_Styles[[#This Row],[BB Default]]&lt;&gt;"",Table_Styles[[#This Row],[BB Default]],""))</f>
        <v/>
      </c>
      <c r="BF89" s="59"/>
      <c r="BG89" s="59"/>
      <c r="BH89" s="50" t="str">
        <f>IF(Table_Styles[[#This Row],[BL]]&lt;&gt;"",Table_Styles[[#This Row],[BL]],IF(Table_Styles[[#This Row],[BL Default]]&lt;&gt;"",Table_Styles[[#This Row],[BL Default]],""))</f>
        <v/>
      </c>
      <c r="BI89" s="59"/>
      <c r="BJ89" s="59"/>
      <c r="BK89" s="50" t="str">
        <f>IF(Table_Styles[[#This Row],[Width]]&lt;&gt;"",Table_Styles[[#This Row],[Width]],IF(Table_Styles[[#This Row],[Width Default]]&lt;&gt;"",Table_Styles[[#This Row],[Width Default]],""))</f>
        <v/>
      </c>
      <c r="BL89" s="59"/>
      <c r="BM89" s="59"/>
      <c r="BN89" s="50" t="str">
        <f>IF(Table_Styles[[#This Row],[Height]]&lt;&gt;"",Table_Styles[[#This Row],[Height]],IF(Table_Styles[[#This Row],[Height Default]]&lt;&gt;"",Table_Styles[[#This Row],[Height Default]],""))</f>
        <v/>
      </c>
      <c r="BO89" s="50"/>
      <c r="BP89" s="178"/>
      <c r="BQ89" s="50" t="str">
        <f>IF(Table_Styles[[#This Row],[Top]]&lt;&gt;"",Table_Styles[[#This Row],[Top]],IF(Table_Styles[[#This Row],[Top Default]]&lt;&gt;"",Table_Styles[[#This Row],[Top Default]],""))</f>
        <v/>
      </c>
      <c r="BR89" s="50"/>
      <c r="BS89" s="50"/>
      <c r="BT89" s="50" t="str">
        <f>IF(Table_Styles[[#This Row],[Right]]&lt;&gt;"",Table_Styles[[#This Row],[Right]],IF(Table_Styles[[#This Row],[Right Default]]&lt;&gt;"",Table_Styles[[#This Row],[Right Default]],""))</f>
        <v/>
      </c>
      <c r="BU89" s="50"/>
      <c r="BV89" s="50"/>
      <c r="BW89" s="50" t="str">
        <f>IF(Table_Styles[[#This Row],[Bottom]]&lt;&gt;"",Table_Styles[[#This Row],[Bottom]],IF(Table_Styles[[#This Row],[Bottom Default]]&lt;&gt;"",Table_Styles[[#This Row],[Bottom Default]],""))</f>
        <v/>
      </c>
      <c r="BX89" s="50"/>
      <c r="BY89" s="178"/>
      <c r="BZ89" s="50" t="str">
        <f>IF(Table_Styles[[#This Row],[Left]]&lt;&gt;"",Table_Styles[[#This Row],[Left]],IF(Table_Styles[[#This Row],[Left Default]]&lt;&gt;"",Table_Styles[[#This Row],[Left Default]],""))</f>
        <v/>
      </c>
      <c r="CA89" s="59"/>
      <c r="CB89" s="106" t="str">
        <f>IF(AND(Table_Styles[[#This Row],[Selector]]&lt;&gt;"",Table_Styles[[#This Row],[Font Family Used]]&lt;&gt;"",Table_Styles[[#This Row],[Font Weight Used]]&lt;&gt;""),Table_Styles[[#This Row],[Font Family Used]]&amp;" "&amp;Table_Styles[[#This Row],[Font Weight Used]],"")</f>
        <v/>
      </c>
      <c r="CC89" s="106" t="str">
        <f ca="1">IF(AND(Table_Styles[[#This Row],[Selector]],COUNTIF(OFFSET(CC:CC,0,0,ROW()-1,1),"="&amp;Table_Styles[[#This Row],[Font]])=0),Table_Styles[[#This Row],[Font]],"")</f>
        <v/>
      </c>
      <c r="CD89" s="106" t="str">
        <f ca="1">IF(Table_Styles[[#This Row],[Unique Font]]&lt;&gt;"",
"{""fontFamily"":"""&amp;Table_Styles[[#This Row],[Font Family Used]]&amp;""",""fontWeight"":"&amp;Table_Styles[[#This Row],[Font Weight Used]]&amp;"}","")</f>
        <v/>
      </c>
      <c r="CE8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9" s="106" t="str">
        <f>IF(AND(Table_Styles[[#This Row],[Selector]]&lt;&gt;"", Table_Styles[[#This Row],[Config Properties]]&lt;&gt;""),
Table_Styles[[#This Row],[Selector]]&amp;" { "&amp;Table_Styles[[#This Row],[Config Properties]]&amp;" }","")</f>
        <v/>
      </c>
      <c r="CG89" s="106" t="str">
        <f xml:space="preserve">
SUBSTITUTE(SUBSTITUTE(SUBSTITUTE(SUBSTITUTE(SUBSTITUTE(SUBSTITUTE(SUBSTITUTE(SUBSTITUTE(Table_Styles[[#This Row],[Config]],
" {","{"),
"{ ","{"),
" }","}"),
"} ","}"),
" ,",","),
", ",","),
" :",":"),
": ",":")</f>
        <v/>
      </c>
    </row>
    <row r="90" spans="2:85" ht="21" customHeight="1">
      <c r="B90" s="274" t="s">
        <v>1194</v>
      </c>
      <c r="C90" s="104" t="s">
        <v>1192</v>
      </c>
      <c r="D90" s="59"/>
      <c r="E90" s="59"/>
      <c r="F90" s="50" t="str">
        <f>IF(Table_Styles[[#This Row],[Font Family]]&lt;&gt;"",Table_Styles[[#This Row],[Font Family]],IF(Table_Styles[[#This Row],[Font Family Default]]&lt;&gt;"",Table_Styles[[#This Row],[Font Family Default]],""))</f>
        <v/>
      </c>
      <c r="G90" s="59"/>
      <c r="H90" s="165"/>
      <c r="I90" s="50" t="str">
        <f>IF(Table_Styles[[#This Row],[Font Size]]&lt;&gt;"",Table_Styles[[#This Row],[Font Size]],IF(Table_Styles[[#This Row],[Font Size Default]]&lt;&gt;"",Table_Styles[[#This Row],[Font Size Default]],""))</f>
        <v/>
      </c>
      <c r="J90" s="59"/>
      <c r="K90" s="59"/>
      <c r="L90" s="50" t="str">
        <f>IF(Table_Styles[[#This Row],[Font Weight]]&lt;&gt;"",Table_Styles[[#This Row],[Font Weight]],IF(Table_Styles[[#This Row],[Font Weight Default]]&lt;&gt;"",Table_Styles[[#This Row],[Font Weight Default]],""))</f>
        <v/>
      </c>
      <c r="M90" s="59"/>
      <c r="N90" s="62"/>
      <c r="O90" s="29" t="str">
        <f>IF(Table_Styles[[#This Row],[Colour]]&lt;&gt;"",Table_Styles[[#This Row],[Colour]],IF(Table_Styles[[#This Row],[Colour Default]]&lt;&gt;"",Table_Styles[[#This Row],[Colour Default]],""))</f>
        <v/>
      </c>
      <c r="P90" s="59"/>
      <c r="Q90" s="59"/>
      <c r="R90" s="50" t="str">
        <f>IF(Table_Styles[[#This Row],[Background]]&lt;&gt;"",Table_Styles[[#This Row],[Background]],IF(Table_Styles[[#This Row],[Background Default]]&lt;&gt;"",Table_Styles[[#This Row],[Background Default]],""))</f>
        <v/>
      </c>
      <c r="S90" s="59"/>
      <c r="T90" s="135"/>
      <c r="U90" s="50" t="str">
        <f>IF(Table_Styles[[#This Row],[Border]]&lt;&gt;"",Table_Styles[[#This Row],[Border]],IF(Table_Styles[[#This Row],[Border Default]]&lt;&gt;"",Table_Styles[[#This Row],[Border Default]],""))</f>
        <v/>
      </c>
      <c r="V90" s="59"/>
      <c r="W90" s="59"/>
      <c r="X90" s="50" t="str">
        <f>IF(Table_Styles[[#This Row],[Border Radius]]&lt;&gt;"",Table_Styles[[#This Row],[Border Radius]],IF(Table_Styles[[#This Row],[Border Radius Default]]&lt;&gt;"",Table_Styles[[#This Row],[Border Radius Default]],""))</f>
        <v/>
      </c>
      <c r="Y90" s="59"/>
      <c r="Z90" s="177"/>
      <c r="AA90" s="50" t="str">
        <f>IF(Table_Styles[[#This Row],[MT]]&lt;&gt;"",Table_Styles[[#This Row],[MT]],IF(Table_Styles[[#This Row],[MT Default]]&lt;&gt;"",Table_Styles[[#This Row],[MT Default]],""))</f>
        <v/>
      </c>
      <c r="AB90" s="59"/>
      <c r="AC90" s="177"/>
      <c r="AD90" s="50" t="str">
        <f>IF(Table_Styles[[#This Row],[MR]]&lt;&gt;"",Table_Styles[[#This Row],[MR]],IF(Table_Styles[[#This Row],[MR Default]]&lt;&gt;"",Table_Styles[[#This Row],[MR Default]],""))</f>
        <v/>
      </c>
      <c r="AE90" s="59"/>
      <c r="AF90" s="59"/>
      <c r="AG90" s="50" t="str">
        <f>IF(Table_Styles[[#This Row],[MB]]&lt;&gt;"",Table_Styles[[#This Row],[MB]],IF(Table_Styles[[#This Row],[MB Default]]&lt;&gt;"",Table_Styles[[#This Row],[MB Default]],""))</f>
        <v/>
      </c>
      <c r="AH90" s="59"/>
      <c r="AI90" s="177"/>
      <c r="AJ90" s="50" t="str">
        <f>IF(Table_Styles[[#This Row],[ML]]&lt;&gt;"",Table_Styles[[#This Row],[ML]],IF(Table_Styles[[#This Row],[ML Default]]&lt;&gt;"",Table_Styles[[#This Row],[ML Default]],""))</f>
        <v/>
      </c>
      <c r="AK90" s="59"/>
      <c r="AL90" s="59"/>
      <c r="AM90" s="50" t="str">
        <f>IF(Table_Styles[[#This Row],[PT]]&lt;&gt;"",Table_Styles[[#This Row],[PT]],IF(Table_Styles[[#This Row],[PT Default]]&lt;&gt;"",Table_Styles[[#This Row],[PT Default]],""))</f>
        <v/>
      </c>
      <c r="AN90" s="59"/>
      <c r="AO90" s="59"/>
      <c r="AP90" s="50" t="str">
        <f>IF(Table_Styles[[#This Row],[PR]]&lt;&gt;"",Table_Styles[[#This Row],[PR]],IF(Table_Styles[[#This Row],[PR Default]]&lt;&gt;"",Table_Styles[[#This Row],[PR Default]],""))</f>
        <v/>
      </c>
      <c r="AQ90" s="59"/>
      <c r="AR90" s="59"/>
      <c r="AS90" s="50" t="str">
        <f>IF(Table_Styles[[#This Row],[PB]]&lt;&gt;"",Table_Styles[[#This Row],[PB]],IF(Table_Styles[[#This Row],[PB Default]]&lt;&gt;"",Table_Styles[[#This Row],[PB Default]],""))</f>
        <v/>
      </c>
      <c r="AT90" s="59"/>
      <c r="AU90" s="59"/>
      <c r="AV90" s="50" t="str">
        <f>IF(Table_Styles[[#This Row],[PL]]&lt;&gt;"",Table_Styles[[#This Row],[PL]],IF(Table_Styles[[#This Row],[PL Default]]&lt;&gt;"",Table_Styles[[#This Row],[PL Default]],""))</f>
        <v/>
      </c>
      <c r="AW90" s="59"/>
      <c r="AX90" s="59"/>
      <c r="AY90" s="50" t="str">
        <f>IF(Table_Styles[[#This Row],[BT]]&lt;&gt;"",Table_Styles[[#This Row],[BT]],IF(Table_Styles[[#This Row],[BT Default]]&lt;&gt;"",Table_Styles[[#This Row],[BT Default]],""))</f>
        <v/>
      </c>
      <c r="AZ90" s="59"/>
      <c r="BA90" s="59"/>
      <c r="BB90" s="50" t="str">
        <f>IF(Table_Styles[[#This Row],[BR]]&lt;&gt;"",Table_Styles[[#This Row],[BR]],IF(Table_Styles[[#This Row],[BR Default]]&lt;&gt;"",Table_Styles[[#This Row],[BR Default]],""))</f>
        <v/>
      </c>
      <c r="BC90" s="59"/>
      <c r="BD90" s="59"/>
      <c r="BE90" s="50" t="str">
        <f>IF(Table_Styles[[#This Row],[BB]]&lt;&gt;"",Table_Styles[[#This Row],[BB]],IF(Table_Styles[[#This Row],[BB Default]]&lt;&gt;"",Table_Styles[[#This Row],[BB Default]],""))</f>
        <v/>
      </c>
      <c r="BF90" s="59"/>
      <c r="BG90" s="59"/>
      <c r="BH90" s="50" t="str">
        <f>IF(Table_Styles[[#This Row],[BL]]&lt;&gt;"",Table_Styles[[#This Row],[BL]],IF(Table_Styles[[#This Row],[BL Default]]&lt;&gt;"",Table_Styles[[#This Row],[BL Default]],""))</f>
        <v/>
      </c>
      <c r="BI90" s="59"/>
      <c r="BJ90" s="59"/>
      <c r="BK90" s="50" t="str">
        <f>IF(Table_Styles[[#This Row],[Width]]&lt;&gt;"",Table_Styles[[#This Row],[Width]],IF(Table_Styles[[#This Row],[Width Default]]&lt;&gt;"",Table_Styles[[#This Row],[Width Default]],""))</f>
        <v/>
      </c>
      <c r="BL90" s="59"/>
      <c r="BM90" s="59"/>
      <c r="BN90" s="50" t="str">
        <f>IF(Table_Styles[[#This Row],[Height]]&lt;&gt;"",Table_Styles[[#This Row],[Height]],IF(Table_Styles[[#This Row],[Height Default]]&lt;&gt;"",Table_Styles[[#This Row],[Height Default]],""))</f>
        <v/>
      </c>
      <c r="BO90" s="50"/>
      <c r="BP90" s="178"/>
      <c r="BQ90" s="50" t="str">
        <f>IF(Table_Styles[[#This Row],[Top]]&lt;&gt;"",Table_Styles[[#This Row],[Top]],IF(Table_Styles[[#This Row],[Top Default]]&lt;&gt;"",Table_Styles[[#This Row],[Top Default]],""))</f>
        <v/>
      </c>
      <c r="BR90" s="50"/>
      <c r="BS90" s="50"/>
      <c r="BT90" s="50" t="str">
        <f>IF(Table_Styles[[#This Row],[Right]]&lt;&gt;"",Table_Styles[[#This Row],[Right]],IF(Table_Styles[[#This Row],[Right Default]]&lt;&gt;"",Table_Styles[[#This Row],[Right Default]],""))</f>
        <v/>
      </c>
      <c r="BU90" s="50"/>
      <c r="BV90" s="50"/>
      <c r="BW90" s="50" t="str">
        <f>IF(Table_Styles[[#This Row],[Bottom]]&lt;&gt;"",Table_Styles[[#This Row],[Bottom]],IF(Table_Styles[[#This Row],[Bottom Default]]&lt;&gt;"",Table_Styles[[#This Row],[Bottom Default]],""))</f>
        <v/>
      </c>
      <c r="BX90" s="50"/>
      <c r="BY90" s="178"/>
      <c r="BZ90" s="50" t="str">
        <f>IF(Table_Styles[[#This Row],[Left]]&lt;&gt;"",Table_Styles[[#This Row],[Left]],IF(Table_Styles[[#This Row],[Left Default]]&lt;&gt;"",Table_Styles[[#This Row],[Left Default]],""))</f>
        <v/>
      </c>
      <c r="CA90" s="59"/>
      <c r="CB90" s="106" t="str">
        <f>IF(AND(Table_Styles[[#This Row],[Selector]]&lt;&gt;"",Table_Styles[[#This Row],[Font Family Used]]&lt;&gt;"",Table_Styles[[#This Row],[Font Weight Used]]&lt;&gt;""),Table_Styles[[#This Row],[Font Family Used]]&amp;" "&amp;Table_Styles[[#This Row],[Font Weight Used]],"")</f>
        <v/>
      </c>
      <c r="CC90" s="106" t="str">
        <f ca="1">IF(AND(Table_Styles[[#This Row],[Selector]],COUNTIF(OFFSET(CC:CC,0,0,ROW()-1,1),"="&amp;Table_Styles[[#This Row],[Font]])=0),Table_Styles[[#This Row],[Font]],"")</f>
        <v/>
      </c>
      <c r="CD90" s="106" t="str">
        <f ca="1">IF(Table_Styles[[#This Row],[Unique Font]]&lt;&gt;"",
"{""fontFamily"":"""&amp;Table_Styles[[#This Row],[Font Family Used]]&amp;""",""fontWeight"":"&amp;Table_Styles[[#This Row],[Font Weight Used]]&amp;"}","")</f>
        <v/>
      </c>
      <c r="CE9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0" s="106" t="str">
        <f>IF(AND(Table_Styles[[#This Row],[Selector]]&lt;&gt;"", Table_Styles[[#This Row],[Config Properties]]&lt;&gt;""),
Table_Styles[[#This Row],[Selector]]&amp;" { "&amp;Table_Styles[[#This Row],[Config Properties]]&amp;" }","")</f>
        <v/>
      </c>
      <c r="CG90" s="106" t="str">
        <f xml:space="preserve">
SUBSTITUTE(SUBSTITUTE(SUBSTITUTE(SUBSTITUTE(SUBSTITUTE(SUBSTITUTE(SUBSTITUTE(SUBSTITUTE(Table_Styles[[#This Row],[Config]],
" {","{"),
"{ ","{"),
" }","}"),
"} ","}"),
" ,",","),
", ",","),
" :",":"),
": ",":")</f>
        <v/>
      </c>
    </row>
    <row r="91" spans="2:85" ht="21" customHeight="1">
      <c r="B91" s="104" t="s">
        <v>1199</v>
      </c>
      <c r="C91" s="104" t="s">
        <v>1195</v>
      </c>
      <c r="D91" s="146"/>
      <c r="E91" s="59"/>
      <c r="F91" s="50" t="str">
        <f>IF(Table_Styles[[#This Row],[Font Family]]&lt;&gt;"",Table_Styles[[#This Row],[Font Family]],IF(Table_Styles[[#This Row],[Font Family Default]]&lt;&gt;"",Table_Styles[[#This Row],[Font Family Default]],""))</f>
        <v/>
      </c>
      <c r="G91" s="146"/>
      <c r="H91" s="135" t="s">
        <v>434</v>
      </c>
      <c r="I91" s="50" t="str">
        <f>IF(Table_Styles[[#This Row],[Font Size]]&lt;&gt;"",Table_Styles[[#This Row],[Font Size]],IF(Table_Styles[[#This Row],[Font Size Default]]&lt;&gt;"",Table_Styles[[#This Row],[Font Size Default]],""))</f>
        <v>25px</v>
      </c>
      <c r="J91" s="146"/>
      <c r="K91" s="59"/>
      <c r="L91" s="50" t="str">
        <f>IF(Table_Styles[[#This Row],[Font Weight]]&lt;&gt;"",Table_Styles[[#This Row],[Font Weight]],IF(Table_Styles[[#This Row],[Font Weight Default]]&lt;&gt;"",Table_Styles[[#This Row],[Font Weight Default]],""))</f>
        <v/>
      </c>
      <c r="M91" s="59"/>
      <c r="N91" s="62"/>
      <c r="O91" s="29" t="str">
        <f>IF(Table_Styles[[#This Row],[Colour]]&lt;&gt;"",Table_Styles[[#This Row],[Colour]],IF(Table_Styles[[#This Row],[Colour Default]]&lt;&gt;"",Table_Styles[[#This Row],[Colour Default]],""))</f>
        <v/>
      </c>
      <c r="P91" s="59"/>
      <c r="Q91" s="59"/>
      <c r="R91" s="50" t="str">
        <f>IF(Table_Styles[[#This Row],[Background]]&lt;&gt;"",Table_Styles[[#This Row],[Background]],IF(Table_Styles[[#This Row],[Background Default]]&lt;&gt;"",Table_Styles[[#This Row],[Background Default]],""))</f>
        <v/>
      </c>
      <c r="S91" s="59"/>
      <c r="T91" s="135"/>
      <c r="U91" s="50" t="str">
        <f>IF(Table_Styles[[#This Row],[Border]]&lt;&gt;"",Table_Styles[[#This Row],[Border]],IF(Table_Styles[[#This Row],[Border Default]]&lt;&gt;"",Table_Styles[[#This Row],[Border Default]],""))</f>
        <v/>
      </c>
      <c r="V91" s="59"/>
      <c r="W91" s="59"/>
      <c r="X91" s="50" t="str">
        <f>IF(Table_Styles[[#This Row],[Border Radius]]&lt;&gt;"",Table_Styles[[#This Row],[Border Radius]],IF(Table_Styles[[#This Row],[Border Radius Default]]&lt;&gt;"",Table_Styles[[#This Row],[Border Radius Default]],""))</f>
        <v/>
      </c>
      <c r="Y91" s="59"/>
      <c r="Z91" s="135" t="s">
        <v>435</v>
      </c>
      <c r="AA91" s="50" t="str">
        <f>IF(Table_Styles[[#This Row],[MT]]&lt;&gt;"",Table_Styles[[#This Row],[MT]],IF(Table_Styles[[#This Row],[MT Default]]&lt;&gt;"",Table_Styles[[#This Row],[MT Default]],""))</f>
        <v>3px</v>
      </c>
      <c r="AB91" s="59"/>
      <c r="AC91" s="177"/>
      <c r="AD91" s="50" t="str">
        <f>IF(Table_Styles[[#This Row],[MR]]&lt;&gt;"",Table_Styles[[#This Row],[MR]],IF(Table_Styles[[#This Row],[MR Default]]&lt;&gt;"",Table_Styles[[#This Row],[MR Default]],""))</f>
        <v/>
      </c>
      <c r="AE91" s="59"/>
      <c r="AF91" s="59"/>
      <c r="AG91" s="50" t="str">
        <f>IF(Table_Styles[[#This Row],[MB]]&lt;&gt;"",Table_Styles[[#This Row],[MB]],IF(Table_Styles[[#This Row],[MB Default]]&lt;&gt;"",Table_Styles[[#This Row],[MB Default]],""))</f>
        <v/>
      </c>
      <c r="AH91" s="59"/>
      <c r="AI91" s="177"/>
      <c r="AJ91" s="50" t="str">
        <f>IF(Table_Styles[[#This Row],[ML]]&lt;&gt;"",Table_Styles[[#This Row],[ML]],IF(Table_Styles[[#This Row],[ML Default]]&lt;&gt;"",Table_Styles[[#This Row],[ML Default]],""))</f>
        <v/>
      </c>
      <c r="AK91" s="59"/>
      <c r="AL91" s="59"/>
      <c r="AM91" s="50" t="str">
        <f>IF(Table_Styles[[#This Row],[PT]]&lt;&gt;"",Table_Styles[[#This Row],[PT]],IF(Table_Styles[[#This Row],[PT Default]]&lt;&gt;"",Table_Styles[[#This Row],[PT Default]],""))</f>
        <v/>
      </c>
      <c r="AN91" s="59"/>
      <c r="AO91" s="59"/>
      <c r="AP91" s="50" t="str">
        <f>IF(Table_Styles[[#This Row],[PR]]&lt;&gt;"",Table_Styles[[#This Row],[PR]],IF(Table_Styles[[#This Row],[PR Default]]&lt;&gt;"",Table_Styles[[#This Row],[PR Default]],""))</f>
        <v/>
      </c>
      <c r="AQ91" s="59"/>
      <c r="AR91" s="59"/>
      <c r="AS91" s="50" t="str">
        <f>IF(Table_Styles[[#This Row],[PB]]&lt;&gt;"",Table_Styles[[#This Row],[PB]],IF(Table_Styles[[#This Row],[PB Default]]&lt;&gt;"",Table_Styles[[#This Row],[PB Default]],""))</f>
        <v/>
      </c>
      <c r="AT91" s="59"/>
      <c r="AU91" s="59"/>
      <c r="AV91" s="50" t="str">
        <f>IF(Table_Styles[[#This Row],[PL]]&lt;&gt;"",Table_Styles[[#This Row],[PL]],IF(Table_Styles[[#This Row],[PL Default]]&lt;&gt;"",Table_Styles[[#This Row],[PL Default]],""))</f>
        <v/>
      </c>
      <c r="AW91" s="59"/>
      <c r="AX91" s="59"/>
      <c r="AY91" s="50" t="str">
        <f>IF(Table_Styles[[#This Row],[BT]]&lt;&gt;"",Table_Styles[[#This Row],[BT]],IF(Table_Styles[[#This Row],[BT Default]]&lt;&gt;"",Table_Styles[[#This Row],[BT Default]],""))</f>
        <v/>
      </c>
      <c r="AZ91" s="59"/>
      <c r="BA91" s="59"/>
      <c r="BB91" s="50" t="str">
        <f>IF(Table_Styles[[#This Row],[BR]]&lt;&gt;"",Table_Styles[[#This Row],[BR]],IF(Table_Styles[[#This Row],[BR Default]]&lt;&gt;"",Table_Styles[[#This Row],[BR Default]],""))</f>
        <v/>
      </c>
      <c r="BC91" s="59"/>
      <c r="BD91" s="59"/>
      <c r="BE91" s="50" t="str">
        <f>IF(Table_Styles[[#This Row],[BB]]&lt;&gt;"",Table_Styles[[#This Row],[BB]],IF(Table_Styles[[#This Row],[BB Default]]&lt;&gt;"",Table_Styles[[#This Row],[BB Default]],""))</f>
        <v/>
      </c>
      <c r="BF91" s="59"/>
      <c r="BG91" s="59"/>
      <c r="BH91" s="50" t="str">
        <f>IF(Table_Styles[[#This Row],[BL]]&lt;&gt;"",Table_Styles[[#This Row],[BL]],IF(Table_Styles[[#This Row],[BL Default]]&lt;&gt;"",Table_Styles[[#This Row],[BL Default]],""))</f>
        <v/>
      </c>
      <c r="BI91" s="59"/>
      <c r="BJ91" s="59"/>
      <c r="BK91" s="50" t="str">
        <f>IF(Table_Styles[[#This Row],[Width]]&lt;&gt;"",Table_Styles[[#This Row],[Width]],IF(Table_Styles[[#This Row],[Width Default]]&lt;&gt;"",Table_Styles[[#This Row],[Width Default]],""))</f>
        <v/>
      </c>
      <c r="BL91" s="59"/>
      <c r="BM91" s="59"/>
      <c r="BN91" s="50" t="str">
        <f>IF(Table_Styles[[#This Row],[Height]]&lt;&gt;"",Table_Styles[[#This Row],[Height]],IF(Table_Styles[[#This Row],[Height Default]]&lt;&gt;"",Table_Styles[[#This Row],[Height Default]],""))</f>
        <v/>
      </c>
      <c r="BO91" s="50"/>
      <c r="BP91" s="178"/>
      <c r="BQ91" s="50" t="str">
        <f>IF(Table_Styles[[#This Row],[Top]]&lt;&gt;"",Table_Styles[[#This Row],[Top]],IF(Table_Styles[[#This Row],[Top Default]]&lt;&gt;"",Table_Styles[[#This Row],[Top Default]],""))</f>
        <v/>
      </c>
      <c r="BR91" s="50"/>
      <c r="BS91" s="50"/>
      <c r="BT91" s="50" t="str">
        <f>IF(Table_Styles[[#This Row],[Right]]&lt;&gt;"",Table_Styles[[#This Row],[Right]],IF(Table_Styles[[#This Row],[Right Default]]&lt;&gt;"",Table_Styles[[#This Row],[Right Default]],""))</f>
        <v/>
      </c>
      <c r="BU91" s="50"/>
      <c r="BV91" s="50"/>
      <c r="BW91" s="50" t="str">
        <f>IF(Table_Styles[[#This Row],[Bottom]]&lt;&gt;"",Table_Styles[[#This Row],[Bottom]],IF(Table_Styles[[#This Row],[Bottom Default]]&lt;&gt;"",Table_Styles[[#This Row],[Bottom Default]],""))</f>
        <v/>
      </c>
      <c r="BX91" s="50"/>
      <c r="BY91" s="178"/>
      <c r="BZ91" s="50" t="str">
        <f>IF(Table_Styles[[#This Row],[Left]]&lt;&gt;"",Table_Styles[[#This Row],[Left]],IF(Table_Styles[[#This Row],[Left Default]]&lt;&gt;"",Table_Styles[[#This Row],[Left Default]],""))</f>
        <v/>
      </c>
      <c r="CA91" s="59"/>
      <c r="CB91" s="106" t="str">
        <f>IF(AND(Table_Styles[[#This Row],[Selector]]&lt;&gt;"",Table_Styles[[#This Row],[Font Family Used]]&lt;&gt;"",Table_Styles[[#This Row],[Font Weight Used]]&lt;&gt;""),Table_Styles[[#This Row],[Font Family Used]]&amp;" "&amp;Table_Styles[[#This Row],[Font Weight Used]],"")</f>
        <v/>
      </c>
      <c r="CC91" s="106" t="str">
        <f ca="1">IF(AND(Table_Styles[[#This Row],[Selector]],COUNTIF(OFFSET(CC:CC,0,0,ROW()-1,1),"="&amp;Table_Styles[[#This Row],[Font]])=0),Table_Styles[[#This Row],[Font]],"")</f>
        <v/>
      </c>
      <c r="CD91" s="106" t="str">
        <f ca="1">IF(Table_Styles[[#This Row],[Unique Font]]&lt;&gt;"",
"{""fontFamily"":"""&amp;Table_Styles[[#This Row],[Font Family Used]]&amp;""",""fontWeight"":"&amp;Table_Styles[[#This Row],[Font Weight Used]]&amp;"}","")</f>
        <v/>
      </c>
      <c r="CE9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91" s="106" t="str">
        <f>IF(AND(Table_Styles[[#This Row],[Selector]]&lt;&gt;"", Table_Styles[[#This Row],[Config Properties]]&lt;&gt;""),
Table_Styles[[#This Row],[Selector]]&amp;" { "&amp;Table_Styles[[#This Row],[Config Properties]]&amp;" }","")</f>
        <v>formly-field .toggle .btn-icon { font-size: 25px;margin-top: 3px }</v>
      </c>
      <c r="CG91" s="106" t="str">
        <f xml:space="preserve">
SUBSTITUTE(SUBSTITUTE(SUBSTITUTE(SUBSTITUTE(SUBSTITUTE(SUBSTITUTE(SUBSTITUTE(SUBSTITUTE(Table_Styles[[#This Row],[Config]],
" {","{"),
"{ ","{"),
" }","}"),
"} ","}"),
" ,",","),
", ",","),
" :",":"),
": ",":")</f>
        <v>formly-field .toggle .btn-icon{font-size:25px;margin-top:3px}</v>
      </c>
    </row>
    <row r="92" spans="2:85" ht="21" customHeight="1">
      <c r="B92" s="103" t="s">
        <v>436</v>
      </c>
      <c r="C92" s="104" t="s">
        <v>1196</v>
      </c>
      <c r="D92" s="146"/>
      <c r="E92" s="59"/>
      <c r="F92" s="50" t="str">
        <f>IF(Table_Styles[[#This Row],[Font Family]]&lt;&gt;"",Table_Styles[[#This Row],[Font Family]],IF(Table_Styles[[#This Row],[Font Family Default]]&lt;&gt;"",Table_Styles[[#This Row],[Font Family Default]],""))</f>
        <v/>
      </c>
      <c r="G92" s="146"/>
      <c r="H92" s="135" t="s">
        <v>429</v>
      </c>
      <c r="I92" s="50" t="str">
        <f>IF(Table_Styles[[#This Row],[Font Size]]&lt;&gt;"",Table_Styles[[#This Row],[Font Size]],IF(Table_Styles[[#This Row],[Font Size Default]]&lt;&gt;"",Table_Styles[[#This Row],[Font Size Default]],""))</f>
        <v>18px</v>
      </c>
      <c r="J92" s="146"/>
      <c r="K92" s="59"/>
      <c r="L92" s="50" t="str">
        <f>IF(Table_Styles[[#This Row],[Font Weight]]&lt;&gt;"",Table_Styles[[#This Row],[Font Weight]],IF(Table_Styles[[#This Row],[Font Weight Default]]&lt;&gt;"",Table_Styles[[#This Row],[Font Weight Default]],""))</f>
        <v/>
      </c>
      <c r="M92" s="59"/>
      <c r="N92" s="62"/>
      <c r="O92" s="29" t="str">
        <f>IF(Table_Styles[[#This Row],[Colour]]&lt;&gt;"",Table_Styles[[#This Row],[Colour]],IF(Table_Styles[[#This Row],[Colour Default]]&lt;&gt;"",Table_Styles[[#This Row],[Colour Default]],""))</f>
        <v/>
      </c>
      <c r="P92" s="59"/>
      <c r="Q92" s="59"/>
      <c r="R92" s="50" t="str">
        <f>IF(Table_Styles[[#This Row],[Background]]&lt;&gt;"",Table_Styles[[#This Row],[Background]],IF(Table_Styles[[#This Row],[Background Default]]&lt;&gt;"",Table_Styles[[#This Row],[Background Default]],""))</f>
        <v/>
      </c>
      <c r="S92" s="59"/>
      <c r="T92" s="135"/>
      <c r="U92" s="50" t="str">
        <f>IF(Table_Styles[[#This Row],[Border]]&lt;&gt;"",Table_Styles[[#This Row],[Border]],IF(Table_Styles[[#This Row],[Border Default]]&lt;&gt;"",Table_Styles[[#This Row],[Border Default]],""))</f>
        <v/>
      </c>
      <c r="V92" s="59"/>
      <c r="W92" s="59"/>
      <c r="X92" s="50" t="str">
        <f>IF(Table_Styles[[#This Row],[Border Radius]]&lt;&gt;"",Table_Styles[[#This Row],[Border Radius]],IF(Table_Styles[[#This Row],[Border Radius Default]]&lt;&gt;"",Table_Styles[[#This Row],[Border Radius Default]],""))</f>
        <v/>
      </c>
      <c r="Y92" s="59"/>
      <c r="Z92" s="177"/>
      <c r="AA92" s="50" t="str">
        <f>IF(Table_Styles[[#This Row],[MT]]&lt;&gt;"",Table_Styles[[#This Row],[MT]],IF(Table_Styles[[#This Row],[MT Default]]&lt;&gt;"",Table_Styles[[#This Row],[MT Default]],""))</f>
        <v/>
      </c>
      <c r="AB92" s="59"/>
      <c r="AC92" s="177"/>
      <c r="AD92" s="50" t="str">
        <f>IF(Table_Styles[[#This Row],[MR]]&lt;&gt;"",Table_Styles[[#This Row],[MR]],IF(Table_Styles[[#This Row],[MR Default]]&lt;&gt;"",Table_Styles[[#This Row],[MR Default]],""))</f>
        <v/>
      </c>
      <c r="AE92" s="59"/>
      <c r="AF92" s="59"/>
      <c r="AG92" s="50" t="str">
        <f>IF(Table_Styles[[#This Row],[MB]]&lt;&gt;"",Table_Styles[[#This Row],[MB]],IF(Table_Styles[[#This Row],[MB Default]]&lt;&gt;"",Table_Styles[[#This Row],[MB Default]],""))</f>
        <v/>
      </c>
      <c r="AH92" s="59"/>
      <c r="AI92" s="177"/>
      <c r="AJ92" s="50" t="str">
        <f>IF(Table_Styles[[#This Row],[ML]]&lt;&gt;"",Table_Styles[[#This Row],[ML]],IF(Table_Styles[[#This Row],[ML Default]]&lt;&gt;"",Table_Styles[[#This Row],[ML Default]],""))</f>
        <v/>
      </c>
      <c r="AK92" s="59"/>
      <c r="AL92" s="59"/>
      <c r="AM92" s="50" t="str">
        <f>IF(Table_Styles[[#This Row],[PT]]&lt;&gt;"",Table_Styles[[#This Row],[PT]],IF(Table_Styles[[#This Row],[PT Default]]&lt;&gt;"",Table_Styles[[#This Row],[PT Default]],""))</f>
        <v/>
      </c>
      <c r="AN92" s="59"/>
      <c r="AO92" s="59"/>
      <c r="AP92" s="50" t="str">
        <f>IF(Table_Styles[[#This Row],[PR]]&lt;&gt;"",Table_Styles[[#This Row],[PR]],IF(Table_Styles[[#This Row],[PR Default]]&lt;&gt;"",Table_Styles[[#This Row],[PR Default]],""))</f>
        <v/>
      </c>
      <c r="AQ92" s="59"/>
      <c r="AR92" s="59"/>
      <c r="AS92" s="50" t="str">
        <f>IF(Table_Styles[[#This Row],[PB]]&lt;&gt;"",Table_Styles[[#This Row],[PB]],IF(Table_Styles[[#This Row],[PB Default]]&lt;&gt;"",Table_Styles[[#This Row],[PB Default]],""))</f>
        <v/>
      </c>
      <c r="AT92" s="59"/>
      <c r="AU92" s="59"/>
      <c r="AV92" s="50" t="str">
        <f>IF(Table_Styles[[#This Row],[PL]]&lt;&gt;"",Table_Styles[[#This Row],[PL]],IF(Table_Styles[[#This Row],[PL Default]]&lt;&gt;"",Table_Styles[[#This Row],[PL Default]],""))</f>
        <v/>
      </c>
      <c r="AW92" s="59"/>
      <c r="AX92" s="59"/>
      <c r="AY92" s="50" t="str">
        <f>IF(Table_Styles[[#This Row],[BT]]&lt;&gt;"",Table_Styles[[#This Row],[BT]],IF(Table_Styles[[#This Row],[BT Default]]&lt;&gt;"",Table_Styles[[#This Row],[BT Default]],""))</f>
        <v/>
      </c>
      <c r="AZ92" s="59"/>
      <c r="BA92" s="59"/>
      <c r="BB92" s="50" t="str">
        <f>IF(Table_Styles[[#This Row],[BR]]&lt;&gt;"",Table_Styles[[#This Row],[BR]],IF(Table_Styles[[#This Row],[BR Default]]&lt;&gt;"",Table_Styles[[#This Row],[BR Default]],""))</f>
        <v/>
      </c>
      <c r="BC92" s="59"/>
      <c r="BD92" s="59"/>
      <c r="BE92" s="50" t="str">
        <f>IF(Table_Styles[[#This Row],[BB]]&lt;&gt;"",Table_Styles[[#This Row],[BB]],IF(Table_Styles[[#This Row],[BB Default]]&lt;&gt;"",Table_Styles[[#This Row],[BB Default]],""))</f>
        <v/>
      </c>
      <c r="BF92" s="59"/>
      <c r="BG92" s="59"/>
      <c r="BH92" s="50" t="str">
        <f>IF(Table_Styles[[#This Row],[BL]]&lt;&gt;"",Table_Styles[[#This Row],[BL]],IF(Table_Styles[[#This Row],[BL Default]]&lt;&gt;"",Table_Styles[[#This Row],[BL Default]],""))</f>
        <v/>
      </c>
      <c r="BI92" s="59"/>
      <c r="BJ92" s="59"/>
      <c r="BK92" s="50" t="str">
        <f>IF(Table_Styles[[#This Row],[Width]]&lt;&gt;"",Table_Styles[[#This Row],[Width]],IF(Table_Styles[[#This Row],[Width Default]]&lt;&gt;"",Table_Styles[[#This Row],[Width Default]],""))</f>
        <v/>
      </c>
      <c r="BL92" s="59"/>
      <c r="BM92" s="59"/>
      <c r="BN92" s="50" t="str">
        <f>IF(Table_Styles[[#This Row],[Height]]&lt;&gt;"",Table_Styles[[#This Row],[Height]],IF(Table_Styles[[#This Row],[Height Default]]&lt;&gt;"",Table_Styles[[#This Row],[Height Default]],""))</f>
        <v/>
      </c>
      <c r="BO92" s="50"/>
      <c r="BP92" s="135" t="s">
        <v>438</v>
      </c>
      <c r="BQ92" s="50" t="str">
        <f>IF(Table_Styles[[#This Row],[Top]]&lt;&gt;"",Table_Styles[[#This Row],[Top]],IF(Table_Styles[[#This Row],[Top Default]]&lt;&gt;"",Table_Styles[[#This Row],[Top Default]],""))</f>
        <v>-4px</v>
      </c>
      <c r="BR92" s="50"/>
      <c r="BS92" s="50"/>
      <c r="BT92" s="50" t="str">
        <f>IF(Table_Styles[[#This Row],[Right]]&lt;&gt;"",Table_Styles[[#This Row],[Right]],IF(Table_Styles[[#This Row],[Right Default]]&lt;&gt;"",Table_Styles[[#This Row],[Right Default]],""))</f>
        <v/>
      </c>
      <c r="BU92" s="50"/>
      <c r="BV92" s="50"/>
      <c r="BW92" s="50" t="str">
        <f>IF(Table_Styles[[#This Row],[Bottom]]&lt;&gt;"",Table_Styles[[#This Row],[Bottom]],IF(Table_Styles[[#This Row],[Bottom Default]]&lt;&gt;"",Table_Styles[[#This Row],[Bottom Default]],""))</f>
        <v/>
      </c>
      <c r="BX92" s="50"/>
      <c r="BY92" s="178"/>
      <c r="BZ92" s="50" t="str">
        <f>IF(Table_Styles[[#This Row],[Left]]&lt;&gt;"",Table_Styles[[#This Row],[Left]],IF(Table_Styles[[#This Row],[Left Default]]&lt;&gt;"",Table_Styles[[#This Row],[Left Default]],""))</f>
        <v/>
      </c>
      <c r="CA92" s="59"/>
      <c r="CB92" s="106" t="str">
        <f>IF(AND(Table_Styles[[#This Row],[Selector]]&lt;&gt;"",Table_Styles[[#This Row],[Font Family Used]]&lt;&gt;"",Table_Styles[[#This Row],[Font Weight Used]]&lt;&gt;""),Table_Styles[[#This Row],[Font Family Used]]&amp;" "&amp;Table_Styles[[#This Row],[Font Weight Used]],"")</f>
        <v/>
      </c>
      <c r="CC92" s="106" t="str">
        <f ca="1">IF(AND(Table_Styles[[#This Row],[Selector]],COUNTIF(OFFSET(CC:CC,0,0,ROW()-1,1),"="&amp;Table_Styles[[#This Row],[Font]])=0),Table_Styles[[#This Row],[Font]],"")</f>
        <v/>
      </c>
      <c r="CD92" s="106" t="str">
        <f ca="1">IF(Table_Styles[[#This Row],[Unique Font]]&lt;&gt;"",
"{""fontFamily"":"""&amp;Table_Styles[[#This Row],[Font Family Used]]&amp;""",""fontWeight"":"&amp;Table_Styles[[#This Row],[Font Weight Used]]&amp;"}","")</f>
        <v/>
      </c>
      <c r="CE92"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92" s="106" t="str">
        <f>IF(AND(Table_Styles[[#This Row],[Selector]]&lt;&gt;"", Table_Styles[[#This Row],[Config Properties]]&lt;&gt;""),
Table_Styles[[#This Row],[Selector]]&amp;" { "&amp;Table_Styles[[#This Row],[Config Properties]]&amp;" }","")</f>
        <v>formly-field .toggle .btn-icon .sm { font-size: 18px;top: -4px }</v>
      </c>
      <c r="CG92" s="106" t="str">
        <f xml:space="preserve">
SUBSTITUTE(SUBSTITUTE(SUBSTITUTE(SUBSTITUTE(SUBSTITUTE(SUBSTITUTE(SUBSTITUTE(SUBSTITUTE(Table_Styles[[#This Row],[Config]],
" {","{"),
"{ ","{"),
" }","}"),
"} ","}"),
" ,",","),
", ",","),
" :",":"),
": ",":")</f>
        <v>formly-field .toggle .btn-icon .sm{font-size:18px;top:-4px}</v>
      </c>
    </row>
    <row r="93" spans="2:85" ht="21" customHeight="1">
      <c r="B93" s="103" t="s">
        <v>439</v>
      </c>
      <c r="C93" s="104" t="s">
        <v>1197</v>
      </c>
      <c r="D93" s="146"/>
      <c r="E93" s="59"/>
      <c r="F93" s="50" t="str">
        <f>IF(Table_Styles[[#This Row],[Font Family]]&lt;&gt;"",Table_Styles[[#This Row],[Font Family]],IF(Table_Styles[[#This Row],[Font Family Default]]&lt;&gt;"",Table_Styles[[#This Row],[Font Family Default]],""))</f>
        <v/>
      </c>
      <c r="G93" s="146"/>
      <c r="H93" s="135" t="s">
        <v>434</v>
      </c>
      <c r="I93" s="50" t="str">
        <f>IF(Table_Styles[[#This Row],[Font Size]]&lt;&gt;"",Table_Styles[[#This Row],[Font Size]],IF(Table_Styles[[#This Row],[Font Size Default]]&lt;&gt;"",Table_Styles[[#This Row],[Font Size Default]],""))</f>
        <v>25px</v>
      </c>
      <c r="J93" s="146"/>
      <c r="K93" s="59"/>
      <c r="L93" s="50" t="str">
        <f>IF(Table_Styles[[#This Row],[Font Weight]]&lt;&gt;"",Table_Styles[[#This Row],[Font Weight]],IF(Table_Styles[[#This Row],[Font Weight Default]]&lt;&gt;"",Table_Styles[[#This Row],[Font Weight Default]],""))</f>
        <v/>
      </c>
      <c r="M93" s="59"/>
      <c r="N93" s="62"/>
      <c r="O93" s="29" t="str">
        <f>IF(Table_Styles[[#This Row],[Colour]]&lt;&gt;"",Table_Styles[[#This Row],[Colour]],IF(Table_Styles[[#This Row],[Colour Default]]&lt;&gt;"",Table_Styles[[#This Row],[Colour Default]],""))</f>
        <v/>
      </c>
      <c r="P93" s="59"/>
      <c r="Q93" s="59"/>
      <c r="R93" s="50" t="str">
        <f>IF(Table_Styles[[#This Row],[Background]]&lt;&gt;"",Table_Styles[[#This Row],[Background]],IF(Table_Styles[[#This Row],[Background Default]]&lt;&gt;"",Table_Styles[[#This Row],[Background Default]],""))</f>
        <v/>
      </c>
      <c r="S93" s="59"/>
      <c r="T93" s="135"/>
      <c r="U93" s="50" t="str">
        <f>IF(Table_Styles[[#This Row],[Border]]&lt;&gt;"",Table_Styles[[#This Row],[Border]],IF(Table_Styles[[#This Row],[Border Default]]&lt;&gt;"",Table_Styles[[#This Row],[Border Default]],""))</f>
        <v/>
      </c>
      <c r="V93" s="59"/>
      <c r="W93" s="59"/>
      <c r="X93" s="50" t="str">
        <f>IF(Table_Styles[[#This Row],[Border Radius]]&lt;&gt;"",Table_Styles[[#This Row],[Border Radius]],IF(Table_Styles[[#This Row],[Border Radius Default]]&lt;&gt;"",Table_Styles[[#This Row],[Border Radius Default]],""))</f>
        <v/>
      </c>
      <c r="Y93" s="59"/>
      <c r="Z93" s="177"/>
      <c r="AA93" s="50" t="str">
        <f>IF(Table_Styles[[#This Row],[MT]]&lt;&gt;"",Table_Styles[[#This Row],[MT]],IF(Table_Styles[[#This Row],[MT Default]]&lt;&gt;"",Table_Styles[[#This Row],[MT Default]],""))</f>
        <v/>
      </c>
      <c r="AB93" s="59"/>
      <c r="AC93" s="177"/>
      <c r="AD93" s="50" t="str">
        <f>IF(Table_Styles[[#This Row],[MR]]&lt;&gt;"",Table_Styles[[#This Row],[MR]],IF(Table_Styles[[#This Row],[MR Default]]&lt;&gt;"",Table_Styles[[#This Row],[MR Default]],""))</f>
        <v/>
      </c>
      <c r="AE93" s="59"/>
      <c r="AF93" s="59"/>
      <c r="AG93" s="50" t="str">
        <f>IF(Table_Styles[[#This Row],[MB]]&lt;&gt;"",Table_Styles[[#This Row],[MB]],IF(Table_Styles[[#This Row],[MB Default]]&lt;&gt;"",Table_Styles[[#This Row],[MB Default]],""))</f>
        <v/>
      </c>
      <c r="AH93" s="59"/>
      <c r="AI93" s="177"/>
      <c r="AJ93" s="50" t="str">
        <f>IF(Table_Styles[[#This Row],[ML]]&lt;&gt;"",Table_Styles[[#This Row],[ML]],IF(Table_Styles[[#This Row],[ML Default]]&lt;&gt;"",Table_Styles[[#This Row],[ML Default]],""))</f>
        <v/>
      </c>
      <c r="AK93" s="59"/>
      <c r="AL93" s="59"/>
      <c r="AM93" s="50" t="str">
        <f>IF(Table_Styles[[#This Row],[PT]]&lt;&gt;"",Table_Styles[[#This Row],[PT]],IF(Table_Styles[[#This Row],[PT Default]]&lt;&gt;"",Table_Styles[[#This Row],[PT Default]],""))</f>
        <v/>
      </c>
      <c r="AN93" s="59"/>
      <c r="AO93" s="59"/>
      <c r="AP93" s="50" t="str">
        <f>IF(Table_Styles[[#This Row],[PR]]&lt;&gt;"",Table_Styles[[#This Row],[PR]],IF(Table_Styles[[#This Row],[PR Default]]&lt;&gt;"",Table_Styles[[#This Row],[PR Default]],""))</f>
        <v/>
      </c>
      <c r="AQ93" s="59"/>
      <c r="AR93" s="59"/>
      <c r="AS93" s="50" t="str">
        <f>IF(Table_Styles[[#This Row],[PB]]&lt;&gt;"",Table_Styles[[#This Row],[PB]],IF(Table_Styles[[#This Row],[PB Default]]&lt;&gt;"",Table_Styles[[#This Row],[PB Default]],""))</f>
        <v/>
      </c>
      <c r="AT93" s="59"/>
      <c r="AU93" s="59"/>
      <c r="AV93" s="50" t="str">
        <f>IF(Table_Styles[[#This Row],[PL]]&lt;&gt;"",Table_Styles[[#This Row],[PL]],IF(Table_Styles[[#This Row],[PL Default]]&lt;&gt;"",Table_Styles[[#This Row],[PL Default]],""))</f>
        <v/>
      </c>
      <c r="AW93" s="59"/>
      <c r="AX93" s="59"/>
      <c r="AY93" s="50" t="str">
        <f>IF(Table_Styles[[#This Row],[BT]]&lt;&gt;"",Table_Styles[[#This Row],[BT]],IF(Table_Styles[[#This Row],[BT Default]]&lt;&gt;"",Table_Styles[[#This Row],[BT Default]],""))</f>
        <v/>
      </c>
      <c r="AZ93" s="59"/>
      <c r="BA93" s="59"/>
      <c r="BB93" s="50" t="str">
        <f>IF(Table_Styles[[#This Row],[BR]]&lt;&gt;"",Table_Styles[[#This Row],[BR]],IF(Table_Styles[[#This Row],[BR Default]]&lt;&gt;"",Table_Styles[[#This Row],[BR Default]],""))</f>
        <v/>
      </c>
      <c r="BC93" s="59"/>
      <c r="BD93" s="59"/>
      <c r="BE93" s="50" t="str">
        <f>IF(Table_Styles[[#This Row],[BB]]&lt;&gt;"",Table_Styles[[#This Row],[BB]],IF(Table_Styles[[#This Row],[BB Default]]&lt;&gt;"",Table_Styles[[#This Row],[BB Default]],""))</f>
        <v/>
      </c>
      <c r="BF93" s="59"/>
      <c r="BG93" s="59"/>
      <c r="BH93" s="50" t="str">
        <f>IF(Table_Styles[[#This Row],[BL]]&lt;&gt;"",Table_Styles[[#This Row],[BL]],IF(Table_Styles[[#This Row],[BL Default]]&lt;&gt;"",Table_Styles[[#This Row],[BL Default]],""))</f>
        <v/>
      </c>
      <c r="BI93" s="59"/>
      <c r="BJ93" s="59"/>
      <c r="BK93" s="50" t="str">
        <f>IF(Table_Styles[[#This Row],[Width]]&lt;&gt;"",Table_Styles[[#This Row],[Width]],IF(Table_Styles[[#This Row],[Width Default]]&lt;&gt;"",Table_Styles[[#This Row],[Width Default]],""))</f>
        <v/>
      </c>
      <c r="BL93" s="59"/>
      <c r="BM93" s="59"/>
      <c r="BN93" s="50" t="str">
        <f>IF(Table_Styles[[#This Row],[Height]]&lt;&gt;"",Table_Styles[[#This Row],[Height]],IF(Table_Styles[[#This Row],[Height Default]]&lt;&gt;"",Table_Styles[[#This Row],[Height Default]],""))</f>
        <v/>
      </c>
      <c r="BO93" s="50"/>
      <c r="BP93" s="135" t="s">
        <v>441</v>
      </c>
      <c r="BQ93" s="50" t="str">
        <f>IF(Table_Styles[[#This Row],[Top]]&lt;&gt;"",Table_Styles[[#This Row],[Top]],IF(Table_Styles[[#This Row],[Top Default]]&lt;&gt;"",Table_Styles[[#This Row],[Top Default]],""))</f>
        <v>-2px</v>
      </c>
      <c r="BR93" s="50"/>
      <c r="BS93" s="50"/>
      <c r="BT93" s="50" t="str">
        <f>IF(Table_Styles[[#This Row],[Right]]&lt;&gt;"",Table_Styles[[#This Row],[Right]],IF(Table_Styles[[#This Row],[Right Default]]&lt;&gt;"",Table_Styles[[#This Row],[Right Default]],""))</f>
        <v/>
      </c>
      <c r="BU93" s="50"/>
      <c r="BV93" s="50"/>
      <c r="BW93" s="50" t="str">
        <f>IF(Table_Styles[[#This Row],[Bottom]]&lt;&gt;"",Table_Styles[[#This Row],[Bottom]],IF(Table_Styles[[#This Row],[Bottom Default]]&lt;&gt;"",Table_Styles[[#This Row],[Bottom Default]],""))</f>
        <v/>
      </c>
      <c r="BX93" s="50"/>
      <c r="BY93" s="178"/>
      <c r="BZ93" s="50" t="str">
        <f>IF(Table_Styles[[#This Row],[Left]]&lt;&gt;"",Table_Styles[[#This Row],[Left]],IF(Table_Styles[[#This Row],[Left Default]]&lt;&gt;"",Table_Styles[[#This Row],[Left Default]],""))</f>
        <v/>
      </c>
      <c r="CA93" s="59"/>
      <c r="CB93" s="106" t="str">
        <f>IF(AND(Table_Styles[[#This Row],[Selector]]&lt;&gt;"",Table_Styles[[#This Row],[Font Family Used]]&lt;&gt;"",Table_Styles[[#This Row],[Font Weight Used]]&lt;&gt;""),Table_Styles[[#This Row],[Font Family Used]]&amp;" "&amp;Table_Styles[[#This Row],[Font Weight Used]],"")</f>
        <v/>
      </c>
      <c r="CC93" s="106" t="str">
        <f ca="1">IF(AND(Table_Styles[[#This Row],[Selector]],COUNTIF(OFFSET(CC:CC,0,0,ROW()-1,1),"="&amp;Table_Styles[[#This Row],[Font]])=0),Table_Styles[[#This Row],[Font]],"")</f>
        <v/>
      </c>
      <c r="CD93" s="106" t="str">
        <f ca="1">IF(Table_Styles[[#This Row],[Unique Font]]&lt;&gt;"",
"{""fontFamily"":"""&amp;Table_Styles[[#This Row],[Font Family Used]]&amp;""",""fontWeight"":"&amp;Table_Styles[[#This Row],[Font Weight Used]]&amp;"}","")</f>
        <v/>
      </c>
      <c r="CE9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93" s="106" t="str">
        <f>IF(AND(Table_Styles[[#This Row],[Selector]]&lt;&gt;"", Table_Styles[[#This Row],[Config Properties]]&lt;&gt;""),
Table_Styles[[#This Row],[Selector]]&amp;" { "&amp;Table_Styles[[#This Row],[Config Properties]]&amp;" }","")</f>
        <v>formly-field .toggle .btn-icon .md { font-size: 25px;top: -2px }</v>
      </c>
      <c r="CG93" s="106" t="str">
        <f xml:space="preserve">
SUBSTITUTE(SUBSTITUTE(SUBSTITUTE(SUBSTITUTE(SUBSTITUTE(SUBSTITUTE(SUBSTITUTE(SUBSTITUTE(Table_Styles[[#This Row],[Config]],
" {","{"),
"{ ","{"),
" }","}"),
"} ","}"),
" ,",","),
", ",","),
" :",":"),
": ",":")</f>
        <v>formly-field .toggle .btn-icon .md{font-size:25px;top:-2px}</v>
      </c>
    </row>
    <row r="94" spans="2:85" ht="21" customHeight="1">
      <c r="B94" s="103" t="s">
        <v>442</v>
      </c>
      <c r="C94" s="104" t="s">
        <v>1198</v>
      </c>
      <c r="D94" s="59"/>
      <c r="E94" s="59"/>
      <c r="F94" s="50" t="str">
        <f>IF(Table_Styles[[#This Row],[Font Family]]&lt;&gt;"",Table_Styles[[#This Row],[Font Family]],IF(Table_Styles[[#This Row],[Font Family Default]]&lt;&gt;"",Table_Styles[[#This Row],[Font Family Default]],""))</f>
        <v/>
      </c>
      <c r="G94" s="59"/>
      <c r="H94" s="135" t="s">
        <v>380</v>
      </c>
      <c r="I94" s="50" t="str">
        <f>IF(Table_Styles[[#This Row],[Font Size]]&lt;&gt;"",Table_Styles[[#This Row],[Font Size]],IF(Table_Styles[[#This Row],[Font Size Default]]&lt;&gt;"",Table_Styles[[#This Row],[Font Size Default]],""))</f>
        <v>30px</v>
      </c>
      <c r="J94" s="59"/>
      <c r="K94" s="59"/>
      <c r="L94" s="50" t="str">
        <f>IF(Table_Styles[[#This Row],[Font Weight]]&lt;&gt;"",Table_Styles[[#This Row],[Font Weight]],IF(Table_Styles[[#This Row],[Font Weight Default]]&lt;&gt;"",Table_Styles[[#This Row],[Font Weight Default]],""))</f>
        <v/>
      </c>
      <c r="M94" s="59"/>
      <c r="N94" s="62"/>
      <c r="O94" s="29" t="str">
        <f>IF(Table_Styles[[#This Row],[Colour]]&lt;&gt;"",Table_Styles[[#This Row],[Colour]],IF(Table_Styles[[#This Row],[Colour Default]]&lt;&gt;"",Table_Styles[[#This Row],[Colour Default]],""))</f>
        <v/>
      </c>
      <c r="P94" s="59"/>
      <c r="Q94" s="59"/>
      <c r="R94" s="50" t="str">
        <f>IF(Table_Styles[[#This Row],[Background]]&lt;&gt;"",Table_Styles[[#This Row],[Background]],IF(Table_Styles[[#This Row],[Background Default]]&lt;&gt;"",Table_Styles[[#This Row],[Background Default]],""))</f>
        <v/>
      </c>
      <c r="S94" s="59"/>
      <c r="T94" s="135"/>
      <c r="U94" s="50" t="str">
        <f>IF(Table_Styles[[#This Row],[Border]]&lt;&gt;"",Table_Styles[[#This Row],[Border]],IF(Table_Styles[[#This Row],[Border Default]]&lt;&gt;"",Table_Styles[[#This Row],[Border Default]],""))</f>
        <v/>
      </c>
      <c r="V94" s="59"/>
      <c r="W94" s="59"/>
      <c r="X94" s="50" t="str">
        <f>IF(Table_Styles[[#This Row],[Border Radius]]&lt;&gt;"",Table_Styles[[#This Row],[Border Radius]],IF(Table_Styles[[#This Row],[Border Radius Default]]&lt;&gt;"",Table_Styles[[#This Row],[Border Radius Default]],""))</f>
        <v/>
      </c>
      <c r="Y94" s="59"/>
      <c r="Z94" s="177"/>
      <c r="AA94" s="50" t="str">
        <f>IF(Table_Styles[[#This Row],[MT]]&lt;&gt;"",Table_Styles[[#This Row],[MT]],IF(Table_Styles[[#This Row],[MT Default]]&lt;&gt;"",Table_Styles[[#This Row],[MT Default]],""))</f>
        <v/>
      </c>
      <c r="AB94" s="59"/>
      <c r="AC94" s="177"/>
      <c r="AD94" s="50" t="str">
        <f>IF(Table_Styles[[#This Row],[MR]]&lt;&gt;"",Table_Styles[[#This Row],[MR]],IF(Table_Styles[[#This Row],[MR Default]]&lt;&gt;"",Table_Styles[[#This Row],[MR Default]],""))</f>
        <v/>
      </c>
      <c r="AE94" s="59"/>
      <c r="AF94" s="59"/>
      <c r="AG94" s="50" t="str">
        <f>IF(Table_Styles[[#This Row],[MB]]&lt;&gt;"",Table_Styles[[#This Row],[MB]],IF(Table_Styles[[#This Row],[MB Default]]&lt;&gt;"",Table_Styles[[#This Row],[MB Default]],""))</f>
        <v/>
      </c>
      <c r="AH94" s="59"/>
      <c r="AI94" s="177"/>
      <c r="AJ94" s="50" t="str">
        <f>IF(Table_Styles[[#This Row],[ML]]&lt;&gt;"",Table_Styles[[#This Row],[ML]],IF(Table_Styles[[#This Row],[ML Default]]&lt;&gt;"",Table_Styles[[#This Row],[ML Default]],""))</f>
        <v/>
      </c>
      <c r="AK94" s="59"/>
      <c r="AL94" s="59"/>
      <c r="AM94" s="50" t="str">
        <f>IF(Table_Styles[[#This Row],[PT]]&lt;&gt;"",Table_Styles[[#This Row],[PT]],IF(Table_Styles[[#This Row],[PT Default]]&lt;&gt;"",Table_Styles[[#This Row],[PT Default]],""))</f>
        <v/>
      </c>
      <c r="AN94" s="59"/>
      <c r="AO94" s="59"/>
      <c r="AP94" s="50" t="str">
        <f>IF(Table_Styles[[#This Row],[PR]]&lt;&gt;"",Table_Styles[[#This Row],[PR]],IF(Table_Styles[[#This Row],[PR Default]]&lt;&gt;"",Table_Styles[[#This Row],[PR Default]],""))</f>
        <v/>
      </c>
      <c r="AQ94" s="59"/>
      <c r="AR94" s="59"/>
      <c r="AS94" s="50" t="str">
        <f>IF(Table_Styles[[#This Row],[PB]]&lt;&gt;"",Table_Styles[[#This Row],[PB]],IF(Table_Styles[[#This Row],[PB Default]]&lt;&gt;"",Table_Styles[[#This Row],[PB Default]],""))</f>
        <v/>
      </c>
      <c r="AT94" s="59"/>
      <c r="AU94" s="59"/>
      <c r="AV94" s="50" t="str">
        <f>IF(Table_Styles[[#This Row],[PL]]&lt;&gt;"",Table_Styles[[#This Row],[PL]],IF(Table_Styles[[#This Row],[PL Default]]&lt;&gt;"",Table_Styles[[#This Row],[PL Default]],""))</f>
        <v/>
      </c>
      <c r="AW94" s="59"/>
      <c r="AX94" s="59"/>
      <c r="AY94" s="50" t="str">
        <f>IF(Table_Styles[[#This Row],[BT]]&lt;&gt;"",Table_Styles[[#This Row],[BT]],IF(Table_Styles[[#This Row],[BT Default]]&lt;&gt;"",Table_Styles[[#This Row],[BT Default]],""))</f>
        <v/>
      </c>
      <c r="AZ94" s="59"/>
      <c r="BA94" s="59"/>
      <c r="BB94" s="50" t="str">
        <f>IF(Table_Styles[[#This Row],[BR]]&lt;&gt;"",Table_Styles[[#This Row],[BR]],IF(Table_Styles[[#This Row],[BR Default]]&lt;&gt;"",Table_Styles[[#This Row],[BR Default]],""))</f>
        <v/>
      </c>
      <c r="BC94" s="59"/>
      <c r="BD94" s="59"/>
      <c r="BE94" s="50" t="str">
        <f>IF(Table_Styles[[#This Row],[BB]]&lt;&gt;"",Table_Styles[[#This Row],[BB]],IF(Table_Styles[[#This Row],[BB Default]]&lt;&gt;"",Table_Styles[[#This Row],[BB Default]],""))</f>
        <v/>
      </c>
      <c r="BF94" s="59"/>
      <c r="BG94" s="59"/>
      <c r="BH94" s="50" t="str">
        <f>IF(Table_Styles[[#This Row],[BL]]&lt;&gt;"",Table_Styles[[#This Row],[BL]],IF(Table_Styles[[#This Row],[BL Default]]&lt;&gt;"",Table_Styles[[#This Row],[BL Default]],""))</f>
        <v/>
      </c>
      <c r="BI94" s="59"/>
      <c r="BJ94" s="59"/>
      <c r="BK94" s="50" t="str">
        <f>IF(Table_Styles[[#This Row],[Width]]&lt;&gt;"",Table_Styles[[#This Row],[Width]],IF(Table_Styles[[#This Row],[Width Default]]&lt;&gt;"",Table_Styles[[#This Row],[Width Default]],""))</f>
        <v/>
      </c>
      <c r="BL94" s="59"/>
      <c r="BM94" s="59"/>
      <c r="BN94" s="50" t="str">
        <f>IF(Table_Styles[[#This Row],[Height]]&lt;&gt;"",Table_Styles[[#This Row],[Height]],IF(Table_Styles[[#This Row],[Height Default]]&lt;&gt;"",Table_Styles[[#This Row],[Height Default]],""))</f>
        <v/>
      </c>
      <c r="BO94" s="50"/>
      <c r="BP94" s="178"/>
      <c r="BQ94" s="50" t="str">
        <f>IF(Table_Styles[[#This Row],[Top]]&lt;&gt;"",Table_Styles[[#This Row],[Top]],IF(Table_Styles[[#This Row],[Top Default]]&lt;&gt;"",Table_Styles[[#This Row],[Top Default]],""))</f>
        <v/>
      </c>
      <c r="BR94" s="50"/>
      <c r="BS94" s="50"/>
      <c r="BT94" s="50" t="str">
        <f>IF(Table_Styles[[#This Row],[Right]]&lt;&gt;"",Table_Styles[[#This Row],[Right]],IF(Table_Styles[[#This Row],[Right Default]]&lt;&gt;"",Table_Styles[[#This Row],[Right Default]],""))</f>
        <v/>
      </c>
      <c r="BU94" s="50"/>
      <c r="BV94" s="50"/>
      <c r="BW94" s="50" t="str">
        <f>IF(Table_Styles[[#This Row],[Bottom]]&lt;&gt;"",Table_Styles[[#This Row],[Bottom]],IF(Table_Styles[[#This Row],[Bottom Default]]&lt;&gt;"",Table_Styles[[#This Row],[Bottom Default]],""))</f>
        <v/>
      </c>
      <c r="BX94" s="50"/>
      <c r="BY94" s="178"/>
      <c r="BZ94" s="50" t="str">
        <f>IF(Table_Styles[[#This Row],[Left]]&lt;&gt;"",Table_Styles[[#This Row],[Left]],IF(Table_Styles[[#This Row],[Left Default]]&lt;&gt;"",Table_Styles[[#This Row],[Left Default]],""))</f>
        <v/>
      </c>
      <c r="CA94" s="59"/>
      <c r="CB94" s="106" t="str">
        <f>IF(AND(Table_Styles[[#This Row],[Selector]]&lt;&gt;"",Table_Styles[[#This Row],[Font Family Used]]&lt;&gt;"",Table_Styles[[#This Row],[Font Weight Used]]&lt;&gt;""),Table_Styles[[#This Row],[Font Family Used]]&amp;" "&amp;Table_Styles[[#This Row],[Font Weight Used]],"")</f>
        <v/>
      </c>
      <c r="CC94" s="106" t="str">
        <f ca="1">IF(AND(Table_Styles[[#This Row],[Selector]],COUNTIF(OFFSET(CC:CC,0,0,ROW()-1,1),"="&amp;Table_Styles[[#This Row],[Font]])=0),Table_Styles[[#This Row],[Font]],"")</f>
        <v/>
      </c>
      <c r="CD94" s="106" t="str">
        <f ca="1">IF(Table_Styles[[#This Row],[Unique Font]]&lt;&gt;"",
"{""fontFamily"":"""&amp;Table_Styles[[#This Row],[Font Family Used]]&amp;""",""fontWeight"":"&amp;Table_Styles[[#This Row],[Font Weight Used]]&amp;"}","")</f>
        <v/>
      </c>
      <c r="CE9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94" s="106" t="str">
        <f>IF(AND(Table_Styles[[#This Row],[Selector]]&lt;&gt;"", Table_Styles[[#This Row],[Config Properties]]&lt;&gt;""),
Table_Styles[[#This Row],[Selector]]&amp;" { "&amp;Table_Styles[[#This Row],[Config Properties]]&amp;" }","")</f>
        <v>formly-field .toggle .btn-icon .lg { font-size: 30px }</v>
      </c>
      <c r="CG94" s="106" t="str">
        <f xml:space="preserve">
SUBSTITUTE(SUBSTITUTE(SUBSTITUTE(SUBSTITUTE(SUBSTITUTE(SUBSTITUTE(SUBSTITUTE(SUBSTITUTE(Table_Styles[[#This Row],[Config]],
" {","{"),
"{ ","{"),
" }","}"),
"} ","}"),
" ,",","),
", ",","),
" :",":"),
": ",":")</f>
        <v>formly-field .toggle .btn-icon .lg{font-size:30px}</v>
      </c>
    </row>
    <row r="95" spans="2:85" ht="21" customHeight="1" thickBot="1">
      <c r="B95" s="109" t="s">
        <v>466</v>
      </c>
      <c r="C95" s="109"/>
      <c r="D95" s="125"/>
      <c r="E95" s="125"/>
      <c r="F95" s="109" t="str">
        <f>IF(Table_Styles[[#This Row],[Font Family]]&lt;&gt;"",Table_Styles[[#This Row],[Font Family]],IF(Table_Styles[[#This Row],[Font Family Default]]&lt;&gt;"",Table_Styles[[#This Row],[Font Family Default]],""))</f>
        <v/>
      </c>
      <c r="G95" s="125"/>
      <c r="H95" s="125"/>
      <c r="I95" s="109" t="str">
        <f>IF(Table_Styles[[#This Row],[Font Size]]&lt;&gt;"",Table_Styles[[#This Row],[Font Size]],IF(Table_Styles[[#This Row],[Font Size Default]]&lt;&gt;"",Table_Styles[[#This Row],[Font Size Default]],""))</f>
        <v/>
      </c>
      <c r="J95" s="125"/>
      <c r="K95" s="125"/>
      <c r="L95" s="109" t="str">
        <f>IF(Table_Styles[[#This Row],[Font Weight]]&lt;&gt;"",Table_Styles[[#This Row],[Font Weight]],IF(Table_Styles[[#This Row],[Font Weight Default]]&lt;&gt;"",Table_Styles[[#This Row],[Font Weight Default]],""))</f>
        <v/>
      </c>
      <c r="M95" s="125"/>
      <c r="N95" s="125"/>
      <c r="O95" s="109" t="str">
        <f>IF(Table_Styles[[#This Row],[Colour]]&lt;&gt;"",Table_Styles[[#This Row],[Colour]],IF(Table_Styles[[#This Row],[Colour Default]]&lt;&gt;"",Table_Styles[[#This Row],[Colour Default]],""))</f>
        <v/>
      </c>
      <c r="P95" s="125"/>
      <c r="Q95" s="125"/>
      <c r="R95" s="109" t="str">
        <f>IF(Table_Styles[[#This Row],[Background]]&lt;&gt;"",Table_Styles[[#This Row],[Background]],IF(Table_Styles[[#This Row],[Background Default]]&lt;&gt;"",Table_Styles[[#This Row],[Background Default]],""))</f>
        <v/>
      </c>
      <c r="S95" s="125"/>
      <c r="T95" s="125"/>
      <c r="U95" s="109" t="str">
        <f>IF(Table_Styles[[#This Row],[Border]]&lt;&gt;"",Table_Styles[[#This Row],[Border]],IF(Table_Styles[[#This Row],[Border Default]]&lt;&gt;"",Table_Styles[[#This Row],[Border Default]],""))</f>
        <v/>
      </c>
      <c r="V95" s="125"/>
      <c r="W95" s="125"/>
      <c r="X95" s="109" t="str">
        <f>IF(Table_Styles[[#This Row],[Border Radius]]&lt;&gt;"",Table_Styles[[#This Row],[Border Radius]],IF(Table_Styles[[#This Row],[Border Radius Default]]&lt;&gt;"",Table_Styles[[#This Row],[Border Radius Default]],""))</f>
        <v/>
      </c>
      <c r="Y95" s="125"/>
      <c r="Z95" s="125"/>
      <c r="AA95" s="109" t="str">
        <f>IF(Table_Styles[[#This Row],[MT]]&lt;&gt;"",Table_Styles[[#This Row],[MT]],IF(Table_Styles[[#This Row],[MT Default]]&lt;&gt;"",Table_Styles[[#This Row],[MT Default]],""))</f>
        <v/>
      </c>
      <c r="AB95" s="125"/>
      <c r="AC95" s="125"/>
      <c r="AD95" s="109" t="str">
        <f>IF(Table_Styles[[#This Row],[MR]]&lt;&gt;"",Table_Styles[[#This Row],[MR]],IF(Table_Styles[[#This Row],[MR Default]]&lt;&gt;"",Table_Styles[[#This Row],[MR Default]],""))</f>
        <v/>
      </c>
      <c r="AE95" s="125"/>
      <c r="AF95" s="125"/>
      <c r="AG95" s="109" t="str">
        <f>IF(Table_Styles[[#This Row],[MB]]&lt;&gt;"",Table_Styles[[#This Row],[MB]],IF(Table_Styles[[#This Row],[MB Default]]&lt;&gt;"",Table_Styles[[#This Row],[MB Default]],""))</f>
        <v/>
      </c>
      <c r="AH95" s="125"/>
      <c r="AI95" s="125"/>
      <c r="AJ95" s="109" t="str">
        <f>IF(Table_Styles[[#This Row],[ML]]&lt;&gt;"",Table_Styles[[#This Row],[ML]],IF(Table_Styles[[#This Row],[ML Default]]&lt;&gt;"",Table_Styles[[#This Row],[ML Default]],""))</f>
        <v/>
      </c>
      <c r="AK95" s="125"/>
      <c r="AL95" s="125"/>
      <c r="AM95" s="109" t="str">
        <f>IF(Table_Styles[[#This Row],[PT]]&lt;&gt;"",Table_Styles[[#This Row],[PT]],IF(Table_Styles[[#This Row],[PT Default]]&lt;&gt;"",Table_Styles[[#This Row],[PT Default]],""))</f>
        <v/>
      </c>
      <c r="AN95" s="125"/>
      <c r="AO95" s="125"/>
      <c r="AP95" s="109" t="str">
        <f>IF(Table_Styles[[#This Row],[PR]]&lt;&gt;"",Table_Styles[[#This Row],[PR]],IF(Table_Styles[[#This Row],[PR Default]]&lt;&gt;"",Table_Styles[[#This Row],[PR Default]],""))</f>
        <v/>
      </c>
      <c r="AQ95" s="125"/>
      <c r="AR95" s="125"/>
      <c r="AS95" s="109" t="str">
        <f>IF(Table_Styles[[#This Row],[PB]]&lt;&gt;"",Table_Styles[[#This Row],[PB]],IF(Table_Styles[[#This Row],[PB Default]]&lt;&gt;"",Table_Styles[[#This Row],[PB Default]],""))</f>
        <v/>
      </c>
      <c r="AT95" s="125"/>
      <c r="AU95" s="125"/>
      <c r="AV95" s="109" t="str">
        <f>IF(Table_Styles[[#This Row],[PL]]&lt;&gt;"",Table_Styles[[#This Row],[PL]],IF(Table_Styles[[#This Row],[PL Default]]&lt;&gt;"",Table_Styles[[#This Row],[PL Default]],""))</f>
        <v/>
      </c>
      <c r="AW95" s="125"/>
      <c r="AX95" s="125"/>
      <c r="AY95" s="109" t="str">
        <f>IF(Table_Styles[[#This Row],[BT]]&lt;&gt;"",Table_Styles[[#This Row],[BT]],IF(Table_Styles[[#This Row],[BT Default]]&lt;&gt;"",Table_Styles[[#This Row],[BT Default]],""))</f>
        <v/>
      </c>
      <c r="AZ95" s="125"/>
      <c r="BA95" s="125"/>
      <c r="BB95" s="109" t="str">
        <f>IF(Table_Styles[[#This Row],[BR]]&lt;&gt;"",Table_Styles[[#This Row],[BR]],IF(Table_Styles[[#This Row],[BR Default]]&lt;&gt;"",Table_Styles[[#This Row],[BR Default]],""))</f>
        <v/>
      </c>
      <c r="BC95" s="125"/>
      <c r="BD95" s="125"/>
      <c r="BE95" s="109" t="str">
        <f>IF(Table_Styles[[#This Row],[BB]]&lt;&gt;"",Table_Styles[[#This Row],[BB]],IF(Table_Styles[[#This Row],[BB Default]]&lt;&gt;"",Table_Styles[[#This Row],[BB Default]],""))</f>
        <v/>
      </c>
      <c r="BF95" s="125"/>
      <c r="BG95" s="125"/>
      <c r="BH95" s="109" t="str">
        <f>IF(Table_Styles[[#This Row],[BL]]&lt;&gt;"",Table_Styles[[#This Row],[BL]],IF(Table_Styles[[#This Row],[BL Default]]&lt;&gt;"",Table_Styles[[#This Row],[BL Default]],""))</f>
        <v/>
      </c>
      <c r="BI95" s="125"/>
      <c r="BJ95" s="125"/>
      <c r="BK95" s="109" t="str">
        <f>IF(Table_Styles[[#This Row],[Width]]&lt;&gt;"",Table_Styles[[#This Row],[Width]],IF(Table_Styles[[#This Row],[Width Default]]&lt;&gt;"",Table_Styles[[#This Row],[Width Default]],""))</f>
        <v/>
      </c>
      <c r="BL95" s="125"/>
      <c r="BM95" s="125"/>
      <c r="BN95" s="109" t="str">
        <f>IF(Table_Styles[[#This Row],[Height]]&lt;&gt;"",Table_Styles[[#This Row],[Height]],IF(Table_Styles[[#This Row],[Height Default]]&lt;&gt;"",Table_Styles[[#This Row],[Height Default]],""))</f>
        <v/>
      </c>
      <c r="BO95" s="109"/>
      <c r="BP95" s="109"/>
      <c r="BQ95" s="109" t="str">
        <f>IF(Table_Styles[[#This Row],[Top]]&lt;&gt;"",Table_Styles[[#This Row],[Top]],IF(Table_Styles[[#This Row],[Top Default]]&lt;&gt;"",Table_Styles[[#This Row],[Top Default]],""))</f>
        <v/>
      </c>
      <c r="BR95" s="109"/>
      <c r="BS95" s="109"/>
      <c r="BT95" s="109" t="str">
        <f>IF(Table_Styles[[#This Row],[Right]]&lt;&gt;"",Table_Styles[[#This Row],[Right]],IF(Table_Styles[[#This Row],[Right Default]]&lt;&gt;"",Table_Styles[[#This Row],[Right Default]],""))</f>
        <v/>
      </c>
      <c r="BU95" s="109"/>
      <c r="BV95" s="109"/>
      <c r="BW95" s="109" t="str">
        <f>IF(Table_Styles[[#This Row],[Bottom]]&lt;&gt;"",Table_Styles[[#This Row],[Bottom]],IF(Table_Styles[[#This Row],[Bottom Default]]&lt;&gt;"",Table_Styles[[#This Row],[Bottom Default]],""))</f>
        <v/>
      </c>
      <c r="BX95" s="109"/>
      <c r="BY95" s="109"/>
      <c r="BZ95" s="109" t="str">
        <f>IF(Table_Styles[[#This Row],[Left]]&lt;&gt;"",Table_Styles[[#This Row],[Left]],IF(Table_Styles[[#This Row],[Left Default]]&lt;&gt;"",Table_Styles[[#This Row],[Left Default]],""))</f>
        <v/>
      </c>
      <c r="CA95" s="125"/>
      <c r="CB95" s="109" t="str">
        <f>IF(AND(Table_Styles[[#This Row],[Selector]]&lt;&gt;"",Table_Styles[[#This Row],[Font Family Used]]&lt;&gt;"",Table_Styles[[#This Row],[Font Weight Used]]&lt;&gt;""),Table_Styles[[#This Row],[Font Family Used]]&amp;" "&amp;Table_Styles[[#This Row],[Font Weight Used]],"")</f>
        <v/>
      </c>
      <c r="CC95" s="109" t="str">
        <f ca="1">IF(AND(Table_Styles[[#This Row],[Selector]],COUNTIF(OFFSET(CC:CC,0,0,ROW()-1,1),"="&amp;Table_Styles[[#This Row],[Font]])=0),Table_Styles[[#This Row],[Font]],"")</f>
        <v/>
      </c>
      <c r="CD95" s="109" t="str">
        <f ca="1">IF(Table_Styles[[#This Row],[Unique Font]]&lt;&gt;"",
"{""fontFamily"":"""&amp;Table_Styles[[#This Row],[Font Family Used]]&amp;""",""fontWeight"":"&amp;Table_Styles[[#This Row],[Font Weight Used]]&amp;"}","")</f>
        <v/>
      </c>
      <c r="CE95"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5" s="109" t="str">
        <f>IF(AND(Table_Styles[[#This Row],[Selector]]&lt;&gt;"", Table_Styles[[#This Row],[Config Properties]]&lt;&gt;""),
Table_Styles[[#This Row],[Selector]]&amp;" { "&amp;Table_Styles[[#This Row],[Config Properties]]&amp;" }","")</f>
        <v/>
      </c>
      <c r="CG95" s="109" t="str">
        <f xml:space="preserve">
SUBSTITUTE(SUBSTITUTE(SUBSTITUTE(SUBSTITUTE(SUBSTITUTE(SUBSTITUTE(SUBSTITUTE(SUBSTITUTE(Table_Styles[[#This Row],[Config]],
" {","{"),
"{ ","{"),
" }","}"),
"} ","}"),
" ,",","),
", ",","),
" :",":"),
": ",":")</f>
        <v/>
      </c>
    </row>
    <row r="96" spans="2:85" ht="21" customHeight="1">
      <c r="B96" s="175" t="s">
        <v>467</v>
      </c>
      <c r="C96" s="105" t="s">
        <v>468</v>
      </c>
      <c r="D96" s="60"/>
      <c r="E96" s="60"/>
      <c r="F96" s="25" t="str">
        <f>IF(Table_Styles[[#This Row],[Font Family]]&lt;&gt;"",Table_Styles[[#This Row],[Font Family]],IF(Table_Styles[[#This Row],[Font Family Default]]&lt;&gt;"",Table_Styles[[#This Row],[Font Family Default]],""))</f>
        <v/>
      </c>
      <c r="G96" s="60"/>
      <c r="H96" s="60"/>
      <c r="I96" s="25" t="str">
        <f>IF(Table_Styles[[#This Row],[Font Size]]&lt;&gt;"",Table_Styles[[#This Row],[Font Size]],IF(Table_Styles[[#This Row],[Font Size Default]]&lt;&gt;"",Table_Styles[[#This Row],[Font Size Default]],""))</f>
        <v/>
      </c>
      <c r="J96" s="60"/>
      <c r="K96" s="60"/>
      <c r="L96" s="25" t="str">
        <f>IF(Table_Styles[[#This Row],[Font Weight]]&lt;&gt;"",Table_Styles[[#This Row],[Font Weight]],IF(Table_Styles[[#This Row],[Font Weight Default]]&lt;&gt;"",Table_Styles[[#This Row],[Font Weight Default]],""))</f>
        <v/>
      </c>
      <c r="M96" s="60"/>
      <c r="N96" s="60"/>
      <c r="O96" s="25" t="str">
        <f>IF(Table_Styles[[#This Row],[Colour]]&lt;&gt;"",Table_Styles[[#This Row],[Colour]],IF(Table_Styles[[#This Row],[Colour Default]]&lt;&gt;"",Table_Styles[[#This Row],[Colour Default]],""))</f>
        <v/>
      </c>
      <c r="P96" s="60"/>
      <c r="Q96" s="60" t="str">
        <f>Colour_Background_1</f>
        <v>#FFFFFF</v>
      </c>
      <c r="R96" s="25" t="str">
        <f>IF(Table_Styles[[#This Row],[Background]]&lt;&gt;"",Table_Styles[[#This Row],[Background]],IF(Table_Styles[[#This Row],[Background Default]]&lt;&gt;"",Table_Styles[[#This Row],[Background Default]],""))</f>
        <v>#FFFFFF</v>
      </c>
      <c r="S96" s="60"/>
      <c r="T96" s="135" t="s">
        <v>414</v>
      </c>
      <c r="U96" s="25" t="str">
        <f>IF(Table_Styles[[#This Row],[Border]]&lt;&gt;"",Table_Styles[[#This Row],[Border]],IF(Table_Styles[[#This Row],[Border Default]]&lt;&gt;"",Table_Styles[[#This Row],[Border Default]],""))</f>
        <v>none</v>
      </c>
      <c r="V96" s="60"/>
      <c r="W96" s="59">
        <f>Settings_Styling_Other_Default_Border_Radius</f>
        <v>0</v>
      </c>
      <c r="X96" s="25">
        <f>IF(Table_Styles[[#This Row],[Border Radius]]&lt;&gt;"",Table_Styles[[#This Row],[Border Radius]],IF(Table_Styles[[#This Row],[Border Radius Default]]&lt;&gt;"",Table_Styles[[#This Row],[Border Radius Default]],""))</f>
        <v>0</v>
      </c>
      <c r="Y96" s="60"/>
      <c r="Z96" s="60"/>
      <c r="AA96" s="25" t="str">
        <f>IF(Table_Styles[[#This Row],[MT]]&lt;&gt;"",Table_Styles[[#This Row],[MT]],IF(Table_Styles[[#This Row],[MT Default]]&lt;&gt;"",Table_Styles[[#This Row],[MT Default]],""))</f>
        <v/>
      </c>
      <c r="AB96" s="60"/>
      <c r="AC96" s="60"/>
      <c r="AD96" s="25" t="str">
        <f>IF(Table_Styles[[#This Row],[MR]]&lt;&gt;"",Table_Styles[[#This Row],[MR]],IF(Table_Styles[[#This Row],[MR Default]]&lt;&gt;"",Table_Styles[[#This Row],[MR Default]],""))</f>
        <v/>
      </c>
      <c r="AE96" s="60"/>
      <c r="AF96" s="60"/>
      <c r="AG96" s="25" t="str">
        <f>IF(Table_Styles[[#This Row],[MB]]&lt;&gt;"",Table_Styles[[#This Row],[MB]],IF(Table_Styles[[#This Row],[MB Default]]&lt;&gt;"",Table_Styles[[#This Row],[MB Default]],""))</f>
        <v/>
      </c>
      <c r="AH96" s="60"/>
      <c r="AI96" s="60"/>
      <c r="AJ96" s="25" t="str">
        <f>IF(Table_Styles[[#This Row],[ML]]&lt;&gt;"",Table_Styles[[#This Row],[ML]],IF(Table_Styles[[#This Row],[ML Default]]&lt;&gt;"",Table_Styles[[#This Row],[ML Default]],""))</f>
        <v/>
      </c>
      <c r="AK96" s="60"/>
      <c r="AL96" s="177" t="s">
        <v>404</v>
      </c>
      <c r="AM96" s="25" t="str">
        <f>IF(Table_Styles[[#This Row],[PT]]&lt;&gt;"",Table_Styles[[#This Row],[PT]],IF(Table_Styles[[#This Row],[PT Default]]&lt;&gt;"",Table_Styles[[#This Row],[PT Default]],""))</f>
        <v>5px</v>
      </c>
      <c r="AN96" s="60"/>
      <c r="AO96" s="177" t="s">
        <v>404</v>
      </c>
      <c r="AP96" s="25" t="str">
        <f>IF(Table_Styles[[#This Row],[PR]]&lt;&gt;"",Table_Styles[[#This Row],[PR]],IF(Table_Styles[[#This Row],[PR Default]]&lt;&gt;"",Table_Styles[[#This Row],[PR Default]],""))</f>
        <v>5px</v>
      </c>
      <c r="AQ96" s="60"/>
      <c r="AR96" s="177" t="s">
        <v>404</v>
      </c>
      <c r="AS96" s="25" t="str">
        <f>IF(Table_Styles[[#This Row],[PB]]&lt;&gt;"",Table_Styles[[#This Row],[PB]],IF(Table_Styles[[#This Row],[PB Default]]&lt;&gt;"",Table_Styles[[#This Row],[PB Default]],""))</f>
        <v>5px</v>
      </c>
      <c r="AT96" s="60"/>
      <c r="AU96" s="177" t="s">
        <v>469</v>
      </c>
      <c r="AV96" s="25" t="str">
        <f>IF(Table_Styles[[#This Row],[PL]]&lt;&gt;"",Table_Styles[[#This Row],[PL]],IF(Table_Styles[[#This Row],[PL Default]]&lt;&gt;"",Table_Styles[[#This Row],[PL Default]],""))</f>
        <v>4px</v>
      </c>
      <c r="AW96" s="60"/>
      <c r="AX96" s="60"/>
      <c r="AY96" s="25" t="str">
        <f>IF(Table_Styles[[#This Row],[BT]]&lt;&gt;"",Table_Styles[[#This Row],[BT]],IF(Table_Styles[[#This Row],[BT Default]]&lt;&gt;"",Table_Styles[[#This Row],[BT Default]],""))</f>
        <v/>
      </c>
      <c r="AZ96" s="60"/>
      <c r="BA96" s="60"/>
      <c r="BB96" s="25" t="str">
        <f>IF(Table_Styles[[#This Row],[BR]]&lt;&gt;"",Table_Styles[[#This Row],[BR]],IF(Table_Styles[[#This Row],[BR Default]]&lt;&gt;"",Table_Styles[[#This Row],[BR Default]],""))</f>
        <v/>
      </c>
      <c r="BC96" s="60"/>
      <c r="BD96" s="60"/>
      <c r="BE96" s="25" t="str">
        <f>IF(Table_Styles[[#This Row],[BB]]&lt;&gt;"",Table_Styles[[#This Row],[BB]],IF(Table_Styles[[#This Row],[BB Default]]&lt;&gt;"",Table_Styles[[#This Row],[BB Default]],""))</f>
        <v/>
      </c>
      <c r="BF96" s="60"/>
      <c r="BG96" s="60"/>
      <c r="BH96" s="25" t="str">
        <f>IF(Table_Styles[[#This Row],[BL]]&lt;&gt;"",Table_Styles[[#This Row],[BL]],IF(Table_Styles[[#This Row],[BL Default]]&lt;&gt;"",Table_Styles[[#This Row],[BL Default]],""))</f>
        <v/>
      </c>
      <c r="BI96" s="60"/>
      <c r="BJ96" s="60"/>
      <c r="BK96" s="25" t="str">
        <f>IF(Table_Styles[[#This Row],[Width]]&lt;&gt;"",Table_Styles[[#This Row],[Width]],IF(Table_Styles[[#This Row],[Width Default]]&lt;&gt;"",Table_Styles[[#This Row],[Width Default]],""))</f>
        <v/>
      </c>
      <c r="BL96" s="60"/>
      <c r="BM96" s="60"/>
      <c r="BN96" s="25" t="str">
        <f>IF(Table_Styles[[#This Row],[Height]]&lt;&gt;"",Table_Styles[[#This Row],[Height]],IF(Table_Styles[[#This Row],[Height Default]]&lt;&gt;"",Table_Styles[[#This Row],[Height Default]],""))</f>
        <v/>
      </c>
      <c r="BO96" s="25"/>
      <c r="BP96" s="25"/>
      <c r="BQ96" s="25" t="str">
        <f>IF(Table_Styles[[#This Row],[Top]]&lt;&gt;"",Table_Styles[[#This Row],[Top]],IF(Table_Styles[[#This Row],[Top Default]]&lt;&gt;"",Table_Styles[[#This Row],[Top Default]],""))</f>
        <v/>
      </c>
      <c r="BR96" s="25"/>
      <c r="BS96" s="25"/>
      <c r="BT96" s="25" t="str">
        <f>IF(Table_Styles[[#This Row],[Right]]&lt;&gt;"",Table_Styles[[#This Row],[Right]],IF(Table_Styles[[#This Row],[Right Default]]&lt;&gt;"",Table_Styles[[#This Row],[Right Default]],""))</f>
        <v/>
      </c>
      <c r="BU96" s="25"/>
      <c r="BV96" s="25"/>
      <c r="BW96" s="25" t="str">
        <f>IF(Table_Styles[[#This Row],[Bottom]]&lt;&gt;"",Table_Styles[[#This Row],[Bottom]],IF(Table_Styles[[#This Row],[Bottom Default]]&lt;&gt;"",Table_Styles[[#This Row],[Bottom Default]],""))</f>
        <v/>
      </c>
      <c r="BX96" s="25"/>
      <c r="BY96" s="25"/>
      <c r="BZ96" s="25" t="str">
        <f>IF(Table_Styles[[#This Row],[Left]]&lt;&gt;"",Table_Styles[[#This Row],[Left]],IF(Table_Styles[[#This Row],[Left Default]]&lt;&gt;"",Table_Styles[[#This Row],[Left Default]],""))</f>
        <v/>
      </c>
      <c r="CA96" s="60"/>
      <c r="CB96" s="101" t="str">
        <f>IF(AND(Table_Styles[[#This Row],[Selector]]&lt;&gt;"",Table_Styles[[#This Row],[Font Family Used]]&lt;&gt;"",Table_Styles[[#This Row],[Font Weight Used]]&lt;&gt;""),Table_Styles[[#This Row],[Font Family Used]]&amp;" "&amp;Table_Styles[[#This Row],[Font Weight Used]],"")</f>
        <v/>
      </c>
      <c r="CC96" s="101" t="str">
        <f ca="1">IF(AND(Table_Styles[[#This Row],[Selector]],COUNTIF(OFFSET(CC:CC,0,0,ROW()-1,1),"="&amp;Table_Styles[[#This Row],[Font]])=0),Table_Styles[[#This Row],[Font]],"")</f>
        <v/>
      </c>
      <c r="CD96" s="101" t="str">
        <f ca="1">IF(Table_Styles[[#This Row],[Unique Font]]&lt;&gt;"",
"{""fontFamily"":"""&amp;Table_Styles[[#This Row],[Font Family Used]]&amp;""",""fontWeight"":"&amp;Table_Styles[[#This Row],[Font Weight Used]]&amp;"}","")</f>
        <v/>
      </c>
      <c r="CE9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5px;padding-right: 5px;padding-bottom: 5px;padding-left: 4px</v>
      </c>
      <c r="CF96" s="101" t="str">
        <f>IF(AND(Table_Styles[[#This Row],[Selector]]&lt;&gt;"", Table_Styles[[#This Row],[Config Properties]]&lt;&gt;""),
Table_Styles[[#This Row],[Selector]]&amp;" { "&amp;Table_Styles[[#This Row],[Config Properties]]&amp;" }","")</f>
        <v>.ui-datepicker.ui-widget.ui-widget-content { background: #FFFFFF;border: none;border-radius: 0;padding-top: 5px;padding-right: 5px;padding-bottom: 5px;padding-left: 4px }</v>
      </c>
      <c r="CG96" s="101" t="str">
        <f xml:space="preserve">
SUBSTITUTE(SUBSTITUTE(SUBSTITUTE(SUBSTITUTE(SUBSTITUTE(SUBSTITUTE(SUBSTITUTE(SUBSTITUTE(Table_Styles[[#This Row],[Config]],
" {","{"),
"{ ","{"),
" }","}"),
"} ","}"),
" ,",","),
", ",","),
" :",":"),
": ",":")</f>
        <v>.ui-datepicker.ui-widget.ui-widget-content{background:#FFFFFF;border:none;border-radius:0;padding-top:5px;padding-right:5px;padding-bottom:5px;padding-left:4px}</v>
      </c>
    </row>
    <row r="97" spans="2:85" ht="21" customHeight="1">
      <c r="B97" s="176" t="s">
        <v>2</v>
      </c>
      <c r="C97" s="101" t="s">
        <v>470</v>
      </c>
      <c r="D97" s="59"/>
      <c r="E97" s="60"/>
      <c r="F97" s="29" t="str">
        <f>IF(Table_Styles[[#This Row],[Font Family]]&lt;&gt;"",Table_Styles[[#This Row],[Font Family]],IF(Table_Styles[[#This Row],[Font Family Default]]&lt;&gt;"",Table_Styles[[#This Row],[Font Family Default]],""))</f>
        <v/>
      </c>
      <c r="G97" s="59"/>
      <c r="H97" s="60"/>
      <c r="I97" s="29" t="str">
        <f>IF(Table_Styles[[#This Row],[Font Size]]&lt;&gt;"",Table_Styles[[#This Row],[Font Size]],IF(Table_Styles[[#This Row],[Font Size Default]]&lt;&gt;"",Table_Styles[[#This Row],[Font Size Default]],""))</f>
        <v/>
      </c>
      <c r="J97" s="59"/>
      <c r="K97" s="60"/>
      <c r="L97" s="29" t="str">
        <f>IF(Table_Styles[[#This Row],[Font Weight]]&lt;&gt;"",Table_Styles[[#This Row],[Font Weight]],IF(Table_Styles[[#This Row],[Font Weight Default]]&lt;&gt;"",Table_Styles[[#This Row],[Font Weight Default]],""))</f>
        <v/>
      </c>
      <c r="M97" s="59"/>
      <c r="N97" s="60"/>
      <c r="O97" s="29" t="str">
        <f>IF(Table_Styles[[#This Row],[Colour]]&lt;&gt;"",Table_Styles[[#This Row],[Colour]],IF(Table_Styles[[#This Row],[Colour Default]]&lt;&gt;"",Table_Styles[[#This Row],[Colour Default]],""))</f>
        <v/>
      </c>
      <c r="P97" s="59"/>
      <c r="Q97" s="135" t="str">
        <f>Colour_Background_2</f>
        <v>#f5f5f5</v>
      </c>
      <c r="R97" s="29" t="str">
        <f>IF(Table_Styles[[#This Row],[Background]]&lt;&gt;"",Table_Styles[[#This Row],[Background]],IF(Table_Styles[[#This Row],[Background Default]]&lt;&gt;"",Table_Styles[[#This Row],[Background Default]],""))</f>
        <v>#f5f5f5</v>
      </c>
      <c r="S97" s="59"/>
      <c r="T97" s="62" t="s">
        <v>414</v>
      </c>
      <c r="U97" s="29" t="str">
        <f>IF(Table_Styles[[#This Row],[Border]]&lt;&gt;"",Table_Styles[[#This Row],[Border]],IF(Table_Styles[[#This Row],[Border Default]]&lt;&gt;"",Table_Styles[[#This Row],[Border Default]],""))</f>
        <v>none</v>
      </c>
      <c r="V97" s="60"/>
      <c r="W97" s="59">
        <f>Settings_Styling_Other_Default_Border_Radius</f>
        <v>0</v>
      </c>
      <c r="X97" s="29">
        <f>IF(Table_Styles[[#This Row],[Border Radius]]&lt;&gt;"",Table_Styles[[#This Row],[Border Radius]],IF(Table_Styles[[#This Row],[Border Radius Default]]&lt;&gt;"",Table_Styles[[#This Row],[Border Radius Default]],""))</f>
        <v>0</v>
      </c>
      <c r="Y97" s="59"/>
      <c r="Z97" s="62" t="s">
        <v>456</v>
      </c>
      <c r="AA97" s="29" t="str">
        <f>IF(Table_Styles[[#This Row],[MT]]&lt;&gt;"",Table_Styles[[#This Row],[MT]],IF(Table_Styles[[#This Row],[MT Default]]&lt;&gt;"",Table_Styles[[#This Row],[MT Default]],""))</f>
        <v>1px</v>
      </c>
      <c r="AB97" s="59"/>
      <c r="AC97" s="62" t="s">
        <v>456</v>
      </c>
      <c r="AD97" s="29" t="str">
        <f>IF(Table_Styles[[#This Row],[MR]]&lt;&gt;"",Table_Styles[[#This Row],[MR]],IF(Table_Styles[[#This Row],[MR Default]]&lt;&gt;"",Table_Styles[[#This Row],[MR Default]],""))</f>
        <v>1px</v>
      </c>
      <c r="AE97" s="59"/>
      <c r="AF97" s="62" t="s">
        <v>456</v>
      </c>
      <c r="AG97" s="29" t="str">
        <f>IF(Table_Styles[[#This Row],[MB]]&lt;&gt;"",Table_Styles[[#This Row],[MB]],IF(Table_Styles[[#This Row],[MB Default]]&lt;&gt;"",Table_Styles[[#This Row],[MB Default]],""))</f>
        <v>1px</v>
      </c>
      <c r="AH97" s="59"/>
      <c r="AI97" s="62" t="s">
        <v>455</v>
      </c>
      <c r="AJ97" s="29" t="str">
        <f>IF(Table_Styles[[#This Row],[ML]]&lt;&gt;"",Table_Styles[[#This Row],[ML]],IF(Table_Styles[[#This Row],[ML Default]]&lt;&gt;"",Table_Styles[[#This Row],[ML Default]],""))</f>
        <v>2px</v>
      </c>
      <c r="AK97" s="59"/>
      <c r="AL97" s="60"/>
      <c r="AM97" s="29" t="str">
        <f>IF(Table_Styles[[#This Row],[PT]]&lt;&gt;"",Table_Styles[[#This Row],[PT]],IF(Table_Styles[[#This Row],[PT Default]]&lt;&gt;"",Table_Styles[[#This Row],[PT Default]],""))</f>
        <v/>
      </c>
      <c r="AN97" s="59"/>
      <c r="AO97" s="60"/>
      <c r="AP97" s="29" t="str">
        <f>IF(Table_Styles[[#This Row],[PR]]&lt;&gt;"",Table_Styles[[#This Row],[PR]],IF(Table_Styles[[#This Row],[PR Default]]&lt;&gt;"",Table_Styles[[#This Row],[PR Default]],""))</f>
        <v/>
      </c>
      <c r="AQ97" s="59"/>
      <c r="AR97" s="60"/>
      <c r="AS97" s="29" t="str">
        <f>IF(Table_Styles[[#This Row],[PB]]&lt;&gt;"",Table_Styles[[#This Row],[PB]],IF(Table_Styles[[#This Row],[PB Default]]&lt;&gt;"",Table_Styles[[#This Row],[PB Default]],""))</f>
        <v/>
      </c>
      <c r="AT97" s="59"/>
      <c r="AU97" s="60"/>
      <c r="AV97" s="29" t="str">
        <f>IF(Table_Styles[[#This Row],[PL]]&lt;&gt;"",Table_Styles[[#This Row],[PL]],IF(Table_Styles[[#This Row],[PL Default]]&lt;&gt;"",Table_Styles[[#This Row],[PL Default]],""))</f>
        <v/>
      </c>
      <c r="AW97" s="59"/>
      <c r="AX97" s="60"/>
      <c r="AY97" s="29" t="str">
        <f>IF(Table_Styles[[#This Row],[BT]]&lt;&gt;"",Table_Styles[[#This Row],[BT]],IF(Table_Styles[[#This Row],[BT Default]]&lt;&gt;"",Table_Styles[[#This Row],[BT Default]],""))</f>
        <v/>
      </c>
      <c r="AZ97" s="59"/>
      <c r="BA97" s="60"/>
      <c r="BB97" s="29" t="str">
        <f>IF(Table_Styles[[#This Row],[BR]]&lt;&gt;"",Table_Styles[[#This Row],[BR]],IF(Table_Styles[[#This Row],[BR Default]]&lt;&gt;"",Table_Styles[[#This Row],[BR Default]],""))</f>
        <v/>
      </c>
      <c r="BC97" s="59"/>
      <c r="BD97" s="60"/>
      <c r="BE97" s="29" t="str">
        <f>IF(Table_Styles[[#This Row],[BB]]&lt;&gt;"",Table_Styles[[#This Row],[BB]],IF(Table_Styles[[#This Row],[BB Default]]&lt;&gt;"",Table_Styles[[#This Row],[BB Default]],""))</f>
        <v/>
      </c>
      <c r="BF97" s="59"/>
      <c r="BG97" s="60"/>
      <c r="BH97" s="29" t="str">
        <f>IF(Table_Styles[[#This Row],[BL]]&lt;&gt;"",Table_Styles[[#This Row],[BL]],IF(Table_Styles[[#This Row],[BL Default]]&lt;&gt;"",Table_Styles[[#This Row],[BL Default]],""))</f>
        <v/>
      </c>
      <c r="BI97" s="60"/>
      <c r="BJ97" s="60"/>
      <c r="BK97" s="29" t="str">
        <f>IF(Table_Styles[[#This Row],[Width]]&lt;&gt;"",Table_Styles[[#This Row],[Width]],IF(Table_Styles[[#This Row],[Width Default]]&lt;&gt;"",Table_Styles[[#This Row],[Width Default]],""))</f>
        <v/>
      </c>
      <c r="BL97" s="60"/>
      <c r="BM97" s="60"/>
      <c r="BN97" s="29" t="str">
        <f>IF(Table_Styles[[#This Row],[Height]]&lt;&gt;"",Table_Styles[[#This Row],[Height]],IF(Table_Styles[[#This Row],[Height Default]]&lt;&gt;"",Table_Styles[[#This Row],[Height Default]],""))</f>
        <v/>
      </c>
      <c r="BO97" s="29"/>
      <c r="BP97" s="29"/>
      <c r="BQ97" s="29" t="str">
        <f>IF(Table_Styles[[#This Row],[Top]]&lt;&gt;"",Table_Styles[[#This Row],[Top]],IF(Table_Styles[[#This Row],[Top Default]]&lt;&gt;"",Table_Styles[[#This Row],[Top Default]],""))</f>
        <v/>
      </c>
      <c r="BR97" s="29"/>
      <c r="BS97" s="29"/>
      <c r="BT97" s="29" t="str">
        <f>IF(Table_Styles[[#This Row],[Right]]&lt;&gt;"",Table_Styles[[#This Row],[Right]],IF(Table_Styles[[#This Row],[Right Default]]&lt;&gt;"",Table_Styles[[#This Row],[Right Default]],""))</f>
        <v/>
      </c>
      <c r="BU97" s="29"/>
      <c r="BV97" s="29"/>
      <c r="BW97" s="29" t="str">
        <f>IF(Table_Styles[[#This Row],[Bottom]]&lt;&gt;"",Table_Styles[[#This Row],[Bottom]],IF(Table_Styles[[#This Row],[Bottom Default]]&lt;&gt;"",Table_Styles[[#This Row],[Bottom Default]],""))</f>
        <v/>
      </c>
      <c r="BX97" s="29"/>
      <c r="BY97" s="29"/>
      <c r="BZ97" s="29" t="str">
        <f>IF(Table_Styles[[#This Row],[Left]]&lt;&gt;"",Table_Styles[[#This Row],[Left]],IF(Table_Styles[[#This Row],[Left Default]]&lt;&gt;"",Table_Styles[[#This Row],[Left Default]],""))</f>
        <v/>
      </c>
      <c r="CA97" s="59"/>
      <c r="CB97" s="103" t="str">
        <f>IF(AND(Table_Styles[[#This Row],[Selector]]&lt;&gt;"",Table_Styles[[#This Row],[Font Family Used]]&lt;&gt;"",Table_Styles[[#This Row],[Font Weight Used]]&lt;&gt;""),Table_Styles[[#This Row],[Font Family Used]]&amp;" "&amp;Table_Styles[[#This Row],[Font Weight Used]],"")</f>
        <v/>
      </c>
      <c r="CC97" s="103" t="str">
        <f ca="1">IF(AND(Table_Styles[[#This Row],[Selector]],COUNTIF(OFFSET(CC:CC,0,0,ROW()-1,1),"="&amp;Table_Styles[[#This Row],[Font]])=0),Table_Styles[[#This Row],[Font]],"")</f>
        <v/>
      </c>
      <c r="CD97" s="103" t="str">
        <f ca="1">IF(Table_Styles[[#This Row],[Unique Font]]&lt;&gt;"",
"{""fontFamily"":"""&amp;Table_Styles[[#This Row],[Font Family Used]]&amp;""",""fontWeight"":"&amp;Table_Styles[[#This Row],[Font Weight Used]]&amp;"}","")</f>
        <v/>
      </c>
      <c r="CE9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#f5f5f5;border: none;border-radius: 0;margin-top: 1px;margin-right: 1px;margin-bottom: 1px;margin-left: 2px</v>
      </c>
      <c r="CF97" s="106" t="str">
        <f>IF(AND(Table_Styles[[#This Row],[Selector]]&lt;&gt;"", Table_Styles[[#This Row],[Config Properties]]&lt;&gt;""),
Table_Styles[[#This Row],[Selector]]&amp;" { "&amp;Table_Styles[[#This Row],[Config Properties]]&amp;" }","")</f>
        <v>.ui-datepicker .ui-datepicker-header { background: #f5f5f5;border: none;border-radius: 0;margin-top: 1px;margin-right: 1px;margin-bottom: 1px;margin-left: 2px }</v>
      </c>
      <c r="CG97" s="106" t="str">
        <f xml:space="preserve">
SUBSTITUTE(SUBSTITUTE(SUBSTITUTE(SUBSTITUTE(SUBSTITUTE(SUBSTITUTE(SUBSTITUTE(SUBSTITUTE(Table_Styles[[#This Row],[Config]],
" {","{"),
"{ ","{"),
" }","}"),
"} ","}"),
" ,",","),
", ",","),
" :",":"),
": ",":")</f>
        <v>.ui-datepicker .ui-datepicker-header{background:#f5f5f5;border:none;border-radius:0;margin-top:1px;margin-right:1px;margin-bottom:1px;margin-left:2px}</v>
      </c>
    </row>
    <row r="98" spans="2:85" ht="21" customHeight="1">
      <c r="B98" s="103" t="s">
        <v>471</v>
      </c>
      <c r="C98" s="101" t="s">
        <v>472</v>
      </c>
      <c r="D98" s="59"/>
      <c r="E98" s="60" t="str">
        <f>Settings_Styling_Font_Body_Text</f>
        <v>Roboto</v>
      </c>
      <c r="F98" s="29" t="str">
        <f>IF(Table_Styles[[#This Row],[Font Family]]&lt;&gt;"",Table_Styles[[#This Row],[Font Family]],IF(Table_Styles[[#This Row],[Font Family Default]]&lt;&gt;"",Table_Styles[[#This Row],[Font Family Default]],""))</f>
        <v>Roboto</v>
      </c>
      <c r="G98" s="59"/>
      <c r="H98" s="135" t="s">
        <v>412</v>
      </c>
      <c r="I98" s="29" t="str">
        <f>IF(Table_Styles[[#This Row],[Font Size]]&lt;&gt;"",Table_Styles[[#This Row],[Font Size]],IF(Table_Styles[[#This Row],[Font Size Default]]&lt;&gt;"",Table_Styles[[#This Row],[Font Size Default]],""))</f>
        <v>13px</v>
      </c>
      <c r="J98" s="59"/>
      <c r="K98" s="60">
        <f>Settings_Styling_Font_Weight_Body_Text</f>
        <v>400</v>
      </c>
      <c r="L98" s="29">
        <f>IF(Table_Styles[[#This Row],[Font Weight]]&lt;&gt;"",Table_Styles[[#This Row],[Font Weight]],IF(Table_Styles[[#This Row],[Font Weight Default]]&lt;&gt;"",Table_Styles[[#This Row],[Font Weight Default]],""))</f>
        <v>400</v>
      </c>
      <c r="M98" s="59"/>
      <c r="N98" s="60" t="str">
        <f>Colour_Foreground_1</f>
        <v>#2a2a2a</v>
      </c>
      <c r="O98" s="29" t="str">
        <f>IF(Table_Styles[[#This Row],[Colour]]&lt;&gt;"",Table_Styles[[#This Row],[Colour]],IF(Table_Styles[[#This Row],[Colour Default]]&lt;&gt;"",Table_Styles[[#This Row],[Colour Default]],""))</f>
        <v>#2a2a2a</v>
      </c>
      <c r="P98" s="59"/>
      <c r="Q98" s="60" t="str">
        <f>Colour_Background_1</f>
        <v>#FFFFFF</v>
      </c>
      <c r="R98" s="29" t="str">
        <f>IF(Table_Styles[[#This Row],[Background]]&lt;&gt;"",Table_Styles[[#This Row],[Background]],IF(Table_Styles[[#This Row],[Background Default]]&lt;&gt;"",Table_Styles[[#This Row],[Background Default]],""))</f>
        <v>#FFFFFF</v>
      </c>
      <c r="S98" s="59"/>
      <c r="T98" s="135" t="s">
        <v>414</v>
      </c>
      <c r="U98" s="29" t="str">
        <f>IF(Table_Styles[[#This Row],[Border]]&lt;&gt;"",Table_Styles[[#This Row],[Border]],IF(Table_Styles[[#This Row],[Border Default]]&lt;&gt;"",Table_Styles[[#This Row],[Border Default]],""))</f>
        <v>none</v>
      </c>
      <c r="V98" s="60"/>
      <c r="W98" s="59">
        <f>Settings_Styling_Other_Default_Border_Radius</f>
        <v>0</v>
      </c>
      <c r="X98" s="29">
        <f>IF(Table_Styles[[#This Row],[Border Radius]]&lt;&gt;"",Table_Styles[[#This Row],[Border Radius]],IF(Table_Styles[[#This Row],[Border Radius Default]]&lt;&gt;"",Table_Styles[[#This Row],[Border Radius Default]],""))</f>
        <v>0</v>
      </c>
      <c r="Y98" s="59"/>
      <c r="Z98" s="60" t="s">
        <v>455</v>
      </c>
      <c r="AA98" s="29" t="str">
        <f>IF(Table_Styles[[#This Row],[MT]]&lt;&gt;"",Table_Styles[[#This Row],[MT]],IF(Table_Styles[[#This Row],[MT Default]]&lt;&gt;"",Table_Styles[[#This Row],[MT Default]],""))</f>
        <v>2px</v>
      </c>
      <c r="AB98" s="59"/>
      <c r="AC98" s="60" t="s">
        <v>455</v>
      </c>
      <c r="AD98" s="29" t="str">
        <f>IF(Table_Styles[[#This Row],[MR]]&lt;&gt;"",Table_Styles[[#This Row],[MR]],IF(Table_Styles[[#This Row],[MR Default]]&lt;&gt;"",Table_Styles[[#This Row],[MR Default]],""))</f>
        <v>2px</v>
      </c>
      <c r="AE98" s="59"/>
      <c r="AF98" s="60" t="s">
        <v>455</v>
      </c>
      <c r="AG98" s="29" t="str">
        <f>IF(Table_Styles[[#This Row],[MB]]&lt;&gt;"",Table_Styles[[#This Row],[MB]],IF(Table_Styles[[#This Row],[MB Default]]&lt;&gt;"",Table_Styles[[#This Row],[MB Default]],""))</f>
        <v>2px</v>
      </c>
      <c r="AH98" s="59"/>
      <c r="AI98" s="62" t="s">
        <v>455</v>
      </c>
      <c r="AJ98" s="29" t="str">
        <f>IF(Table_Styles[[#This Row],[ML]]&lt;&gt;"",Table_Styles[[#This Row],[ML]],IF(Table_Styles[[#This Row],[ML Default]]&lt;&gt;"",Table_Styles[[#This Row],[ML Default]],""))</f>
        <v>2px</v>
      </c>
      <c r="AK98" s="59"/>
      <c r="AL98" s="60"/>
      <c r="AM98" s="29" t="str">
        <f>IF(Table_Styles[[#This Row],[PT]]&lt;&gt;"",Table_Styles[[#This Row],[PT]],IF(Table_Styles[[#This Row],[PT Default]]&lt;&gt;"",Table_Styles[[#This Row],[PT Default]],""))</f>
        <v/>
      </c>
      <c r="AN98" s="59"/>
      <c r="AO98" s="60"/>
      <c r="AP98" s="29" t="str">
        <f>IF(Table_Styles[[#This Row],[PR]]&lt;&gt;"",Table_Styles[[#This Row],[PR]],IF(Table_Styles[[#This Row],[PR Default]]&lt;&gt;"",Table_Styles[[#This Row],[PR Default]],""))</f>
        <v/>
      </c>
      <c r="AQ98" s="59"/>
      <c r="AR98" s="60"/>
      <c r="AS98" s="29" t="str">
        <f>IF(Table_Styles[[#This Row],[PB]]&lt;&gt;"",Table_Styles[[#This Row],[PB]],IF(Table_Styles[[#This Row],[PB Default]]&lt;&gt;"",Table_Styles[[#This Row],[PB Default]],""))</f>
        <v/>
      </c>
      <c r="AT98" s="59"/>
      <c r="AU98" s="60"/>
      <c r="AV98" s="29" t="str">
        <f>IF(Table_Styles[[#This Row],[PL]]&lt;&gt;"",Table_Styles[[#This Row],[PL]],IF(Table_Styles[[#This Row],[PL Default]]&lt;&gt;"",Table_Styles[[#This Row],[PL Default]],""))</f>
        <v/>
      </c>
      <c r="AW98" s="59"/>
      <c r="AX98" s="60"/>
      <c r="AY98" s="29" t="str">
        <f>IF(Table_Styles[[#This Row],[BT]]&lt;&gt;"",Table_Styles[[#This Row],[BT]],IF(Table_Styles[[#This Row],[BT Default]]&lt;&gt;"",Table_Styles[[#This Row],[BT Default]],""))</f>
        <v/>
      </c>
      <c r="AZ98" s="59"/>
      <c r="BA98" s="60"/>
      <c r="BB98" s="29" t="str">
        <f>IF(Table_Styles[[#This Row],[BR]]&lt;&gt;"",Table_Styles[[#This Row],[BR]],IF(Table_Styles[[#This Row],[BR Default]]&lt;&gt;"",Table_Styles[[#This Row],[BR Default]],""))</f>
        <v/>
      </c>
      <c r="BC98" s="59"/>
      <c r="BD98" s="60"/>
      <c r="BE98" s="29" t="str">
        <f>IF(Table_Styles[[#This Row],[BB]]&lt;&gt;"",Table_Styles[[#This Row],[BB]],IF(Table_Styles[[#This Row],[BB Default]]&lt;&gt;"",Table_Styles[[#This Row],[BB Default]],""))</f>
        <v/>
      </c>
      <c r="BF98" s="59"/>
      <c r="BG98" s="60"/>
      <c r="BH98" s="29" t="str">
        <f>IF(Table_Styles[[#This Row],[BL]]&lt;&gt;"",Table_Styles[[#This Row],[BL]],IF(Table_Styles[[#This Row],[BL Default]]&lt;&gt;"",Table_Styles[[#This Row],[BL Default]],""))</f>
        <v/>
      </c>
      <c r="BI98" s="60"/>
      <c r="BJ98" s="62" t="s">
        <v>473</v>
      </c>
      <c r="BK98" s="29" t="str">
        <f>IF(Table_Styles[[#This Row],[Width]]&lt;&gt;"",Table_Styles[[#This Row],[Width]],IF(Table_Styles[[#This Row],[Width Default]]&lt;&gt;"",Table_Styles[[#This Row],[Width Default]],""))</f>
        <v>40%</v>
      </c>
      <c r="BL98" s="60"/>
      <c r="BM98" s="60"/>
      <c r="BN98" s="29" t="str">
        <f>IF(Table_Styles[[#This Row],[Height]]&lt;&gt;"",Table_Styles[[#This Row],[Height]],IF(Table_Styles[[#This Row],[Height Default]]&lt;&gt;"",Table_Styles[[#This Row],[Height Default]],""))</f>
        <v/>
      </c>
      <c r="BO98" s="29"/>
      <c r="BP98" s="29"/>
      <c r="BQ98" s="29" t="str">
        <f>IF(Table_Styles[[#This Row],[Top]]&lt;&gt;"",Table_Styles[[#This Row],[Top]],IF(Table_Styles[[#This Row],[Top Default]]&lt;&gt;"",Table_Styles[[#This Row],[Top Default]],""))</f>
        <v/>
      </c>
      <c r="BR98" s="29"/>
      <c r="BS98" s="29"/>
      <c r="BT98" s="29" t="str">
        <f>IF(Table_Styles[[#This Row],[Right]]&lt;&gt;"",Table_Styles[[#This Row],[Right]],IF(Table_Styles[[#This Row],[Right Default]]&lt;&gt;"",Table_Styles[[#This Row],[Right Default]],""))</f>
        <v/>
      </c>
      <c r="BU98" s="29"/>
      <c r="BV98" s="29"/>
      <c r="BW98" s="29" t="str">
        <f>IF(Table_Styles[[#This Row],[Bottom]]&lt;&gt;"",Table_Styles[[#This Row],[Bottom]],IF(Table_Styles[[#This Row],[Bottom Default]]&lt;&gt;"",Table_Styles[[#This Row],[Bottom Default]],""))</f>
        <v/>
      </c>
      <c r="BX98" s="29"/>
      <c r="BY98" s="29"/>
      <c r="BZ98" s="29" t="str">
        <f>IF(Table_Styles[[#This Row],[Left]]&lt;&gt;"",Table_Styles[[#This Row],[Left]],IF(Table_Styles[[#This Row],[Left Default]]&lt;&gt;"",Table_Styles[[#This Row],[Left Default]],""))</f>
        <v/>
      </c>
      <c r="CA98" s="59"/>
      <c r="CB98" s="103" t="str">
        <f>IF(AND(Table_Styles[[#This Row],[Selector]]&lt;&gt;"",Table_Styles[[#This Row],[Font Family Used]]&lt;&gt;"",Table_Styles[[#This Row],[Font Weight Used]]&lt;&gt;""),Table_Styles[[#This Row],[Font Family Used]]&amp;" "&amp;Table_Styles[[#This Row],[Font Weight Used]],"")</f>
        <v>Roboto 400</v>
      </c>
      <c r="CC98" s="103" t="str">
        <f ca="1">IF(AND(Table_Styles[[#This Row],[Selector]],COUNTIF(OFFSET(CC:CC,0,0,ROW()-1,1),"="&amp;Table_Styles[[#This Row],[Font]])=0),Table_Styles[[#This Row],[Font]],"")</f>
        <v/>
      </c>
      <c r="CD98" s="103" t="str">
        <f ca="1">IF(Table_Styles[[#This Row],[Unique Font]]&lt;&gt;"",
"{""fontFamily"":"""&amp;Table_Styles[[#This Row],[Font Family Used]]&amp;""",""fontWeight"":"&amp;Table_Styles[[#This Row],[Font Weight Used]]&amp;"}","")</f>
        <v/>
      </c>
      <c r="CE9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13px;font-weight: 400;color: #2a2a2a;background: #FFFFFF;border: none;border-radius: 0;margin-top: 2px;margin-right: 2px;margin-bottom: 2px;margin-left: 2px;width: 40%</v>
      </c>
      <c r="CF98" s="106" t="str">
        <f>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'Roboto';font-size: 13px;font-weight: 400;color: #2a2a2a;background: #FFFFFF;border: none;border-radius: 0;margin-top: 2px;margin-right: 2px;margin-bottom: 2px;margin-left: 2px;width: 40% }</v>
      </c>
      <c r="CG98" s="106" t="str">
        <f xml:space="preserve">
SUBSTITUTE(SUBSTITUTE(SUBSTITUTE(SUBSTITUTE(SUBSTITUTE(SUBSTITUTE(SUBSTITUTE(SUBSTITUTE(Table_Styles[[#This Row],[Config]],
" {","{"),
"{ ","{"),
" }","}"),
"} ","}"),
" ,",","),
", ",","),
" :",":"),
": ",":")</f>
        <v>.ui-datepicker .ui-datepicker-title select,.ui-datepicker select.ui-datepicker-month,.ui-datepicker select.ui-datepicker-year{font-family:'Roboto';font-size:13px;font-weight:400;color:#2a2a2a;background:#FFFFFF;border:none;border-radius:0;margin-top:2px;margin-right:2px;margin-bottom:2px;margin-left:2px;width:40%}</v>
      </c>
    </row>
    <row r="99" spans="2:85" ht="21" customHeight="1">
      <c r="B99" s="103" t="s">
        <v>474</v>
      </c>
      <c r="C99" s="101" t="s">
        <v>475</v>
      </c>
      <c r="D99" s="59"/>
      <c r="E99" s="60" t="str">
        <f>Settings_Styling_Font_Labels</f>
        <v>Roboto</v>
      </c>
      <c r="F99" s="52" t="str">
        <f>IF(Table_Styles[[#This Row],[Font Family]]&lt;&gt;"",Table_Styles[[#This Row],[Font Family]],IF(Table_Styles[[#This Row],[Font Family Default]]&lt;&gt;"",Table_Styles[[#This Row],[Font Family Default]],""))</f>
        <v>Roboto</v>
      </c>
      <c r="G99" s="59"/>
      <c r="H99" s="135" t="s">
        <v>409</v>
      </c>
      <c r="I99" s="52" t="str">
        <f>IF(Table_Styles[[#This Row],[Font Size]]&lt;&gt;"",Table_Styles[[#This Row],[Font Size]],IF(Table_Styles[[#This Row],[Font Size Default]]&lt;&gt;"",Table_Styles[[#This Row],[Font Size Default]],""))</f>
        <v>14px</v>
      </c>
      <c r="J99" s="59"/>
      <c r="K99" s="60">
        <f>Settings_Styling_Font_Weight_Labels</f>
        <v>700</v>
      </c>
      <c r="L99" s="52">
        <f>IF(Table_Styles[[#This Row],[Font Weight]]&lt;&gt;"",Table_Styles[[#This Row],[Font Weight]],IF(Table_Styles[[#This Row],[Font Weight Default]]&lt;&gt;"",Table_Styles[[#This Row],[Font Weight Default]],""))</f>
        <v>700</v>
      </c>
      <c r="M99" s="59"/>
      <c r="N99" s="59" t="str">
        <f>Colour_Foreground_1</f>
        <v>#2a2a2a</v>
      </c>
      <c r="O99" s="29" t="str">
        <f>IF(Table_Styles[[#This Row],[Colour]]&lt;&gt;"",Table_Styles[[#This Row],[Colour]],IF(Table_Styles[[#This Row],[Colour Default]]&lt;&gt;"",Table_Styles[[#This Row],[Colour Default]],""))</f>
        <v>#2a2a2a</v>
      </c>
      <c r="P99" s="59"/>
      <c r="Q99" s="60"/>
      <c r="R99" s="29" t="str">
        <f>IF(Table_Styles[[#This Row],[Background]]&lt;&gt;"",Table_Styles[[#This Row],[Background]],IF(Table_Styles[[#This Row],[Background Default]]&lt;&gt;"",Table_Styles[[#This Row],[Background Default]],""))</f>
        <v/>
      </c>
      <c r="S99" s="59"/>
      <c r="T99" s="60"/>
      <c r="U99" s="29" t="str">
        <f>IF(Table_Styles[[#This Row],[Border]]&lt;&gt;"",Table_Styles[[#This Row],[Border]],IF(Table_Styles[[#This Row],[Border Default]]&lt;&gt;"",Table_Styles[[#This Row],[Border Default]],""))</f>
        <v/>
      </c>
      <c r="V99" s="60"/>
      <c r="W99" s="60"/>
      <c r="X99" s="29" t="str">
        <f>IF(Table_Styles[[#This Row],[Border Radius]]&lt;&gt;"",Table_Styles[[#This Row],[Border Radius]],IF(Table_Styles[[#This Row],[Border Radius Default]]&lt;&gt;"",Table_Styles[[#This Row],[Border Radius Default]],""))</f>
        <v/>
      </c>
      <c r="Y99" s="59"/>
      <c r="Z99" s="60"/>
      <c r="AA99" s="29" t="str">
        <f>IF(Table_Styles[[#This Row],[MT]]&lt;&gt;"",Table_Styles[[#This Row],[MT]],IF(Table_Styles[[#This Row],[MT Default]]&lt;&gt;"",Table_Styles[[#This Row],[MT Default]],""))</f>
        <v/>
      </c>
      <c r="AB99" s="59"/>
      <c r="AC99" s="60"/>
      <c r="AD99" s="29" t="str">
        <f>IF(Table_Styles[[#This Row],[MR]]&lt;&gt;"",Table_Styles[[#This Row],[MR]],IF(Table_Styles[[#This Row],[MR Default]]&lt;&gt;"",Table_Styles[[#This Row],[MR Default]],""))</f>
        <v/>
      </c>
      <c r="AE99" s="59"/>
      <c r="AF99" s="60"/>
      <c r="AG99" s="29" t="str">
        <f>IF(Table_Styles[[#This Row],[MB]]&lt;&gt;"",Table_Styles[[#This Row],[MB]],IF(Table_Styles[[#This Row],[MB Default]]&lt;&gt;"",Table_Styles[[#This Row],[MB Default]],""))</f>
        <v/>
      </c>
      <c r="AH99" s="59"/>
      <c r="AI99" s="60"/>
      <c r="AJ99" s="29" t="str">
        <f>IF(Table_Styles[[#This Row],[ML]]&lt;&gt;"",Table_Styles[[#This Row],[ML]],IF(Table_Styles[[#This Row],[ML Default]]&lt;&gt;"",Table_Styles[[#This Row],[ML Default]],""))</f>
        <v/>
      </c>
      <c r="AK99" s="59"/>
      <c r="AL99" s="60"/>
      <c r="AM99" s="29" t="str">
        <f>IF(Table_Styles[[#This Row],[PT]]&lt;&gt;"",Table_Styles[[#This Row],[PT]],IF(Table_Styles[[#This Row],[PT Default]]&lt;&gt;"",Table_Styles[[#This Row],[PT Default]],""))</f>
        <v/>
      </c>
      <c r="AN99" s="59"/>
      <c r="AO99" s="60"/>
      <c r="AP99" s="29" t="str">
        <f>IF(Table_Styles[[#This Row],[PR]]&lt;&gt;"",Table_Styles[[#This Row],[PR]],IF(Table_Styles[[#This Row],[PR Default]]&lt;&gt;"",Table_Styles[[#This Row],[PR Default]],""))</f>
        <v/>
      </c>
      <c r="AQ99" s="59"/>
      <c r="AR99" s="60"/>
      <c r="AS99" s="29" t="str">
        <f>IF(Table_Styles[[#This Row],[PB]]&lt;&gt;"",Table_Styles[[#This Row],[PB]],IF(Table_Styles[[#This Row],[PB Default]]&lt;&gt;"",Table_Styles[[#This Row],[PB Default]],""))</f>
        <v/>
      </c>
      <c r="AT99" s="59"/>
      <c r="AU99" s="60"/>
      <c r="AV99" s="29" t="str">
        <f>IF(Table_Styles[[#This Row],[PL]]&lt;&gt;"",Table_Styles[[#This Row],[PL]],IF(Table_Styles[[#This Row],[PL Default]]&lt;&gt;"",Table_Styles[[#This Row],[PL Default]],""))</f>
        <v/>
      </c>
      <c r="AW99" s="59"/>
      <c r="AX99" s="60"/>
      <c r="AY99" s="29" t="str">
        <f>IF(Table_Styles[[#This Row],[BT]]&lt;&gt;"",Table_Styles[[#This Row],[BT]],IF(Table_Styles[[#This Row],[BT Default]]&lt;&gt;"",Table_Styles[[#This Row],[BT Default]],""))</f>
        <v/>
      </c>
      <c r="AZ99" s="59"/>
      <c r="BA99" s="60"/>
      <c r="BB99" s="29" t="str">
        <f>IF(Table_Styles[[#This Row],[BR]]&lt;&gt;"",Table_Styles[[#This Row],[BR]],IF(Table_Styles[[#This Row],[BR Default]]&lt;&gt;"",Table_Styles[[#This Row],[BR Default]],""))</f>
        <v/>
      </c>
      <c r="BC99" s="59"/>
      <c r="BD99" s="60"/>
      <c r="BE99" s="29" t="str">
        <f>IF(Table_Styles[[#This Row],[BB]]&lt;&gt;"",Table_Styles[[#This Row],[BB]],IF(Table_Styles[[#This Row],[BB Default]]&lt;&gt;"",Table_Styles[[#This Row],[BB Default]],""))</f>
        <v/>
      </c>
      <c r="BF99" s="59"/>
      <c r="BG99" s="60"/>
      <c r="BH99" s="29" t="str">
        <f>IF(Table_Styles[[#This Row],[BL]]&lt;&gt;"",Table_Styles[[#This Row],[BL]],IF(Table_Styles[[#This Row],[BL Default]]&lt;&gt;"",Table_Styles[[#This Row],[BL Default]],""))</f>
        <v/>
      </c>
      <c r="BI99" s="60"/>
      <c r="BJ99" s="60"/>
      <c r="BK99" s="29" t="str">
        <f>IF(Table_Styles[[#This Row],[Width]]&lt;&gt;"",Table_Styles[[#This Row],[Width]],IF(Table_Styles[[#This Row],[Width Default]]&lt;&gt;"",Table_Styles[[#This Row],[Width Default]],""))</f>
        <v/>
      </c>
      <c r="BL99" s="60"/>
      <c r="BM99" s="60"/>
      <c r="BN99" s="29" t="str">
        <f>IF(Table_Styles[[#This Row],[Height]]&lt;&gt;"",Table_Styles[[#This Row],[Height]],IF(Table_Styles[[#This Row],[Height Default]]&lt;&gt;"",Table_Styles[[#This Row],[Height Default]],""))</f>
        <v/>
      </c>
      <c r="BO99" s="29"/>
      <c r="BP99" s="29"/>
      <c r="BQ99" s="29" t="str">
        <f>IF(Table_Styles[[#This Row],[Top]]&lt;&gt;"",Table_Styles[[#This Row],[Top]],IF(Table_Styles[[#This Row],[Top Default]]&lt;&gt;"",Table_Styles[[#This Row],[Top Default]],""))</f>
        <v/>
      </c>
      <c r="BR99" s="29"/>
      <c r="BS99" s="29"/>
      <c r="BT99" s="29" t="str">
        <f>IF(Table_Styles[[#This Row],[Right]]&lt;&gt;"",Table_Styles[[#This Row],[Right]],IF(Table_Styles[[#This Row],[Right Default]]&lt;&gt;"",Table_Styles[[#This Row],[Right Default]],""))</f>
        <v/>
      </c>
      <c r="BU99" s="29"/>
      <c r="BV99" s="29"/>
      <c r="BW99" s="29" t="str">
        <f>IF(Table_Styles[[#This Row],[Bottom]]&lt;&gt;"",Table_Styles[[#This Row],[Bottom]],IF(Table_Styles[[#This Row],[Bottom Default]]&lt;&gt;"",Table_Styles[[#This Row],[Bottom Default]],""))</f>
        <v/>
      </c>
      <c r="BX99" s="29"/>
      <c r="BY99" s="29"/>
      <c r="BZ99" s="29" t="str">
        <f>IF(Table_Styles[[#This Row],[Left]]&lt;&gt;"",Table_Styles[[#This Row],[Left]],IF(Table_Styles[[#This Row],[Left Default]]&lt;&gt;"",Table_Styles[[#This Row],[Left Default]],""))</f>
        <v/>
      </c>
      <c r="CA99" s="59"/>
      <c r="CB99" s="103" t="str">
        <f>IF(AND(Table_Styles[[#This Row],[Selector]]&lt;&gt;"",Table_Styles[[#This Row],[Font Family Used]]&lt;&gt;"",Table_Styles[[#This Row],[Font Weight Used]]&lt;&gt;""),Table_Styles[[#This Row],[Font Family Used]]&amp;" "&amp;Table_Styles[[#This Row],[Font Weight Used]],"")</f>
        <v>Roboto 700</v>
      </c>
      <c r="CC99" s="103" t="str">
        <f ca="1">IF(AND(Table_Styles[[#This Row],[Selector]],COUNTIF(OFFSET(CC:CC,0,0,ROW()-1,1),"="&amp;Table_Styles[[#This Row],[Font]])=0),Table_Styles[[#This Row],[Font]],"")</f>
        <v/>
      </c>
      <c r="CD99" s="103" t="str">
        <f ca="1">IF(Table_Styles[[#This Row],[Unique Font]]&lt;&gt;"",
"{""fontFamily"":"""&amp;Table_Styles[[#This Row],[Font Family Used]]&amp;""",""fontWeight"":"&amp;Table_Styles[[#This Row],[Font Weight Used]]&amp;"}","")</f>
        <v/>
      </c>
      <c r="CE9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14px;font-weight: 700;color: #2a2a2a</v>
      </c>
      <c r="CF99" s="106" t="str">
        <f>IF(AND(Table_Styles[[#This Row],[Selector]]&lt;&gt;"", Table_Styles[[#This Row],[Config Properties]]&lt;&gt;""),
Table_Styles[[#This Row],[Selector]]&amp;" { "&amp;Table_Styles[[#This Row],[Config Properties]]&amp;" }","")</f>
        <v>.ui-datepicker .ui-datepicker-calendar th { font-family: 'Roboto';font-size: 14px;font-weight: 700;color: #2a2a2a }</v>
      </c>
      <c r="CG99" s="106" t="str">
        <f xml:space="preserve">
SUBSTITUTE(SUBSTITUTE(SUBSTITUTE(SUBSTITUTE(SUBSTITUTE(SUBSTITUTE(SUBSTITUTE(SUBSTITUTE(Table_Styles[[#This Row],[Config]],
" {","{"),
"{ ","{"),
" }","}"),
"} ","}"),
" ,",","),
", ",","),
" :",":"),
": ",":")</f>
        <v>.ui-datepicker .ui-datepicker-calendar th{font-family:'Roboto';font-size:14px;font-weight:700;color:#2a2a2a}</v>
      </c>
    </row>
    <row r="100" spans="2:85" ht="21" customHeight="1">
      <c r="B100" s="103" t="s">
        <v>476</v>
      </c>
      <c r="C100" s="176" t="s">
        <v>477</v>
      </c>
      <c r="D100" s="59"/>
      <c r="E100" s="60" t="str">
        <f>Settings_Styling_Font_Body_Text</f>
        <v>Roboto</v>
      </c>
      <c r="F100" s="29" t="str">
        <f>IF(Table_Styles[[#This Row],[Font Family]]&lt;&gt;"",Table_Styles[[#This Row],[Font Family]],IF(Table_Styles[[#This Row],[Font Family Default]]&lt;&gt;"",Table_Styles[[#This Row],[Font Family Default]],""))</f>
        <v>Roboto</v>
      </c>
      <c r="G100" s="59"/>
      <c r="H100" s="135" t="s">
        <v>412</v>
      </c>
      <c r="I100" s="50" t="str">
        <f>IF(Table_Styles[[#This Row],[Font Size]]&lt;&gt;"",Table_Styles[[#This Row],[Font Size]],IF(Table_Styles[[#This Row],[Font Size Default]]&lt;&gt;"",Table_Styles[[#This Row],[Font Size Default]],""))</f>
        <v>13px</v>
      </c>
      <c r="J100" s="59"/>
      <c r="K100" s="60">
        <f>Settings_Styling_Font_Weight_Body_Text</f>
        <v>400</v>
      </c>
      <c r="L100" s="50">
        <f>IF(Table_Styles[[#This Row],[Font Weight]]&lt;&gt;"",Table_Styles[[#This Row],[Font Weight]],IF(Table_Styles[[#This Row],[Font Weight Default]]&lt;&gt;"",Table_Styles[[#This Row],[Font Weight Default]],""))</f>
        <v>400</v>
      </c>
      <c r="M100" s="59"/>
      <c r="N100" s="59" t="str">
        <f>Colour_Foreground_1</f>
        <v>#2a2a2a</v>
      </c>
      <c r="O100" s="50" t="str">
        <f>IF(Table_Styles[[#This Row],[Colour]]&lt;&gt;"",Table_Styles[[#This Row],[Colour]],IF(Table_Styles[[#This Row],[Colour Default]]&lt;&gt;"",Table_Styles[[#This Row],[Colour Default]],""))</f>
        <v>#2a2a2a</v>
      </c>
      <c r="P100" s="59"/>
      <c r="Q100" s="135" t="str">
        <f>Colour_Background_2</f>
        <v>#f5f5f5</v>
      </c>
      <c r="R100" s="50" t="str">
        <f>IF(Table_Styles[[#This Row],[Background]]&lt;&gt;"",Table_Styles[[#This Row],[Background]],IF(Table_Styles[[#This Row],[Background Default]]&lt;&gt;"",Table_Styles[[#This Row],[Background Default]],""))</f>
        <v>#f5f5f5</v>
      </c>
      <c r="S100" s="59"/>
      <c r="T100" s="59" t="s">
        <v>414</v>
      </c>
      <c r="U100" s="50" t="str">
        <f>IF(Table_Styles[[#This Row],[Border]]&lt;&gt;"",Table_Styles[[#This Row],[Border]],IF(Table_Styles[[#This Row],[Border Default]]&lt;&gt;"",Table_Styles[[#This Row],[Border Default]],""))</f>
        <v>none</v>
      </c>
      <c r="V100" s="59"/>
      <c r="W100" s="59"/>
      <c r="X100" s="50" t="str">
        <f>IF(Table_Styles[[#This Row],[Border Radius]]&lt;&gt;"",Table_Styles[[#This Row],[Border Radius]],IF(Table_Styles[[#This Row],[Border Radius Default]]&lt;&gt;"",Table_Styles[[#This Row],[Border Radius Default]],""))</f>
        <v/>
      </c>
      <c r="Y100" s="59"/>
      <c r="Z100" s="59"/>
      <c r="AA100" s="50" t="str">
        <f>IF(Table_Styles[[#This Row],[MT]]&lt;&gt;"",Table_Styles[[#This Row],[MT]],IF(Table_Styles[[#This Row],[MT Default]]&lt;&gt;"",Table_Styles[[#This Row],[MT Default]],""))</f>
        <v/>
      </c>
      <c r="AB100" s="59"/>
      <c r="AC100" s="59"/>
      <c r="AD100" s="50" t="str">
        <f>IF(Table_Styles[[#This Row],[MR]]&lt;&gt;"",Table_Styles[[#This Row],[MR]],IF(Table_Styles[[#This Row],[MR Default]]&lt;&gt;"",Table_Styles[[#This Row],[MR Default]],""))</f>
        <v/>
      </c>
      <c r="AE100" s="59"/>
      <c r="AF100" s="59"/>
      <c r="AG100" s="50" t="str">
        <f>IF(Table_Styles[[#This Row],[MB]]&lt;&gt;"",Table_Styles[[#This Row],[MB]],IF(Table_Styles[[#This Row],[MB Default]]&lt;&gt;"",Table_Styles[[#This Row],[MB Default]],""))</f>
        <v/>
      </c>
      <c r="AH100" s="59"/>
      <c r="AI100" s="59"/>
      <c r="AJ100" s="50" t="str">
        <f>IF(Table_Styles[[#This Row],[ML]]&lt;&gt;"",Table_Styles[[#This Row],[ML]],IF(Table_Styles[[#This Row],[ML Default]]&lt;&gt;"",Table_Styles[[#This Row],[ML Default]],""))</f>
        <v/>
      </c>
      <c r="AK100" s="59"/>
      <c r="AL100" s="59"/>
      <c r="AM100" s="50" t="str">
        <f>IF(Table_Styles[[#This Row],[PT]]&lt;&gt;"",Table_Styles[[#This Row],[PT]],IF(Table_Styles[[#This Row],[PT Default]]&lt;&gt;"",Table_Styles[[#This Row],[PT Default]],""))</f>
        <v/>
      </c>
      <c r="AN100" s="59"/>
      <c r="AO100" s="135" t="s">
        <v>469</v>
      </c>
      <c r="AP100" s="50" t="str">
        <f>IF(Table_Styles[[#This Row],[PR]]&lt;&gt;"",Table_Styles[[#This Row],[PR]],IF(Table_Styles[[#This Row],[PR Default]]&lt;&gt;"",Table_Styles[[#This Row],[PR Default]],""))</f>
        <v>4px</v>
      </c>
      <c r="AQ100" s="59"/>
      <c r="AR100" s="135" t="s">
        <v>435</v>
      </c>
      <c r="AS100" s="50" t="str">
        <f>IF(Table_Styles[[#This Row],[PB]]&lt;&gt;"",Table_Styles[[#This Row],[PB]],IF(Table_Styles[[#This Row],[PB Default]]&lt;&gt;"",Table_Styles[[#This Row],[PB Default]],""))</f>
        <v>3px</v>
      </c>
      <c r="AT100" s="59"/>
      <c r="AU100" s="59"/>
      <c r="AV100" s="50" t="str">
        <f>IF(Table_Styles[[#This Row],[PL]]&lt;&gt;"",Table_Styles[[#This Row],[PL]],IF(Table_Styles[[#This Row],[PL Default]]&lt;&gt;"",Table_Styles[[#This Row],[PL Default]],""))</f>
        <v/>
      </c>
      <c r="AW100" s="59"/>
      <c r="AX100" s="59"/>
      <c r="AY100" s="50" t="str">
        <f>IF(Table_Styles[[#This Row],[BT]]&lt;&gt;"",Table_Styles[[#This Row],[BT]],IF(Table_Styles[[#This Row],[BT Default]]&lt;&gt;"",Table_Styles[[#This Row],[BT Default]],""))</f>
        <v/>
      </c>
      <c r="AZ100" s="59"/>
      <c r="BA100" s="59"/>
      <c r="BB100" s="50" t="str">
        <f>IF(Table_Styles[[#This Row],[BR]]&lt;&gt;"",Table_Styles[[#This Row],[BR]],IF(Table_Styles[[#This Row],[BR Default]]&lt;&gt;"",Table_Styles[[#This Row],[BR Default]],""))</f>
        <v/>
      </c>
      <c r="BC100" s="59"/>
      <c r="BD100" s="59"/>
      <c r="BE100" s="50" t="str">
        <f>IF(Table_Styles[[#This Row],[BB]]&lt;&gt;"",Table_Styles[[#This Row],[BB]],IF(Table_Styles[[#This Row],[BB Default]]&lt;&gt;"",Table_Styles[[#This Row],[BB Default]],""))</f>
        <v/>
      </c>
      <c r="BF100" s="59"/>
      <c r="BG100" s="59"/>
      <c r="BH100" s="50" t="str">
        <f>IF(Table_Styles[[#This Row],[BL]]&lt;&gt;"",Table_Styles[[#This Row],[BL]],IF(Table_Styles[[#This Row],[BL Default]]&lt;&gt;"",Table_Styles[[#This Row],[BL Default]],""))</f>
        <v/>
      </c>
      <c r="BI100" s="59"/>
      <c r="BJ100" s="59"/>
      <c r="BK100" s="50" t="str">
        <f>IF(Table_Styles[[#This Row],[Width]]&lt;&gt;"",Table_Styles[[#This Row],[Width]],IF(Table_Styles[[#This Row],[Width Default]]&lt;&gt;"",Table_Styles[[#This Row],[Width Default]],""))</f>
        <v/>
      </c>
      <c r="BL100" s="59"/>
      <c r="BM100" s="59"/>
      <c r="BN100" s="50" t="str">
        <f>IF(Table_Styles[[#This Row],[Height]]&lt;&gt;"",Table_Styles[[#This Row],[Height]],IF(Table_Styles[[#This Row],[Height Default]]&lt;&gt;"",Table_Styles[[#This Row],[Height Default]],""))</f>
        <v/>
      </c>
      <c r="BO100" s="50"/>
      <c r="BP100" s="50"/>
      <c r="BQ100" s="50" t="str">
        <f>IF(Table_Styles[[#This Row],[Top]]&lt;&gt;"",Table_Styles[[#This Row],[Top]],IF(Table_Styles[[#This Row],[Top Default]]&lt;&gt;"",Table_Styles[[#This Row],[Top Default]],""))</f>
        <v/>
      </c>
      <c r="BR100" s="50"/>
      <c r="BS100" s="50"/>
      <c r="BT100" s="50" t="str">
        <f>IF(Table_Styles[[#This Row],[Right]]&lt;&gt;"",Table_Styles[[#This Row],[Right]],IF(Table_Styles[[#This Row],[Right Default]]&lt;&gt;"",Table_Styles[[#This Row],[Right Default]],""))</f>
        <v/>
      </c>
      <c r="BU100" s="50"/>
      <c r="BV100" s="50"/>
      <c r="BW100" s="50" t="str">
        <f>IF(Table_Styles[[#This Row],[Bottom]]&lt;&gt;"",Table_Styles[[#This Row],[Bottom]],IF(Table_Styles[[#This Row],[Bottom Default]]&lt;&gt;"",Table_Styles[[#This Row],[Bottom Default]],""))</f>
        <v/>
      </c>
      <c r="BX100" s="50"/>
      <c r="BY100" s="50"/>
      <c r="BZ100" s="50" t="str">
        <f>IF(Table_Styles[[#This Row],[Left]]&lt;&gt;"",Table_Styles[[#This Row],[Left]],IF(Table_Styles[[#This Row],[Left Default]]&lt;&gt;"",Table_Styles[[#This Row],[Left Default]],""))</f>
        <v/>
      </c>
      <c r="CA100" s="59"/>
      <c r="CB100" s="103" t="str">
        <f>IF(AND(Table_Styles[[#This Row],[Selector]]&lt;&gt;"",Table_Styles[[#This Row],[Font Family Used]]&lt;&gt;"",Table_Styles[[#This Row],[Font Weight Used]]&lt;&gt;""),Table_Styles[[#This Row],[Font Family Used]]&amp;" "&amp;Table_Styles[[#This Row],[Font Weight Used]],"")</f>
        <v>Roboto 400</v>
      </c>
      <c r="CC100" s="103" t="str">
        <f ca="1">IF(AND(Table_Styles[[#This Row],[Selector]],COUNTIF(OFFSET(CC:CC,0,0,ROW()-1,1),"="&amp;Table_Styles[[#This Row],[Font]])=0),Table_Styles[[#This Row],[Font]],"")</f>
        <v/>
      </c>
      <c r="CD100" s="103" t="str">
        <f ca="1">IF(Table_Styles[[#This Row],[Unique Font]]&lt;&gt;"",
"{""fontFamily"":"""&amp;Table_Styles[[#This Row],[Font Family Used]]&amp;""",""fontWeight"":"&amp;Table_Styles[[#This Row],[Font Weight Used]]&amp;"}","")</f>
        <v/>
      </c>
      <c r="CE10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13px;font-weight: 400;color: #2a2a2a;background: #f5f5f5;border: none;padding-right: 4px;padding-bottom: 3px</v>
      </c>
      <c r="CF100" s="106" t="str">
        <f>IF(AND(Table_Styles[[#This Row],[Selector]]&lt;&gt;"", Table_Styles[[#This Row],[Config Properties]]&lt;&gt;""),
Table_Styles[[#This Row],[Selector]]&amp;" { "&amp;Table_Styles[[#This Row],[Config Properties]]&amp;" }","")</f>
        <v>.ui-widget-content .ui-state-default { font-family: 'Roboto';font-size: 13px;font-weight: 400;color: #2a2a2a;background: #f5f5f5;border: none;padding-right: 4px;padding-bottom: 3px }</v>
      </c>
      <c r="CG100" s="106" t="str">
        <f xml:space="preserve">
SUBSTITUTE(SUBSTITUTE(SUBSTITUTE(SUBSTITUTE(SUBSTITUTE(SUBSTITUTE(SUBSTITUTE(SUBSTITUTE(Table_Styles[[#This Row],[Config]],
" {","{"),
"{ ","{"),
" }","}"),
"} ","}"),
" ,",","),
", ",","),
" :",":"),
": ",":")</f>
        <v>.ui-widget-content .ui-state-default{font-family:'Roboto';font-size:13px;font-weight:400;color:#2a2a2a;background:#f5f5f5;border:none;padding-right:4px;padding-bottom:3px}</v>
      </c>
    </row>
    <row r="101" spans="2:85" ht="21" customHeight="1">
      <c r="B101" s="103" t="s">
        <v>478</v>
      </c>
      <c r="C101" s="176" t="s">
        <v>479</v>
      </c>
      <c r="D101" s="59"/>
      <c r="E101" s="60"/>
      <c r="F101" s="29" t="str">
        <f>IF(Table_Styles[[#This Row],[Font Family]]&lt;&gt;"",Table_Styles[[#This Row],[Font Family]],IF(Table_Styles[[#This Row],[Font Family Default]]&lt;&gt;"",Table_Styles[[#This Row],[Font Family Default]],""))</f>
        <v/>
      </c>
      <c r="G101" s="59"/>
      <c r="H101" s="135"/>
      <c r="I101" s="50" t="str">
        <f>IF(Table_Styles[[#This Row],[Font Size]]&lt;&gt;"",Table_Styles[[#This Row],[Font Size]],IF(Table_Styles[[#This Row],[Font Size Default]]&lt;&gt;"",Table_Styles[[#This Row],[Font Size Default]],""))</f>
        <v/>
      </c>
      <c r="J101" s="59"/>
      <c r="K101" s="60"/>
      <c r="L101" s="50" t="str">
        <f>IF(Table_Styles[[#This Row],[Font Weight]]&lt;&gt;"",Table_Styles[[#This Row],[Font Weight]],IF(Table_Styles[[#This Row],[Font Weight Default]]&lt;&gt;"",Table_Styles[[#This Row],[Font Weight Default]],""))</f>
        <v/>
      </c>
      <c r="M101" s="59"/>
      <c r="N101" s="59" t="str">
        <f>Colour_Foreground_1</f>
        <v>#2a2a2a</v>
      </c>
      <c r="O101" s="50" t="str">
        <f>IF(Table_Styles[[#This Row],[Colour]]&lt;&gt;"",Table_Styles[[#This Row],[Colour]],IF(Table_Styles[[#This Row],[Colour Default]]&lt;&gt;"",Table_Styles[[#This Row],[Colour Default]],""))</f>
        <v>#2a2a2a</v>
      </c>
      <c r="P101" s="59"/>
      <c r="Q101" s="135" t="str">
        <f>Colour_Background_3</f>
        <v>#e0e0e0</v>
      </c>
      <c r="R101" s="50" t="str">
        <f>IF(Table_Styles[[#This Row],[Background]]&lt;&gt;"",Table_Styles[[#This Row],[Background]],IF(Table_Styles[[#This Row],[Background Default]]&lt;&gt;"",Table_Styles[[#This Row],[Background Default]],""))</f>
        <v>#e0e0e0</v>
      </c>
      <c r="S101" s="59"/>
      <c r="T101" s="59" t="s">
        <v>414</v>
      </c>
      <c r="U101" s="50" t="str">
        <f>IF(Table_Styles[[#This Row],[Border]]&lt;&gt;"",Table_Styles[[#This Row],[Border]],IF(Table_Styles[[#This Row],[Border Default]]&lt;&gt;"",Table_Styles[[#This Row],[Border Default]],""))</f>
        <v>none</v>
      </c>
      <c r="V101" s="59"/>
      <c r="W101" s="59"/>
      <c r="X101" s="50" t="str">
        <f>IF(Table_Styles[[#This Row],[Border Radius]]&lt;&gt;"",Table_Styles[[#This Row],[Border Radius]],IF(Table_Styles[[#This Row],[Border Radius Default]]&lt;&gt;"",Table_Styles[[#This Row],[Border Radius Default]],""))</f>
        <v/>
      </c>
      <c r="Y101" s="59"/>
      <c r="Z101" s="59"/>
      <c r="AA101" s="50" t="str">
        <f>IF(Table_Styles[[#This Row],[MT]]&lt;&gt;"",Table_Styles[[#This Row],[MT]],IF(Table_Styles[[#This Row],[MT Default]]&lt;&gt;"",Table_Styles[[#This Row],[MT Default]],""))</f>
        <v/>
      </c>
      <c r="AB101" s="59"/>
      <c r="AC101" s="59"/>
      <c r="AD101" s="50" t="str">
        <f>IF(Table_Styles[[#This Row],[MR]]&lt;&gt;"",Table_Styles[[#This Row],[MR]],IF(Table_Styles[[#This Row],[MR Default]]&lt;&gt;"",Table_Styles[[#This Row],[MR Default]],""))</f>
        <v/>
      </c>
      <c r="AE101" s="59"/>
      <c r="AF101" s="59"/>
      <c r="AG101" s="50" t="str">
        <f>IF(Table_Styles[[#This Row],[MB]]&lt;&gt;"",Table_Styles[[#This Row],[MB]],IF(Table_Styles[[#This Row],[MB Default]]&lt;&gt;"",Table_Styles[[#This Row],[MB Default]],""))</f>
        <v/>
      </c>
      <c r="AH101" s="59"/>
      <c r="AI101" s="59"/>
      <c r="AJ101" s="50" t="str">
        <f>IF(Table_Styles[[#This Row],[ML]]&lt;&gt;"",Table_Styles[[#This Row],[ML]],IF(Table_Styles[[#This Row],[ML Default]]&lt;&gt;"",Table_Styles[[#This Row],[ML Default]],""))</f>
        <v/>
      </c>
      <c r="AK101" s="59"/>
      <c r="AL101" s="59"/>
      <c r="AM101" s="50" t="str">
        <f>IF(Table_Styles[[#This Row],[PT]]&lt;&gt;"",Table_Styles[[#This Row],[PT]],IF(Table_Styles[[#This Row],[PT Default]]&lt;&gt;"",Table_Styles[[#This Row],[PT Default]],""))</f>
        <v/>
      </c>
      <c r="AN101" s="59"/>
      <c r="AO101" s="59"/>
      <c r="AP101" s="50" t="str">
        <f>IF(Table_Styles[[#This Row],[PR]]&lt;&gt;"",Table_Styles[[#This Row],[PR]],IF(Table_Styles[[#This Row],[PR Default]]&lt;&gt;"",Table_Styles[[#This Row],[PR Default]],""))</f>
        <v/>
      </c>
      <c r="AQ101" s="59"/>
      <c r="AR101" s="59"/>
      <c r="AS101" s="50" t="str">
        <f>IF(Table_Styles[[#This Row],[PB]]&lt;&gt;"",Table_Styles[[#This Row],[PB]],IF(Table_Styles[[#This Row],[PB Default]]&lt;&gt;"",Table_Styles[[#This Row],[PB Default]],""))</f>
        <v/>
      </c>
      <c r="AT101" s="59"/>
      <c r="AU101" s="59"/>
      <c r="AV101" s="50" t="str">
        <f>IF(Table_Styles[[#This Row],[PL]]&lt;&gt;"",Table_Styles[[#This Row],[PL]],IF(Table_Styles[[#This Row],[PL Default]]&lt;&gt;"",Table_Styles[[#This Row],[PL Default]],""))</f>
        <v/>
      </c>
      <c r="AW101" s="59"/>
      <c r="AX101" s="59"/>
      <c r="AY101" s="50" t="str">
        <f>IF(Table_Styles[[#This Row],[BT]]&lt;&gt;"",Table_Styles[[#This Row],[BT]],IF(Table_Styles[[#This Row],[BT Default]]&lt;&gt;"",Table_Styles[[#This Row],[BT Default]],""))</f>
        <v/>
      </c>
      <c r="AZ101" s="59"/>
      <c r="BA101" s="59"/>
      <c r="BB101" s="50" t="str">
        <f>IF(Table_Styles[[#This Row],[BR]]&lt;&gt;"",Table_Styles[[#This Row],[BR]],IF(Table_Styles[[#This Row],[BR Default]]&lt;&gt;"",Table_Styles[[#This Row],[BR Default]],""))</f>
        <v/>
      </c>
      <c r="BC101" s="59"/>
      <c r="BD101" s="59"/>
      <c r="BE101" s="50" t="str">
        <f>IF(Table_Styles[[#This Row],[BB]]&lt;&gt;"",Table_Styles[[#This Row],[BB]],IF(Table_Styles[[#This Row],[BB Default]]&lt;&gt;"",Table_Styles[[#This Row],[BB Default]],""))</f>
        <v/>
      </c>
      <c r="BF101" s="59"/>
      <c r="BG101" s="59"/>
      <c r="BH101" s="50" t="str">
        <f>IF(Table_Styles[[#This Row],[BL]]&lt;&gt;"",Table_Styles[[#This Row],[BL]],IF(Table_Styles[[#This Row],[BL Default]]&lt;&gt;"",Table_Styles[[#This Row],[BL Default]],""))</f>
        <v/>
      </c>
      <c r="BI101" s="59"/>
      <c r="BJ101" s="59"/>
      <c r="BK101" s="50" t="str">
        <f>IF(Table_Styles[[#This Row],[Width]]&lt;&gt;"",Table_Styles[[#This Row],[Width]],IF(Table_Styles[[#This Row],[Width Default]]&lt;&gt;"",Table_Styles[[#This Row],[Width Default]],""))</f>
        <v/>
      </c>
      <c r="BL101" s="59"/>
      <c r="BM101" s="59"/>
      <c r="BN101" s="50" t="str">
        <f>IF(Table_Styles[[#This Row],[Height]]&lt;&gt;"",Table_Styles[[#This Row],[Height]],IF(Table_Styles[[#This Row],[Height Default]]&lt;&gt;"",Table_Styles[[#This Row],[Height Default]],""))</f>
        <v/>
      </c>
      <c r="BO101" s="50"/>
      <c r="BP101" s="50"/>
      <c r="BQ101" s="50" t="str">
        <f>IF(Table_Styles[[#This Row],[Top]]&lt;&gt;"",Table_Styles[[#This Row],[Top]],IF(Table_Styles[[#This Row],[Top Default]]&lt;&gt;"",Table_Styles[[#This Row],[Top Default]],""))</f>
        <v/>
      </c>
      <c r="BR101" s="50"/>
      <c r="BS101" s="50"/>
      <c r="BT101" s="50" t="str">
        <f>IF(Table_Styles[[#This Row],[Right]]&lt;&gt;"",Table_Styles[[#This Row],[Right]],IF(Table_Styles[[#This Row],[Right Default]]&lt;&gt;"",Table_Styles[[#This Row],[Right Default]],""))</f>
        <v/>
      </c>
      <c r="BU101" s="50"/>
      <c r="BV101" s="50"/>
      <c r="BW101" s="50" t="str">
        <f>IF(Table_Styles[[#This Row],[Bottom]]&lt;&gt;"",Table_Styles[[#This Row],[Bottom]],IF(Table_Styles[[#This Row],[Bottom Default]]&lt;&gt;"",Table_Styles[[#This Row],[Bottom Default]],""))</f>
        <v/>
      </c>
      <c r="BX101" s="50"/>
      <c r="BY101" s="50"/>
      <c r="BZ101" s="50" t="str">
        <f>IF(Table_Styles[[#This Row],[Left]]&lt;&gt;"",Table_Styles[[#This Row],[Left]],IF(Table_Styles[[#This Row],[Left Default]]&lt;&gt;"",Table_Styles[[#This Row],[Left Default]],""))</f>
        <v/>
      </c>
      <c r="CA101" s="59"/>
      <c r="CB101" s="103" t="str">
        <f>IF(AND(Table_Styles[[#This Row],[Selector]]&lt;&gt;"",Table_Styles[[#This Row],[Font Family Used]]&lt;&gt;"",Table_Styles[[#This Row],[Font Weight Used]]&lt;&gt;""),Table_Styles[[#This Row],[Font Family Used]]&amp;" "&amp;Table_Styles[[#This Row],[Font Weight Used]],"")</f>
        <v/>
      </c>
      <c r="CC101" s="103" t="str">
        <f ca="1">IF(AND(Table_Styles[[#This Row],[Selector]],COUNTIF(OFFSET(CC:CC,0,0,ROW()-1,1),"="&amp;Table_Styles[[#This Row],[Font]])=0),Table_Styles[[#This Row],[Font]],"")</f>
        <v/>
      </c>
      <c r="CD101" s="103" t="str">
        <f ca="1">IF(Table_Styles[[#This Row],[Unique Font]]&lt;&gt;"",
"{""fontFamily"":"""&amp;Table_Styles[[#This Row],[Font Family Used]]&amp;""",""fontWeight"":"&amp;Table_Styles[[#This Row],[Font Weight Used]]&amp;"}","")</f>
        <v/>
      </c>
      <c r="CE10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#2a2a2a;background: #e0e0e0;border: none</v>
      </c>
      <c r="CF101" s="106" t="str">
        <f>IF(AND(Table_Styles[[#This Row],[Selector]]&lt;&gt;"", Table_Styles[[#This Row],[Config Properties]]&lt;&gt;""),
Table_Styles[[#This Row],[Selector]]&amp;" { "&amp;Table_Styles[[#This Row],[Config Properties]]&amp;" }","")</f>
        <v>.ui-widget-content .ui-state-hover { color: #2a2a2a;background: #e0e0e0;border: none }</v>
      </c>
      <c r="CG101" s="106" t="str">
        <f xml:space="preserve">
SUBSTITUTE(SUBSTITUTE(SUBSTITUTE(SUBSTITUTE(SUBSTITUTE(SUBSTITUTE(SUBSTITUTE(SUBSTITUTE(Table_Styles[[#This Row],[Config]],
" {","{"),
"{ ","{"),
" }","}"),
"} ","}"),
" ,",","),
", ",","),
" :",":"),
": ",":")</f>
        <v>.ui-widget-content .ui-state-hover{color:#2a2a2a;background:#e0e0e0;border:none}</v>
      </c>
    </row>
    <row r="102" spans="2:85" ht="21" customHeight="1">
      <c r="B102" s="103" t="s">
        <v>480</v>
      </c>
      <c r="C102" s="176" t="s">
        <v>481</v>
      </c>
      <c r="D102" s="59"/>
      <c r="E102" s="60"/>
      <c r="F102" s="50" t="str">
        <f>IF(Table_Styles[[#This Row],[Font Family]]&lt;&gt;"",Table_Styles[[#This Row],[Font Family]],IF(Table_Styles[[#This Row],[Font Family Default]]&lt;&gt;"",Table_Styles[[#This Row],[Font Family Default]],""))</f>
        <v/>
      </c>
      <c r="G102" s="59"/>
      <c r="H102" s="135"/>
      <c r="I102" s="50" t="str">
        <f>IF(Table_Styles[[#This Row],[Font Size]]&lt;&gt;"",Table_Styles[[#This Row],[Font Size]],IF(Table_Styles[[#This Row],[Font Size Default]]&lt;&gt;"",Table_Styles[[#This Row],[Font Size Default]],""))</f>
        <v/>
      </c>
      <c r="J102" s="59"/>
      <c r="K102" s="60"/>
      <c r="L102" s="50" t="str">
        <f>IF(Table_Styles[[#This Row],[Font Weight]]&lt;&gt;"",Table_Styles[[#This Row],[Font Weight]],IF(Table_Styles[[#This Row],[Font Weight Default]]&lt;&gt;"",Table_Styles[[#This Row],[Font Weight Default]],""))</f>
        <v/>
      </c>
      <c r="M102" s="59"/>
      <c r="N102" s="59" t="str">
        <f>Colour_Background_1</f>
        <v>#FFFFFF</v>
      </c>
      <c r="O102" s="50" t="str">
        <f>IF(Table_Styles[[#This Row],[Colour]]&lt;&gt;"",Table_Styles[[#This Row],[Colour]],IF(Table_Styles[[#This Row],[Colour Default]]&lt;&gt;"",Table_Styles[[#This Row],[Colour Default]],""))</f>
        <v>#FFFFFF</v>
      </c>
      <c r="P102" s="59"/>
      <c r="Q102" s="59" t="str">
        <f>Colour_Foreground_2</f>
        <v>#666666</v>
      </c>
      <c r="R102" s="50" t="str">
        <f>IF(Table_Styles[[#This Row],[Background]]&lt;&gt;"",Table_Styles[[#This Row],[Background]],IF(Table_Styles[[#This Row],[Background Default]]&lt;&gt;"",Table_Styles[[#This Row],[Background Default]],""))</f>
        <v>#666666</v>
      </c>
      <c r="S102" s="59"/>
      <c r="T102" s="59" t="s">
        <v>414</v>
      </c>
      <c r="U102" s="50" t="str">
        <f>IF(Table_Styles[[#This Row],[Border]]&lt;&gt;"",Table_Styles[[#This Row],[Border]],IF(Table_Styles[[#This Row],[Border Default]]&lt;&gt;"",Table_Styles[[#This Row],[Border Default]],""))</f>
        <v>none</v>
      </c>
      <c r="V102" s="59"/>
      <c r="W102" s="59"/>
      <c r="X102" s="50" t="str">
        <f>IF(Table_Styles[[#This Row],[Border Radius]]&lt;&gt;"",Table_Styles[[#This Row],[Border Radius]],IF(Table_Styles[[#This Row],[Border Radius Default]]&lt;&gt;"",Table_Styles[[#This Row],[Border Radius Default]],""))</f>
        <v/>
      </c>
      <c r="Y102" s="59"/>
      <c r="Z102" s="59"/>
      <c r="AA102" s="50" t="str">
        <f>IF(Table_Styles[[#This Row],[MT]]&lt;&gt;"",Table_Styles[[#This Row],[MT]],IF(Table_Styles[[#This Row],[MT Default]]&lt;&gt;"",Table_Styles[[#This Row],[MT Default]],""))</f>
        <v/>
      </c>
      <c r="AB102" s="59"/>
      <c r="AC102" s="59"/>
      <c r="AD102" s="50" t="str">
        <f>IF(Table_Styles[[#This Row],[MR]]&lt;&gt;"",Table_Styles[[#This Row],[MR]],IF(Table_Styles[[#This Row],[MR Default]]&lt;&gt;"",Table_Styles[[#This Row],[MR Default]],""))</f>
        <v/>
      </c>
      <c r="AE102" s="59"/>
      <c r="AF102" s="59"/>
      <c r="AG102" s="50" t="str">
        <f>IF(Table_Styles[[#This Row],[MB]]&lt;&gt;"",Table_Styles[[#This Row],[MB]],IF(Table_Styles[[#This Row],[MB Default]]&lt;&gt;"",Table_Styles[[#This Row],[MB Default]],""))</f>
        <v/>
      </c>
      <c r="AH102" s="59"/>
      <c r="AI102" s="59"/>
      <c r="AJ102" s="50" t="str">
        <f>IF(Table_Styles[[#This Row],[ML]]&lt;&gt;"",Table_Styles[[#This Row],[ML]],IF(Table_Styles[[#This Row],[ML Default]]&lt;&gt;"",Table_Styles[[#This Row],[ML Default]],""))</f>
        <v/>
      </c>
      <c r="AK102" s="59"/>
      <c r="AL102" s="59"/>
      <c r="AM102" s="50" t="str">
        <f>IF(Table_Styles[[#This Row],[PT]]&lt;&gt;"",Table_Styles[[#This Row],[PT]],IF(Table_Styles[[#This Row],[PT Default]]&lt;&gt;"",Table_Styles[[#This Row],[PT Default]],""))</f>
        <v/>
      </c>
      <c r="AN102" s="59"/>
      <c r="AO102" s="59"/>
      <c r="AP102" s="50" t="str">
        <f>IF(Table_Styles[[#This Row],[PR]]&lt;&gt;"",Table_Styles[[#This Row],[PR]],IF(Table_Styles[[#This Row],[PR Default]]&lt;&gt;"",Table_Styles[[#This Row],[PR Default]],""))</f>
        <v/>
      </c>
      <c r="AQ102" s="59"/>
      <c r="AR102" s="59"/>
      <c r="AS102" s="50" t="str">
        <f>IF(Table_Styles[[#This Row],[PB]]&lt;&gt;"",Table_Styles[[#This Row],[PB]],IF(Table_Styles[[#This Row],[PB Default]]&lt;&gt;"",Table_Styles[[#This Row],[PB Default]],""))</f>
        <v/>
      </c>
      <c r="AT102" s="59"/>
      <c r="AU102" s="59"/>
      <c r="AV102" s="50" t="str">
        <f>IF(Table_Styles[[#This Row],[PL]]&lt;&gt;"",Table_Styles[[#This Row],[PL]],IF(Table_Styles[[#This Row],[PL Default]]&lt;&gt;"",Table_Styles[[#This Row],[PL Default]],""))</f>
        <v/>
      </c>
      <c r="AW102" s="59"/>
      <c r="AX102" s="59"/>
      <c r="AY102" s="50" t="str">
        <f>IF(Table_Styles[[#This Row],[BT]]&lt;&gt;"",Table_Styles[[#This Row],[BT]],IF(Table_Styles[[#This Row],[BT Default]]&lt;&gt;"",Table_Styles[[#This Row],[BT Default]],""))</f>
        <v/>
      </c>
      <c r="AZ102" s="59"/>
      <c r="BA102" s="59"/>
      <c r="BB102" s="50" t="str">
        <f>IF(Table_Styles[[#This Row],[BR]]&lt;&gt;"",Table_Styles[[#This Row],[BR]],IF(Table_Styles[[#This Row],[BR Default]]&lt;&gt;"",Table_Styles[[#This Row],[BR Default]],""))</f>
        <v/>
      </c>
      <c r="BC102" s="59"/>
      <c r="BD102" s="59"/>
      <c r="BE102" s="50" t="str">
        <f>IF(Table_Styles[[#This Row],[BB]]&lt;&gt;"",Table_Styles[[#This Row],[BB]],IF(Table_Styles[[#This Row],[BB Default]]&lt;&gt;"",Table_Styles[[#This Row],[BB Default]],""))</f>
        <v/>
      </c>
      <c r="BF102" s="59"/>
      <c r="BG102" s="59"/>
      <c r="BH102" s="50" t="str">
        <f>IF(Table_Styles[[#This Row],[BL]]&lt;&gt;"",Table_Styles[[#This Row],[BL]],IF(Table_Styles[[#This Row],[BL Default]]&lt;&gt;"",Table_Styles[[#This Row],[BL Default]],""))</f>
        <v/>
      </c>
      <c r="BI102" s="59"/>
      <c r="BJ102" s="59"/>
      <c r="BK102" s="50" t="str">
        <f>IF(Table_Styles[[#This Row],[Width]]&lt;&gt;"",Table_Styles[[#This Row],[Width]],IF(Table_Styles[[#This Row],[Width Default]]&lt;&gt;"",Table_Styles[[#This Row],[Width Default]],""))</f>
        <v/>
      </c>
      <c r="BL102" s="59"/>
      <c r="BM102" s="59"/>
      <c r="BN102" s="50" t="str">
        <f>IF(Table_Styles[[#This Row],[Height]]&lt;&gt;"",Table_Styles[[#This Row],[Height]],IF(Table_Styles[[#This Row],[Height Default]]&lt;&gt;"",Table_Styles[[#This Row],[Height Default]],""))</f>
        <v/>
      </c>
      <c r="BO102" s="50"/>
      <c r="BP102" s="50"/>
      <c r="BQ102" s="50" t="str">
        <f>IF(Table_Styles[[#This Row],[Top]]&lt;&gt;"",Table_Styles[[#This Row],[Top]],IF(Table_Styles[[#This Row],[Top Default]]&lt;&gt;"",Table_Styles[[#This Row],[Top Default]],""))</f>
        <v/>
      </c>
      <c r="BR102" s="50"/>
      <c r="BS102" s="50"/>
      <c r="BT102" s="50" t="str">
        <f>IF(Table_Styles[[#This Row],[Right]]&lt;&gt;"",Table_Styles[[#This Row],[Right]],IF(Table_Styles[[#This Row],[Right Default]]&lt;&gt;"",Table_Styles[[#This Row],[Right Default]],""))</f>
        <v/>
      </c>
      <c r="BU102" s="50"/>
      <c r="BV102" s="50"/>
      <c r="BW102" s="50" t="str">
        <f>IF(Table_Styles[[#This Row],[Bottom]]&lt;&gt;"",Table_Styles[[#This Row],[Bottom]],IF(Table_Styles[[#This Row],[Bottom Default]]&lt;&gt;"",Table_Styles[[#This Row],[Bottom Default]],""))</f>
        <v/>
      </c>
      <c r="BX102" s="50"/>
      <c r="BY102" s="50"/>
      <c r="BZ102" s="50" t="str">
        <f>IF(Table_Styles[[#This Row],[Left]]&lt;&gt;"",Table_Styles[[#This Row],[Left]],IF(Table_Styles[[#This Row],[Left Default]]&lt;&gt;"",Table_Styles[[#This Row],[Left Default]],""))</f>
        <v/>
      </c>
      <c r="CA102" s="59"/>
      <c r="CB102" s="103" t="str">
        <f>IF(AND(Table_Styles[[#This Row],[Selector]]&lt;&gt;"",Table_Styles[[#This Row],[Font Family Used]]&lt;&gt;"",Table_Styles[[#This Row],[Font Weight Used]]&lt;&gt;""),Table_Styles[[#This Row],[Font Family Used]]&amp;" "&amp;Table_Styles[[#This Row],[Font Weight Used]],"")</f>
        <v/>
      </c>
      <c r="CC102" s="103" t="str">
        <f ca="1">IF(AND(Table_Styles[[#This Row],[Selector]],COUNTIF(OFFSET(CC:CC,0,0,ROW()-1,1),"="&amp;Table_Styles[[#This Row],[Font]])=0),Table_Styles[[#This Row],[Font]],"")</f>
        <v/>
      </c>
      <c r="CD102" s="103" t="str">
        <f ca="1">IF(Table_Styles[[#This Row],[Unique Font]]&lt;&gt;"",
"{""fontFamily"":"""&amp;Table_Styles[[#This Row],[Font Family Used]]&amp;""",""fontWeight"":"&amp;Table_Styles[[#This Row],[Font Weight Used]]&amp;"}","")</f>
        <v/>
      </c>
      <c r="CE10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#666666;border: none</v>
      </c>
      <c r="CF102" s="106" t="str">
        <f>IF(AND(Table_Styles[[#This Row],[Selector]]&lt;&gt;"", Table_Styles[[#This Row],[Config Properties]]&lt;&gt;""),
Table_Styles[[#This Row],[Selector]]&amp;" { "&amp;Table_Styles[[#This Row],[Config Properties]]&amp;" }","")</f>
        <v>.ui-widget-content .ui-state-highlight { color: #FFFFFF;background: #666666;border: none }</v>
      </c>
      <c r="CG102" s="106" t="str">
        <f xml:space="preserve">
SUBSTITUTE(SUBSTITUTE(SUBSTITUTE(SUBSTITUTE(SUBSTITUTE(SUBSTITUTE(SUBSTITUTE(SUBSTITUTE(Table_Styles[[#This Row],[Config]],
" {","{"),
"{ ","{"),
" }","}"),
"} ","}"),
" ,",","),
", ",","),
" :",":"),
": ",":")</f>
        <v>.ui-widget-content .ui-state-highlight{color:#FFFFFF;background:#666666;border:none}</v>
      </c>
    </row>
    <row r="103" spans="2:85" ht="21" customHeight="1">
      <c r="B103" s="103" t="s">
        <v>482</v>
      </c>
      <c r="C103" s="176" t="s">
        <v>483</v>
      </c>
      <c r="D103" s="59"/>
      <c r="E103" s="60"/>
      <c r="F103" s="50" t="str">
        <f>IF(Table_Styles[[#This Row],[Font Family]]&lt;&gt;"",Table_Styles[[#This Row],[Font Family]],IF(Table_Styles[[#This Row],[Font Family Default]]&lt;&gt;"",Table_Styles[[#This Row],[Font Family Default]],""))</f>
        <v/>
      </c>
      <c r="G103" s="59"/>
      <c r="H103" s="135"/>
      <c r="I103" s="50" t="str">
        <f>IF(Table_Styles[[#This Row],[Font Size]]&lt;&gt;"",Table_Styles[[#This Row],[Font Size]],IF(Table_Styles[[#This Row],[Font Size Default]]&lt;&gt;"",Table_Styles[[#This Row],[Font Size Default]],""))</f>
        <v/>
      </c>
      <c r="J103" s="59"/>
      <c r="K103" s="60"/>
      <c r="L103" s="50" t="str">
        <f>IF(Table_Styles[[#This Row],[Font Weight]]&lt;&gt;"",Table_Styles[[#This Row],[Font Weight]],IF(Table_Styles[[#This Row],[Font Weight Default]]&lt;&gt;"",Table_Styles[[#This Row],[Font Weight Default]],""))</f>
        <v/>
      </c>
      <c r="M103" s="59"/>
      <c r="N103" s="59" t="str">
        <f>Colour_Background_1</f>
        <v>#FFFFFF</v>
      </c>
      <c r="O103" s="50" t="str">
        <f>IF(Table_Styles[[#This Row],[Colour]]&lt;&gt;"",Table_Styles[[#This Row],[Colour]],IF(Table_Styles[[#This Row],[Colour Default]]&lt;&gt;"",Table_Styles[[#This Row],[Colour Default]],""))</f>
        <v>#FFFFFF</v>
      </c>
      <c r="P103" s="59"/>
      <c r="Q103" s="59" t="str">
        <f>Colour_Accent_1</f>
        <v>#2c6ec3</v>
      </c>
      <c r="R103" s="50" t="str">
        <f>IF(Table_Styles[[#This Row],[Background]]&lt;&gt;"",Table_Styles[[#This Row],[Background]],IF(Table_Styles[[#This Row],[Background Default]]&lt;&gt;"",Table_Styles[[#This Row],[Background Default]],""))</f>
        <v>#2c6ec3</v>
      </c>
      <c r="S103" s="59"/>
      <c r="T103" s="59" t="s">
        <v>414</v>
      </c>
      <c r="U103" s="50" t="str">
        <f>IF(Table_Styles[[#This Row],[Border]]&lt;&gt;"",Table_Styles[[#This Row],[Border]],IF(Table_Styles[[#This Row],[Border Default]]&lt;&gt;"",Table_Styles[[#This Row],[Border Default]],""))</f>
        <v>none</v>
      </c>
      <c r="V103" s="59"/>
      <c r="W103" s="59"/>
      <c r="X103" s="50" t="str">
        <f>IF(Table_Styles[[#This Row],[Border Radius]]&lt;&gt;"",Table_Styles[[#This Row],[Border Radius]],IF(Table_Styles[[#This Row],[Border Radius Default]]&lt;&gt;"",Table_Styles[[#This Row],[Border Radius Default]],""))</f>
        <v/>
      </c>
      <c r="Y103" s="59"/>
      <c r="Z103" s="59"/>
      <c r="AA103" s="50" t="str">
        <f>IF(Table_Styles[[#This Row],[MT]]&lt;&gt;"",Table_Styles[[#This Row],[MT]],IF(Table_Styles[[#This Row],[MT Default]]&lt;&gt;"",Table_Styles[[#This Row],[MT Default]],""))</f>
        <v/>
      </c>
      <c r="AB103" s="59"/>
      <c r="AC103" s="59"/>
      <c r="AD103" s="50" t="str">
        <f>IF(Table_Styles[[#This Row],[MR]]&lt;&gt;"",Table_Styles[[#This Row],[MR]],IF(Table_Styles[[#This Row],[MR Default]]&lt;&gt;"",Table_Styles[[#This Row],[MR Default]],""))</f>
        <v/>
      </c>
      <c r="AE103" s="59"/>
      <c r="AF103" s="59"/>
      <c r="AG103" s="50" t="str">
        <f>IF(Table_Styles[[#This Row],[MB]]&lt;&gt;"",Table_Styles[[#This Row],[MB]],IF(Table_Styles[[#This Row],[MB Default]]&lt;&gt;"",Table_Styles[[#This Row],[MB Default]],""))</f>
        <v/>
      </c>
      <c r="AH103" s="59"/>
      <c r="AI103" s="59"/>
      <c r="AJ103" s="50" t="str">
        <f>IF(Table_Styles[[#This Row],[ML]]&lt;&gt;"",Table_Styles[[#This Row],[ML]],IF(Table_Styles[[#This Row],[ML Default]]&lt;&gt;"",Table_Styles[[#This Row],[ML Default]],""))</f>
        <v/>
      </c>
      <c r="AK103" s="59"/>
      <c r="AL103" s="59"/>
      <c r="AM103" s="50" t="str">
        <f>IF(Table_Styles[[#This Row],[PT]]&lt;&gt;"",Table_Styles[[#This Row],[PT]],IF(Table_Styles[[#This Row],[PT Default]]&lt;&gt;"",Table_Styles[[#This Row],[PT Default]],""))</f>
        <v/>
      </c>
      <c r="AN103" s="59"/>
      <c r="AO103" s="59"/>
      <c r="AP103" s="50" t="str">
        <f>IF(Table_Styles[[#This Row],[PR]]&lt;&gt;"",Table_Styles[[#This Row],[PR]],IF(Table_Styles[[#This Row],[PR Default]]&lt;&gt;"",Table_Styles[[#This Row],[PR Default]],""))</f>
        <v/>
      </c>
      <c r="AQ103" s="59"/>
      <c r="AR103" s="59"/>
      <c r="AS103" s="50" t="str">
        <f>IF(Table_Styles[[#This Row],[PB]]&lt;&gt;"",Table_Styles[[#This Row],[PB]],IF(Table_Styles[[#This Row],[PB Default]]&lt;&gt;"",Table_Styles[[#This Row],[PB Default]],""))</f>
        <v/>
      </c>
      <c r="AT103" s="59"/>
      <c r="AU103" s="59"/>
      <c r="AV103" s="50" t="str">
        <f>IF(Table_Styles[[#This Row],[PL]]&lt;&gt;"",Table_Styles[[#This Row],[PL]],IF(Table_Styles[[#This Row],[PL Default]]&lt;&gt;"",Table_Styles[[#This Row],[PL Default]],""))</f>
        <v/>
      </c>
      <c r="AW103" s="59"/>
      <c r="AX103" s="59"/>
      <c r="AY103" s="50" t="str">
        <f>IF(Table_Styles[[#This Row],[BT]]&lt;&gt;"",Table_Styles[[#This Row],[BT]],IF(Table_Styles[[#This Row],[BT Default]]&lt;&gt;"",Table_Styles[[#This Row],[BT Default]],""))</f>
        <v/>
      </c>
      <c r="AZ103" s="59"/>
      <c r="BA103" s="59"/>
      <c r="BB103" s="50" t="str">
        <f>IF(Table_Styles[[#This Row],[BR]]&lt;&gt;"",Table_Styles[[#This Row],[BR]],IF(Table_Styles[[#This Row],[BR Default]]&lt;&gt;"",Table_Styles[[#This Row],[BR Default]],""))</f>
        <v/>
      </c>
      <c r="BC103" s="59"/>
      <c r="BD103" s="59"/>
      <c r="BE103" s="50" t="str">
        <f>IF(Table_Styles[[#This Row],[BB]]&lt;&gt;"",Table_Styles[[#This Row],[BB]],IF(Table_Styles[[#This Row],[BB Default]]&lt;&gt;"",Table_Styles[[#This Row],[BB Default]],""))</f>
        <v/>
      </c>
      <c r="BF103" s="59"/>
      <c r="BG103" s="59"/>
      <c r="BH103" s="50" t="str">
        <f>IF(Table_Styles[[#This Row],[BL]]&lt;&gt;"",Table_Styles[[#This Row],[BL]],IF(Table_Styles[[#This Row],[BL Default]]&lt;&gt;"",Table_Styles[[#This Row],[BL Default]],""))</f>
        <v/>
      </c>
      <c r="BI103" s="59"/>
      <c r="BJ103" s="59"/>
      <c r="BK103" s="50" t="str">
        <f>IF(Table_Styles[[#This Row],[Width]]&lt;&gt;"",Table_Styles[[#This Row],[Width]],IF(Table_Styles[[#This Row],[Width Default]]&lt;&gt;"",Table_Styles[[#This Row],[Width Default]],""))</f>
        <v/>
      </c>
      <c r="BL103" s="59"/>
      <c r="BM103" s="59"/>
      <c r="BN103" s="50" t="str">
        <f>IF(Table_Styles[[#This Row],[Height]]&lt;&gt;"",Table_Styles[[#This Row],[Height]],IF(Table_Styles[[#This Row],[Height Default]]&lt;&gt;"",Table_Styles[[#This Row],[Height Default]],""))</f>
        <v/>
      </c>
      <c r="BO103" s="50"/>
      <c r="BP103" s="50"/>
      <c r="BQ103" s="50" t="str">
        <f>IF(Table_Styles[[#This Row],[Top]]&lt;&gt;"",Table_Styles[[#This Row],[Top]],IF(Table_Styles[[#This Row],[Top Default]]&lt;&gt;"",Table_Styles[[#This Row],[Top Default]],""))</f>
        <v/>
      </c>
      <c r="BR103" s="50"/>
      <c r="BS103" s="50"/>
      <c r="BT103" s="50" t="str">
        <f>IF(Table_Styles[[#This Row],[Right]]&lt;&gt;"",Table_Styles[[#This Row],[Right]],IF(Table_Styles[[#This Row],[Right Default]]&lt;&gt;"",Table_Styles[[#This Row],[Right Default]],""))</f>
        <v/>
      </c>
      <c r="BU103" s="50"/>
      <c r="BV103" s="50"/>
      <c r="BW103" s="50" t="str">
        <f>IF(Table_Styles[[#This Row],[Bottom]]&lt;&gt;"",Table_Styles[[#This Row],[Bottom]],IF(Table_Styles[[#This Row],[Bottom Default]]&lt;&gt;"",Table_Styles[[#This Row],[Bottom Default]],""))</f>
        <v/>
      </c>
      <c r="BX103" s="50"/>
      <c r="BY103" s="50"/>
      <c r="BZ103" s="50" t="str">
        <f>IF(Table_Styles[[#This Row],[Left]]&lt;&gt;"",Table_Styles[[#This Row],[Left]],IF(Table_Styles[[#This Row],[Left Default]]&lt;&gt;"",Table_Styles[[#This Row],[Left Default]],""))</f>
        <v/>
      </c>
      <c r="CA103" s="59"/>
      <c r="CB103" s="103" t="str">
        <f>IF(AND(Table_Styles[[#This Row],[Selector]]&lt;&gt;"",Table_Styles[[#This Row],[Font Family Used]]&lt;&gt;"",Table_Styles[[#This Row],[Font Weight Used]]&lt;&gt;""),Table_Styles[[#This Row],[Font Family Used]]&amp;" "&amp;Table_Styles[[#This Row],[Font Weight Used]],"")</f>
        <v/>
      </c>
      <c r="CC103" s="103" t="str">
        <f ca="1">IF(AND(Table_Styles[[#This Row],[Selector]],COUNTIF(OFFSET(CC:CC,0,0,ROW()-1,1),"="&amp;Table_Styles[[#This Row],[Font]])=0),Table_Styles[[#This Row],[Font]],"")</f>
        <v/>
      </c>
      <c r="CD103" s="103" t="str">
        <f ca="1">IF(Table_Styles[[#This Row],[Unique Font]]&lt;&gt;"",
"{""fontFamily"":"""&amp;Table_Styles[[#This Row],[Font Family Used]]&amp;""",""fontWeight"":"&amp;Table_Styles[[#This Row],[Font Weight Used]]&amp;"}","")</f>
        <v/>
      </c>
      <c r="CE10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v>
      </c>
      <c r="CF103" s="106" t="str">
        <f>IF(AND(Table_Styles[[#This Row],[Selector]]&lt;&gt;"", Table_Styles[[#This Row],[Config Properties]]&lt;&gt;""),
Table_Styles[[#This Row],[Selector]]&amp;" { "&amp;Table_Styles[[#This Row],[Config Properties]]&amp;" }","")</f>
        <v>.ui-widget-content .ui-state-active { color: #FFFFFF;background: #2c6ec3;border: none }</v>
      </c>
      <c r="CG103" s="106" t="str">
        <f xml:space="preserve">
SUBSTITUTE(SUBSTITUTE(SUBSTITUTE(SUBSTITUTE(SUBSTITUTE(SUBSTITUTE(SUBSTITUTE(SUBSTITUTE(Table_Styles[[#This Row],[Config]],
" {","{"),
"{ ","{"),
" }","}"),
"} ","}"),
" ,",","),
", ",","),
" :",":"),
": ",":")</f>
        <v>.ui-widget-content .ui-state-active{color:#FFFFFF;background:#2c6ec3;border:none}</v>
      </c>
    </row>
    <row r="104" spans="2:85" ht="21.75" thickBot="1">
      <c r="B104" s="109" t="s">
        <v>82</v>
      </c>
      <c r="C104" s="109"/>
      <c r="D104" s="125"/>
      <c r="E104" s="125"/>
      <c r="F104" s="109" t="str">
        <f>IF(Table_Styles[[#This Row],[Font Family]]&lt;&gt;"",Table_Styles[[#This Row],[Font Family]],IF(Table_Styles[[#This Row],[Font Family Default]]&lt;&gt;"",Table_Styles[[#This Row],[Font Family Default]],""))</f>
        <v/>
      </c>
      <c r="G104" s="125"/>
      <c r="H104" s="125"/>
      <c r="I104" s="109" t="str">
        <f>IF(Table_Styles[[#This Row],[Font Size]]&lt;&gt;"",Table_Styles[[#This Row],[Font Size]],IF(Table_Styles[[#This Row],[Font Size Default]]&lt;&gt;"",Table_Styles[[#This Row],[Font Size Default]],""))</f>
        <v/>
      </c>
      <c r="J104" s="125"/>
      <c r="K104" s="125"/>
      <c r="L104" s="109" t="str">
        <f>IF(Table_Styles[[#This Row],[Font Weight]]&lt;&gt;"",Table_Styles[[#This Row],[Font Weight]],IF(Table_Styles[[#This Row],[Font Weight Default]]&lt;&gt;"",Table_Styles[[#This Row],[Font Weight Default]],""))</f>
        <v/>
      </c>
      <c r="M104" s="125"/>
      <c r="N104" s="125"/>
      <c r="O104" s="109" t="str">
        <f>IF(Table_Styles[[#This Row],[Colour]]&lt;&gt;"",Table_Styles[[#This Row],[Colour]],IF(Table_Styles[[#This Row],[Colour Default]]&lt;&gt;"",Table_Styles[[#This Row],[Colour Default]],""))</f>
        <v/>
      </c>
      <c r="P104" s="125"/>
      <c r="Q104" s="125"/>
      <c r="R104" s="109" t="str">
        <f>IF(Table_Styles[[#This Row],[Background]]&lt;&gt;"",Table_Styles[[#This Row],[Background]],IF(Table_Styles[[#This Row],[Background Default]]&lt;&gt;"",Table_Styles[[#This Row],[Background Default]],""))</f>
        <v/>
      </c>
      <c r="S104" s="125"/>
      <c r="T104" s="125"/>
      <c r="U104" s="109" t="str">
        <f>IF(Table_Styles[[#This Row],[Border]]&lt;&gt;"",Table_Styles[[#This Row],[Border]],IF(Table_Styles[[#This Row],[Border Default]]&lt;&gt;"",Table_Styles[[#This Row],[Border Default]],""))</f>
        <v/>
      </c>
      <c r="V104" s="125"/>
      <c r="W104" s="125"/>
      <c r="X104" s="109" t="str">
        <f>IF(Table_Styles[[#This Row],[Border Radius]]&lt;&gt;"",Table_Styles[[#This Row],[Border Radius]],IF(Table_Styles[[#This Row],[Border Radius Default]]&lt;&gt;"",Table_Styles[[#This Row],[Border Radius Default]],""))</f>
        <v/>
      </c>
      <c r="Y104" s="125"/>
      <c r="Z104" s="125"/>
      <c r="AA104" s="109" t="str">
        <f>IF(Table_Styles[[#This Row],[MT]]&lt;&gt;"",Table_Styles[[#This Row],[MT]],IF(Table_Styles[[#This Row],[MT Default]]&lt;&gt;"",Table_Styles[[#This Row],[MT Default]],""))</f>
        <v/>
      </c>
      <c r="AB104" s="125"/>
      <c r="AC104" s="125"/>
      <c r="AD104" s="109" t="str">
        <f>IF(Table_Styles[[#This Row],[MR]]&lt;&gt;"",Table_Styles[[#This Row],[MR]],IF(Table_Styles[[#This Row],[MR Default]]&lt;&gt;"",Table_Styles[[#This Row],[MR Default]],""))</f>
        <v/>
      </c>
      <c r="AE104" s="125"/>
      <c r="AF104" s="125"/>
      <c r="AG104" s="109" t="str">
        <f>IF(Table_Styles[[#This Row],[MB]]&lt;&gt;"",Table_Styles[[#This Row],[MB]],IF(Table_Styles[[#This Row],[MB Default]]&lt;&gt;"",Table_Styles[[#This Row],[MB Default]],""))</f>
        <v/>
      </c>
      <c r="AH104" s="125"/>
      <c r="AI104" s="125"/>
      <c r="AJ104" s="109" t="str">
        <f>IF(Table_Styles[[#This Row],[ML]]&lt;&gt;"",Table_Styles[[#This Row],[ML]],IF(Table_Styles[[#This Row],[ML Default]]&lt;&gt;"",Table_Styles[[#This Row],[ML Default]],""))</f>
        <v/>
      </c>
      <c r="AK104" s="125"/>
      <c r="AL104" s="125"/>
      <c r="AM104" s="109" t="str">
        <f>IF(Table_Styles[[#This Row],[PT]]&lt;&gt;"",Table_Styles[[#This Row],[PT]],IF(Table_Styles[[#This Row],[PT Default]]&lt;&gt;"",Table_Styles[[#This Row],[PT Default]],""))</f>
        <v/>
      </c>
      <c r="AN104" s="125"/>
      <c r="AO104" s="125"/>
      <c r="AP104" s="109" t="str">
        <f>IF(Table_Styles[[#This Row],[PR]]&lt;&gt;"",Table_Styles[[#This Row],[PR]],IF(Table_Styles[[#This Row],[PR Default]]&lt;&gt;"",Table_Styles[[#This Row],[PR Default]],""))</f>
        <v/>
      </c>
      <c r="AQ104" s="125"/>
      <c r="AR104" s="125"/>
      <c r="AS104" s="109" t="str">
        <f>IF(Table_Styles[[#This Row],[PB]]&lt;&gt;"",Table_Styles[[#This Row],[PB]],IF(Table_Styles[[#This Row],[PB Default]]&lt;&gt;"",Table_Styles[[#This Row],[PB Default]],""))</f>
        <v/>
      </c>
      <c r="AT104" s="125"/>
      <c r="AU104" s="125"/>
      <c r="AV104" s="109" t="str">
        <f>IF(Table_Styles[[#This Row],[PL]]&lt;&gt;"",Table_Styles[[#This Row],[PL]],IF(Table_Styles[[#This Row],[PL Default]]&lt;&gt;"",Table_Styles[[#This Row],[PL Default]],""))</f>
        <v/>
      </c>
      <c r="AW104" s="125"/>
      <c r="AX104" s="125"/>
      <c r="AY104" s="109" t="str">
        <f>IF(Table_Styles[[#This Row],[BT]]&lt;&gt;"",Table_Styles[[#This Row],[BT]],IF(Table_Styles[[#This Row],[BT Default]]&lt;&gt;"",Table_Styles[[#This Row],[BT Default]],""))</f>
        <v/>
      </c>
      <c r="AZ104" s="125"/>
      <c r="BA104" s="125"/>
      <c r="BB104" s="109" t="str">
        <f>IF(Table_Styles[[#This Row],[BR]]&lt;&gt;"",Table_Styles[[#This Row],[BR]],IF(Table_Styles[[#This Row],[BR Default]]&lt;&gt;"",Table_Styles[[#This Row],[BR Default]],""))</f>
        <v/>
      </c>
      <c r="BC104" s="125"/>
      <c r="BD104" s="125"/>
      <c r="BE104" s="109" t="str">
        <f>IF(Table_Styles[[#This Row],[BB]]&lt;&gt;"",Table_Styles[[#This Row],[BB]],IF(Table_Styles[[#This Row],[BB Default]]&lt;&gt;"",Table_Styles[[#This Row],[BB Default]],""))</f>
        <v/>
      </c>
      <c r="BF104" s="125"/>
      <c r="BG104" s="125"/>
      <c r="BH104" s="109" t="str">
        <f>IF(Table_Styles[[#This Row],[BL]]&lt;&gt;"",Table_Styles[[#This Row],[BL]],IF(Table_Styles[[#This Row],[BL Default]]&lt;&gt;"",Table_Styles[[#This Row],[BL Default]],""))</f>
        <v/>
      </c>
      <c r="BI104" s="125"/>
      <c r="BJ104" s="125"/>
      <c r="BK104" s="109" t="str">
        <f>IF(Table_Styles[[#This Row],[Width]]&lt;&gt;"",Table_Styles[[#This Row],[Width]],IF(Table_Styles[[#This Row],[Width Default]]&lt;&gt;"",Table_Styles[[#This Row],[Width Default]],""))</f>
        <v/>
      </c>
      <c r="BL104" s="125"/>
      <c r="BM104" s="125"/>
      <c r="BN104" s="109" t="str">
        <f>IF(Table_Styles[[#This Row],[Height]]&lt;&gt;"",Table_Styles[[#This Row],[Height]],IF(Table_Styles[[#This Row],[Height Default]]&lt;&gt;"",Table_Styles[[#This Row],[Height Default]],""))</f>
        <v/>
      </c>
      <c r="BO104" s="109"/>
      <c r="BP104" s="109"/>
      <c r="BQ104" s="109" t="str">
        <f>IF(Table_Styles[[#This Row],[Top]]&lt;&gt;"",Table_Styles[[#This Row],[Top]],IF(Table_Styles[[#This Row],[Top Default]]&lt;&gt;"",Table_Styles[[#This Row],[Top Default]],""))</f>
        <v/>
      </c>
      <c r="BR104" s="109"/>
      <c r="BS104" s="109"/>
      <c r="BT104" s="109" t="str">
        <f>IF(Table_Styles[[#This Row],[Right]]&lt;&gt;"",Table_Styles[[#This Row],[Right]],IF(Table_Styles[[#This Row],[Right Default]]&lt;&gt;"",Table_Styles[[#This Row],[Right Default]],""))</f>
        <v/>
      </c>
      <c r="BU104" s="109"/>
      <c r="BV104" s="109"/>
      <c r="BW104" s="109" t="str">
        <f>IF(Table_Styles[[#This Row],[Bottom]]&lt;&gt;"",Table_Styles[[#This Row],[Bottom]],IF(Table_Styles[[#This Row],[Bottom Default]]&lt;&gt;"",Table_Styles[[#This Row],[Bottom Default]],""))</f>
        <v/>
      </c>
      <c r="BX104" s="109"/>
      <c r="BY104" s="109"/>
      <c r="BZ104" s="109" t="str">
        <f>IF(Table_Styles[[#This Row],[Left]]&lt;&gt;"",Table_Styles[[#This Row],[Left]],IF(Table_Styles[[#This Row],[Left Default]]&lt;&gt;"",Table_Styles[[#This Row],[Left Default]],""))</f>
        <v/>
      </c>
      <c r="CA104" s="125"/>
      <c r="CB104" s="109" t="str">
        <f>IF(AND(Table_Styles[[#This Row],[Selector]]&lt;&gt;"",Table_Styles[[#This Row],[Font Family Used]]&lt;&gt;"",Table_Styles[[#This Row],[Font Weight Used]]&lt;&gt;""),Table_Styles[[#This Row],[Font Family Used]]&amp;" "&amp;Table_Styles[[#This Row],[Font Weight Used]],"")</f>
        <v/>
      </c>
      <c r="CC104" s="109" t="str">
        <f ca="1">IF(AND(Table_Styles[[#This Row],[Selector]],COUNTIF(OFFSET(CC:CC,0,0,ROW()-1,1),"="&amp;Table_Styles[[#This Row],[Font]])=0),Table_Styles[[#This Row],[Font]],"")</f>
        <v/>
      </c>
      <c r="CD104" s="109" t="str">
        <f ca="1">IF(Table_Styles[[#This Row],[Unique Font]]&lt;&gt;"",
"{""fontFamily"":"""&amp;Table_Styles[[#This Row],[Font Family Used]]&amp;""",""fontWeight"":"&amp;Table_Styles[[#This Row],[Font Weight Used]]&amp;"}","")</f>
        <v/>
      </c>
      <c r="CE104"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4" s="109" t="str">
        <f>IF(AND(Table_Styles[[#This Row],[Selector]]&lt;&gt;"", Table_Styles[[#This Row],[Config Properties]]&lt;&gt;""),
Table_Styles[[#This Row],[Selector]]&amp;" { "&amp;Table_Styles[[#This Row],[Config Properties]]&amp;" }","")</f>
        <v/>
      </c>
      <c r="CG104" s="109" t="str">
        <f xml:space="preserve">
SUBSTITUTE(SUBSTITUTE(SUBSTITUTE(SUBSTITUTE(SUBSTITUTE(SUBSTITUTE(SUBSTITUTE(SUBSTITUTE(Table_Styles[[#This Row],[Config]],
" {","{"),
"{ ","{"),
" }","}"),
"} ","}"),
" ,",","),
", ",","),
" :",":"),
": ",":")</f>
        <v/>
      </c>
    </row>
    <row r="105" spans="2:85" ht="21" customHeight="1">
      <c r="B105" s="104" t="s">
        <v>467</v>
      </c>
      <c r="C105" s="105" t="s">
        <v>484</v>
      </c>
      <c r="D105" s="60"/>
      <c r="E105" s="60"/>
      <c r="F105" s="25" t="str">
        <f>IF(Table_Styles[[#This Row],[Font Family]]&lt;&gt;"",Table_Styles[[#This Row],[Font Family]],IF(Table_Styles[[#This Row],[Font Family Default]]&lt;&gt;"",Table_Styles[[#This Row],[Font Family Default]],""))</f>
        <v/>
      </c>
      <c r="G105" s="60"/>
      <c r="H105" s="60"/>
      <c r="I105" s="25" t="str">
        <f>IF(Table_Styles[[#This Row],[Font Size]]&lt;&gt;"",Table_Styles[[#This Row],[Font Size]],IF(Table_Styles[[#This Row],[Font Size Default]]&lt;&gt;"",Table_Styles[[#This Row],[Font Size Default]],""))</f>
        <v/>
      </c>
      <c r="J105" s="60"/>
      <c r="K105" s="60"/>
      <c r="L105" s="25" t="str">
        <f>IF(Table_Styles[[#This Row],[Font Weight]]&lt;&gt;"",Table_Styles[[#This Row],[Font Weight]],IF(Table_Styles[[#This Row],[Font Weight Default]]&lt;&gt;"",Table_Styles[[#This Row],[Font Weight Default]],""))</f>
        <v/>
      </c>
      <c r="M105" s="60"/>
      <c r="N105" s="60"/>
      <c r="O105" s="25" t="str">
        <f>IF(Table_Styles[[#This Row],[Colour]]&lt;&gt;"",Table_Styles[[#This Row],[Colour]],IF(Table_Styles[[#This Row],[Colour Default]]&lt;&gt;"",Table_Styles[[#This Row],[Colour Default]],""))</f>
        <v/>
      </c>
      <c r="P105" s="60"/>
      <c r="Q105" s="60"/>
      <c r="R105" s="25" t="str">
        <f>IF(Table_Styles[[#This Row],[Background]]&lt;&gt;"",Table_Styles[[#This Row],[Background]],IF(Table_Styles[[#This Row],[Background Default]]&lt;&gt;"",Table_Styles[[#This Row],[Background Default]],""))</f>
        <v/>
      </c>
      <c r="S105" s="29"/>
      <c r="T105" s="60"/>
      <c r="U105" s="25" t="str">
        <f>IF(Table_Styles[[#This Row],[Border]]&lt;&gt;"",Table_Styles[[#This Row],[Border]],IF(Table_Styles[[#This Row],[Border Default]]&lt;&gt;"",Table_Styles[[#This Row],[Border Default]],""))</f>
        <v/>
      </c>
      <c r="V105" s="60"/>
      <c r="W105" s="60"/>
      <c r="X105" s="25" t="str">
        <f>IF(Table_Styles[[#This Row],[Border Radius]]&lt;&gt;"",Table_Styles[[#This Row],[Border Radius]],IF(Table_Styles[[#This Row],[Border Radius Default]]&lt;&gt;"",Table_Styles[[#This Row],[Border Radius Default]],""))</f>
        <v/>
      </c>
      <c r="Y105" s="60"/>
      <c r="Z105" s="62" t="s">
        <v>398</v>
      </c>
      <c r="AA105" s="25" t="str">
        <f>IF(Table_Styles[[#This Row],[MT]]&lt;&gt;"",Table_Styles[[#This Row],[MT]],IF(Table_Styles[[#This Row],[MT Default]]&lt;&gt;"",Table_Styles[[#This Row],[MT Default]],""))</f>
        <v>10px</v>
      </c>
      <c r="AB105" s="60"/>
      <c r="AC105" s="60"/>
      <c r="AD105" s="25" t="str">
        <f>IF(Table_Styles[[#This Row],[MR]]&lt;&gt;"",Table_Styles[[#This Row],[MR]],IF(Table_Styles[[#This Row],[MR Default]]&lt;&gt;"",Table_Styles[[#This Row],[MR Default]],""))</f>
        <v/>
      </c>
      <c r="AE105" s="60"/>
      <c r="AF105" s="60"/>
      <c r="AG105" s="25" t="str">
        <f>IF(Table_Styles[[#This Row],[MB]]&lt;&gt;"",Table_Styles[[#This Row],[MB]],IF(Table_Styles[[#This Row],[MB Default]]&lt;&gt;"",Table_Styles[[#This Row],[MB Default]],""))</f>
        <v/>
      </c>
      <c r="AH105" s="60"/>
      <c r="AI105" s="60"/>
      <c r="AJ105" s="25" t="str">
        <f>IF(Table_Styles[[#This Row],[ML]]&lt;&gt;"",Table_Styles[[#This Row],[ML]],IF(Table_Styles[[#This Row],[ML Default]]&lt;&gt;"",Table_Styles[[#This Row],[ML Default]],""))</f>
        <v/>
      </c>
      <c r="AK105" s="60"/>
      <c r="AL105" s="60"/>
      <c r="AM105" s="25" t="str">
        <f>IF(Table_Styles[[#This Row],[PT]]&lt;&gt;"",Table_Styles[[#This Row],[PT]],IF(Table_Styles[[#This Row],[PT Default]]&lt;&gt;"",Table_Styles[[#This Row],[PT Default]],""))</f>
        <v/>
      </c>
      <c r="AN105" s="60"/>
      <c r="AO105" s="60"/>
      <c r="AP105" s="25" t="str">
        <f>IF(Table_Styles[[#This Row],[PR]]&lt;&gt;"",Table_Styles[[#This Row],[PR]],IF(Table_Styles[[#This Row],[PR Default]]&lt;&gt;"",Table_Styles[[#This Row],[PR Default]],""))</f>
        <v/>
      </c>
      <c r="AQ105" s="60"/>
      <c r="AR105" s="60"/>
      <c r="AS105" s="25" t="str">
        <f>IF(Table_Styles[[#This Row],[PB]]&lt;&gt;"",Table_Styles[[#This Row],[PB]],IF(Table_Styles[[#This Row],[PB Default]]&lt;&gt;"",Table_Styles[[#This Row],[PB Default]],""))</f>
        <v/>
      </c>
      <c r="AT105" s="60"/>
      <c r="AU105" s="60"/>
      <c r="AV105" s="25" t="str">
        <f>IF(Table_Styles[[#This Row],[PL]]&lt;&gt;"",Table_Styles[[#This Row],[PL]],IF(Table_Styles[[#This Row],[PL Default]]&lt;&gt;"",Table_Styles[[#This Row],[PL Default]],""))</f>
        <v/>
      </c>
      <c r="AW105" s="60"/>
      <c r="AX105" s="60"/>
      <c r="AY105" s="25" t="str">
        <f>IF(Table_Styles[[#This Row],[BT]]&lt;&gt;"",Table_Styles[[#This Row],[BT]],IF(Table_Styles[[#This Row],[BT Default]]&lt;&gt;"",Table_Styles[[#This Row],[BT Default]],""))</f>
        <v/>
      </c>
      <c r="AZ105" s="60"/>
      <c r="BA105" s="60"/>
      <c r="BB105" s="25" t="str">
        <f>IF(Table_Styles[[#This Row],[BR]]&lt;&gt;"",Table_Styles[[#This Row],[BR]],IF(Table_Styles[[#This Row],[BR Default]]&lt;&gt;"",Table_Styles[[#This Row],[BR Default]],""))</f>
        <v/>
      </c>
      <c r="BC105" s="60"/>
      <c r="BD105" s="60"/>
      <c r="BE105" s="25" t="str">
        <f>IF(Table_Styles[[#This Row],[BB]]&lt;&gt;"",Table_Styles[[#This Row],[BB]],IF(Table_Styles[[#This Row],[BB Default]]&lt;&gt;"",Table_Styles[[#This Row],[BB Default]],""))</f>
        <v/>
      </c>
      <c r="BF105" s="60"/>
      <c r="BG105" s="60"/>
      <c r="BH105" s="25" t="str">
        <f>IF(Table_Styles[[#This Row],[BL]]&lt;&gt;"",Table_Styles[[#This Row],[BL]],IF(Table_Styles[[#This Row],[BL Default]]&lt;&gt;"",Table_Styles[[#This Row],[BL Default]],""))</f>
        <v/>
      </c>
      <c r="BI105" s="60"/>
      <c r="BJ105" s="60"/>
      <c r="BK105" s="25" t="str">
        <f>IF(Table_Styles[[#This Row],[Width]]&lt;&gt;"",Table_Styles[[#This Row],[Width]],IF(Table_Styles[[#This Row],[Width Default]]&lt;&gt;"",Table_Styles[[#This Row],[Width Default]],""))</f>
        <v/>
      </c>
      <c r="BL105" s="60"/>
      <c r="BM105" s="62"/>
      <c r="BN105" s="25" t="str">
        <f>IF(Table_Styles[[#This Row],[Height]]&lt;&gt;"",Table_Styles[[#This Row],[Height]],IF(Table_Styles[[#This Row],[Height Default]]&lt;&gt;"",Table_Styles[[#This Row],[Height Default]],""))</f>
        <v/>
      </c>
      <c r="BO105" s="25"/>
      <c r="BP105" s="25"/>
      <c r="BQ105" s="25" t="str">
        <f>IF(Table_Styles[[#This Row],[Top]]&lt;&gt;"",Table_Styles[[#This Row],[Top]],IF(Table_Styles[[#This Row],[Top Default]]&lt;&gt;"",Table_Styles[[#This Row],[Top Default]],""))</f>
        <v/>
      </c>
      <c r="BR105" s="25"/>
      <c r="BS105" s="25"/>
      <c r="BT105" s="25" t="str">
        <f>IF(Table_Styles[[#This Row],[Right]]&lt;&gt;"",Table_Styles[[#This Row],[Right]],IF(Table_Styles[[#This Row],[Right Default]]&lt;&gt;"",Table_Styles[[#This Row],[Right Default]],""))</f>
        <v/>
      </c>
      <c r="BU105" s="25"/>
      <c r="BV105" s="25"/>
      <c r="BW105" s="25" t="str">
        <f>IF(Table_Styles[[#This Row],[Bottom]]&lt;&gt;"",Table_Styles[[#This Row],[Bottom]],IF(Table_Styles[[#This Row],[Bottom Default]]&lt;&gt;"",Table_Styles[[#This Row],[Bottom Default]],""))</f>
        <v/>
      </c>
      <c r="BX105" s="25"/>
      <c r="BY105" s="25"/>
      <c r="BZ105" s="25" t="str">
        <f>IF(Table_Styles[[#This Row],[Left]]&lt;&gt;"",Table_Styles[[#This Row],[Left]],IF(Table_Styles[[#This Row],[Left Default]]&lt;&gt;"",Table_Styles[[#This Row],[Left Default]],""))</f>
        <v/>
      </c>
      <c r="CA105" s="60"/>
      <c r="CB105" s="101" t="str">
        <f>IF(AND(Table_Styles[[#This Row],[Selector]]&lt;&gt;"",Table_Styles[[#This Row],[Font Family Used]]&lt;&gt;"",Table_Styles[[#This Row],[Font Weight Used]]&lt;&gt;""),Table_Styles[[#This Row],[Font Family Used]]&amp;" "&amp;Table_Styles[[#This Row],[Font Weight Used]],"")</f>
        <v/>
      </c>
      <c r="CC105" s="101" t="str">
        <f ca="1">IF(AND(Table_Styles[[#This Row],[Selector]],COUNTIF(OFFSET(CC:CC,0,0,ROW()-1,1),"="&amp;Table_Styles[[#This Row],[Font]])=0),Table_Styles[[#This Row],[Font]],"")</f>
        <v/>
      </c>
      <c r="CD105" s="101" t="str">
        <f ca="1">IF(Table_Styles[[#This Row],[Unique Font]]&lt;&gt;"",
"{""fontFamily"":"""&amp;Table_Styles[[#This Row],[Font Family Used]]&amp;""",""fontWeight"":"&amp;Table_Styles[[#This Row],[Font Weight Used]]&amp;"}","")</f>
        <v/>
      </c>
      <c r="CE10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05" s="101" t="str">
        <f>IF(AND(Table_Styles[[#This Row],[Selector]]&lt;&gt;"", Table_Styles[[#This Row],[Config Properties]]&lt;&gt;""),
Table_Styles[[#This Row],[Selector]]&amp;" { "&amp;Table_Styles[[#This Row],[Config Properties]]&amp;" }","")</f>
        <v>formly-field radio-field { margin-top: 10px }</v>
      </c>
      <c r="CG105" s="101" t="str">
        <f xml:space="preserve">
SUBSTITUTE(SUBSTITUTE(SUBSTITUTE(SUBSTITUTE(SUBSTITUTE(SUBSTITUTE(SUBSTITUTE(SUBSTITUTE(Table_Styles[[#This Row],[Config]],
" {","{"),
"{ ","{"),
" }","}"),
"} ","}"),
" ,",","),
", ",","),
" :",":"),
": ",":")</f>
        <v>formly-field radio-field{margin-top:10px}</v>
      </c>
    </row>
    <row r="106" spans="2:85" ht="21" customHeight="1">
      <c r="B106" s="104" t="s">
        <v>18</v>
      </c>
      <c r="C106" s="176" t="s">
        <v>485</v>
      </c>
      <c r="D106" s="59"/>
      <c r="E106" s="60" t="str">
        <f>Settings_Styling_Font_Body_Text</f>
        <v>Roboto</v>
      </c>
      <c r="F106" s="50" t="str">
        <f>IF(Table_Styles[[#This Row],[Font Family]]&lt;&gt;"",Table_Styles[[#This Row],[Font Family]],IF(Table_Styles[[#This Row],[Font Family Default]]&lt;&gt;"",Table_Styles[[#This Row],[Font Family Default]],""))</f>
        <v>Roboto</v>
      </c>
      <c r="G106" s="59"/>
      <c r="H106" s="266" t="s">
        <v>465</v>
      </c>
      <c r="I106" s="50" t="str">
        <f>IF(Table_Styles[[#This Row],[Font Size]]&lt;&gt;"",Table_Styles[[#This Row],[Font Size]],IF(Table_Styles[[#This Row],[Font Size Default]]&lt;&gt;"",Table_Styles[[#This Row],[Font Size Default]],""))</f>
        <v>16px</v>
      </c>
      <c r="J106" s="59"/>
      <c r="K106" s="60">
        <f>Settings_Styling_Font_Weight_Body_Text</f>
        <v>400</v>
      </c>
      <c r="L106" s="50">
        <f>IF(Table_Styles[[#This Row],[Font Weight]]&lt;&gt;"",Table_Styles[[#This Row],[Font Weight]],IF(Table_Styles[[#This Row],[Font Weight Default]]&lt;&gt;"",Table_Styles[[#This Row],[Font Weight Default]],""))</f>
        <v>400</v>
      </c>
      <c r="M106" s="59"/>
      <c r="N106" s="60" t="str">
        <f>Colour_Foreground_1</f>
        <v>#2a2a2a</v>
      </c>
      <c r="O106" s="50" t="str">
        <f>IF(Table_Styles[[#This Row],[Colour]]&lt;&gt;"",Table_Styles[[#This Row],[Colour]],IF(Table_Styles[[#This Row],[Colour Default]]&lt;&gt;"",Table_Styles[[#This Row],[Colour Default]],""))</f>
        <v>#2a2a2a</v>
      </c>
      <c r="P106" s="59"/>
      <c r="Q106" s="59"/>
      <c r="R106" s="50" t="str">
        <f>IF(Table_Styles[[#This Row],[Background]]&lt;&gt;"",Table_Styles[[#This Row],[Background]],IF(Table_Styles[[#This Row],[Background Default]]&lt;&gt;"",Table_Styles[[#This Row],[Background Default]],""))</f>
        <v/>
      </c>
      <c r="S106" s="59"/>
      <c r="T106" s="59"/>
      <c r="U106" s="50" t="str">
        <f>IF(Table_Styles[[#This Row],[Border]]&lt;&gt;"",Table_Styles[[#This Row],[Border]],IF(Table_Styles[[#This Row],[Border Default]]&lt;&gt;"",Table_Styles[[#This Row],[Border Default]],""))</f>
        <v/>
      </c>
      <c r="V106" s="59"/>
      <c r="W106" s="59"/>
      <c r="X106" s="50" t="str">
        <f>IF(Table_Styles[[#This Row],[Border Radius]]&lt;&gt;"",Table_Styles[[#This Row],[Border Radius]],IF(Table_Styles[[#This Row],[Border Radius Default]]&lt;&gt;"",Table_Styles[[#This Row],[Border Radius Default]],""))</f>
        <v/>
      </c>
      <c r="Y106" s="59"/>
      <c r="Z106" s="59"/>
      <c r="AA106" s="50" t="str">
        <f>IF(Table_Styles[[#This Row],[MT]]&lt;&gt;"",Table_Styles[[#This Row],[MT]],IF(Table_Styles[[#This Row],[MT Default]]&lt;&gt;"",Table_Styles[[#This Row],[MT Default]],""))</f>
        <v/>
      </c>
      <c r="AB106" s="59"/>
      <c r="AC106" s="59"/>
      <c r="AD106" s="50" t="str">
        <f>IF(Table_Styles[[#This Row],[MR]]&lt;&gt;"",Table_Styles[[#This Row],[MR]],IF(Table_Styles[[#This Row],[MR Default]]&lt;&gt;"",Table_Styles[[#This Row],[MR Default]],""))</f>
        <v/>
      </c>
      <c r="AE106" s="59"/>
      <c r="AF106" s="135" t="s">
        <v>435</v>
      </c>
      <c r="AG106" s="50" t="str">
        <f>IF(Table_Styles[[#This Row],[MB]]&lt;&gt;"",Table_Styles[[#This Row],[MB]],IF(Table_Styles[[#This Row],[MB Default]]&lt;&gt;"",Table_Styles[[#This Row],[MB Default]],""))</f>
        <v>3px</v>
      </c>
      <c r="AH106" s="59"/>
      <c r="AI106" s="135" t="s">
        <v>398</v>
      </c>
      <c r="AJ106" s="50" t="str">
        <f>IF(Table_Styles[[#This Row],[ML]]&lt;&gt;"",Table_Styles[[#This Row],[ML]],IF(Table_Styles[[#This Row],[ML Default]]&lt;&gt;"",Table_Styles[[#This Row],[ML Default]],""))</f>
        <v>10px</v>
      </c>
      <c r="AK106" s="59"/>
      <c r="AL106" s="59" t="s">
        <v>435</v>
      </c>
      <c r="AM106" s="50" t="str">
        <f>IF(Table_Styles[[#This Row],[PT]]&lt;&gt;"",Table_Styles[[#This Row],[PT]],IF(Table_Styles[[#This Row],[PT Default]]&lt;&gt;"",Table_Styles[[#This Row],[PT Default]],""))</f>
        <v>3px</v>
      </c>
      <c r="AN106" s="59"/>
      <c r="AO106" s="59"/>
      <c r="AP106" s="50" t="str">
        <f>IF(Table_Styles[[#This Row],[PR]]&lt;&gt;"",Table_Styles[[#This Row],[PR]],IF(Table_Styles[[#This Row],[PR Default]]&lt;&gt;"",Table_Styles[[#This Row],[PR Default]],""))</f>
        <v/>
      </c>
      <c r="AQ106" s="59"/>
      <c r="AR106" s="59"/>
      <c r="AS106" s="50" t="str">
        <f>IF(Table_Styles[[#This Row],[PB]]&lt;&gt;"",Table_Styles[[#This Row],[PB]],IF(Table_Styles[[#This Row],[PB Default]]&lt;&gt;"",Table_Styles[[#This Row],[PB Default]],""))</f>
        <v/>
      </c>
      <c r="AT106" s="59"/>
      <c r="AU106" s="59"/>
      <c r="AV106" s="50" t="str">
        <f>IF(Table_Styles[[#This Row],[PL]]&lt;&gt;"",Table_Styles[[#This Row],[PL]],IF(Table_Styles[[#This Row],[PL Default]]&lt;&gt;"",Table_Styles[[#This Row],[PL Default]],""))</f>
        <v/>
      </c>
      <c r="AW106" s="59"/>
      <c r="AX106" s="59"/>
      <c r="AY106" s="50" t="str">
        <f>IF(Table_Styles[[#This Row],[BT]]&lt;&gt;"",Table_Styles[[#This Row],[BT]],IF(Table_Styles[[#This Row],[BT Default]]&lt;&gt;"",Table_Styles[[#This Row],[BT Default]],""))</f>
        <v/>
      </c>
      <c r="AZ106" s="59"/>
      <c r="BA106" s="59"/>
      <c r="BB106" s="50" t="str">
        <f>IF(Table_Styles[[#This Row],[BR]]&lt;&gt;"",Table_Styles[[#This Row],[BR]],IF(Table_Styles[[#This Row],[BR Default]]&lt;&gt;"",Table_Styles[[#This Row],[BR Default]],""))</f>
        <v/>
      </c>
      <c r="BC106" s="59"/>
      <c r="BD106" s="59"/>
      <c r="BE106" s="50" t="str">
        <f>IF(Table_Styles[[#This Row],[BB]]&lt;&gt;"",Table_Styles[[#This Row],[BB]],IF(Table_Styles[[#This Row],[BB Default]]&lt;&gt;"",Table_Styles[[#This Row],[BB Default]],""))</f>
        <v/>
      </c>
      <c r="BF106" s="59"/>
      <c r="BG106" s="59"/>
      <c r="BH106" s="50" t="str">
        <f>IF(Table_Styles[[#This Row],[BL]]&lt;&gt;"",Table_Styles[[#This Row],[BL]],IF(Table_Styles[[#This Row],[BL Default]]&lt;&gt;"",Table_Styles[[#This Row],[BL Default]],""))</f>
        <v/>
      </c>
      <c r="BI106" s="59"/>
      <c r="BJ106" s="59"/>
      <c r="BK106" s="50" t="str">
        <f>IF(Table_Styles[[#This Row],[Width]]&lt;&gt;"",Table_Styles[[#This Row],[Width]],IF(Table_Styles[[#This Row],[Width Default]]&lt;&gt;"",Table_Styles[[#This Row],[Width Default]],""))</f>
        <v/>
      </c>
      <c r="BL106" s="59"/>
      <c r="BM106" s="59"/>
      <c r="BN106" s="50" t="str">
        <f>IF(Table_Styles[[#This Row],[Height]]&lt;&gt;"",Table_Styles[[#This Row],[Height]],IF(Table_Styles[[#This Row],[Height Default]]&lt;&gt;"",Table_Styles[[#This Row],[Height Default]],""))</f>
        <v/>
      </c>
      <c r="BO106" s="50"/>
      <c r="BP106" s="50"/>
      <c r="BQ106" s="50" t="str">
        <f>IF(Table_Styles[[#This Row],[Top]]&lt;&gt;"",Table_Styles[[#This Row],[Top]],IF(Table_Styles[[#This Row],[Top Default]]&lt;&gt;"",Table_Styles[[#This Row],[Top Default]],""))</f>
        <v/>
      </c>
      <c r="BR106" s="50"/>
      <c r="BS106" s="50"/>
      <c r="BT106" s="50" t="str">
        <f>IF(Table_Styles[[#This Row],[Right]]&lt;&gt;"",Table_Styles[[#This Row],[Right]],IF(Table_Styles[[#This Row],[Right Default]]&lt;&gt;"",Table_Styles[[#This Row],[Right Default]],""))</f>
        <v/>
      </c>
      <c r="BU106" s="50"/>
      <c r="BV106" s="50"/>
      <c r="BW106" s="50" t="str">
        <f>IF(Table_Styles[[#This Row],[Bottom]]&lt;&gt;"",Table_Styles[[#This Row],[Bottom]],IF(Table_Styles[[#This Row],[Bottom Default]]&lt;&gt;"",Table_Styles[[#This Row],[Bottom Default]],""))</f>
        <v/>
      </c>
      <c r="BX106" s="50"/>
      <c r="BY106" s="50"/>
      <c r="BZ106" s="50" t="str">
        <f>IF(Table_Styles[[#This Row],[Left]]&lt;&gt;"",Table_Styles[[#This Row],[Left]],IF(Table_Styles[[#This Row],[Left Default]]&lt;&gt;"",Table_Styles[[#This Row],[Left Default]],""))</f>
        <v/>
      </c>
      <c r="CA106" s="59"/>
      <c r="CB106" s="106" t="str">
        <f>IF(AND(Table_Styles[[#This Row],[Selector]]&lt;&gt;"",Table_Styles[[#This Row],[Font Family Used]]&lt;&gt;"",Table_Styles[[#This Row],[Font Weight Used]]&lt;&gt;""),Table_Styles[[#This Row],[Font Family Used]]&amp;" "&amp;Table_Styles[[#This Row],[Font Weight Used]],"")</f>
        <v>Roboto 400</v>
      </c>
      <c r="CC106" s="106" t="str">
        <f ca="1">IF(AND(Table_Styles[[#This Row],[Selector]],COUNTIF(OFFSET(CC:CC,0,0,ROW()-1,1),"="&amp;Table_Styles[[#This Row],[Font]])=0),Table_Styles[[#This Row],[Font]],"")</f>
        <v/>
      </c>
      <c r="CD106" s="106" t="str">
        <f ca="1">IF(Table_Styles[[#This Row],[Unique Font]]&lt;&gt;"",
"{""fontFamily"":"""&amp;Table_Styles[[#This Row],[Font Family Used]]&amp;""",""fontWeight"":"&amp;Table_Styles[[#This Row],[Font Weight Used]]&amp;"}","")</f>
        <v/>
      </c>
      <c r="CE10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16px;font-weight: 400;color: #2a2a2a;margin-bottom: 3px;margin-left: 10px;padding-top: 3px</v>
      </c>
      <c r="CF106" s="106" t="str">
        <f>IF(AND(Table_Styles[[#This Row],[Selector]]&lt;&gt;"", Table_Styles[[#This Row],[Config Properties]]&lt;&gt;""),
Table_Styles[[#This Row],[Selector]]&amp;" { "&amp;Table_Styles[[#This Row],[Config Properties]]&amp;" }","")</f>
        <v>formly-field .radio label { font-family: 'Roboto';font-size: 16px;font-weight: 400;color: #2a2a2a;margin-bottom: 3px;margin-left: 10px;padding-top: 3px }</v>
      </c>
      <c r="CG106" s="106" t="str">
        <f xml:space="preserve">
SUBSTITUTE(SUBSTITUTE(SUBSTITUTE(SUBSTITUTE(SUBSTITUTE(SUBSTITUTE(SUBSTITUTE(SUBSTITUTE(Table_Styles[[#This Row],[Config]],
" {","{"),
"{ ","{"),
" }","}"),
"} ","}"),
" ,",","),
", ",","),
" :",":"),
": ",":")</f>
        <v>formly-field .radio label{font-family:'Roboto';font-size:16px;font-weight:400;color:#2a2a2a;margin-bottom:3px;margin-left:10px;padding-top:3px}</v>
      </c>
    </row>
    <row r="107" spans="2:85" ht="21" customHeight="1">
      <c r="B107" s="103" t="s">
        <v>82</v>
      </c>
      <c r="C107" s="176" t="s">
        <v>486</v>
      </c>
      <c r="D107" s="59"/>
      <c r="E107" s="60"/>
      <c r="F107" s="50" t="str">
        <f>IF(Table_Styles[[#This Row],[Font Family]]&lt;&gt;"",Table_Styles[[#This Row],[Font Family]],IF(Table_Styles[[#This Row],[Font Family Default]]&lt;&gt;"",Table_Styles[[#This Row],[Font Family Default]],""))</f>
        <v/>
      </c>
      <c r="G107" s="59"/>
      <c r="H107" s="135"/>
      <c r="I107" s="50" t="str">
        <f>IF(Table_Styles[[#This Row],[Font Size]]&lt;&gt;"",Table_Styles[[#This Row],[Font Size]],IF(Table_Styles[[#This Row],[Font Size Default]]&lt;&gt;"",Table_Styles[[#This Row],[Font Size Default]],""))</f>
        <v/>
      </c>
      <c r="J107" s="59"/>
      <c r="K107" s="60"/>
      <c r="L107" s="50" t="str">
        <f>IF(Table_Styles[[#This Row],[Font Weight]]&lt;&gt;"",Table_Styles[[#This Row],[Font Weight]],IF(Table_Styles[[#This Row],[Font Weight Default]]&lt;&gt;"",Table_Styles[[#This Row],[Font Weight Default]],""))</f>
        <v/>
      </c>
      <c r="M107" s="59"/>
      <c r="N107" s="59"/>
      <c r="O107" s="50" t="str">
        <f>IF(Table_Styles[[#This Row],[Colour]]&lt;&gt;"",Table_Styles[[#This Row],[Colour]],IF(Table_Styles[[#This Row],[Colour Default]]&lt;&gt;"",Table_Styles[[#This Row],[Colour Default]],""))</f>
        <v/>
      </c>
      <c r="P107" s="50"/>
      <c r="Q107" s="60"/>
      <c r="R107" s="50" t="str">
        <f>IF(Table_Styles[[#This Row],[Background]]&lt;&gt;"",Table_Styles[[#This Row],[Background]],IF(Table_Styles[[#This Row],[Background Default]]&lt;&gt;"",Table_Styles[[#This Row],[Background Default]],""))</f>
        <v/>
      </c>
      <c r="S107" s="29"/>
      <c r="T107" s="29" t="str">
        <f>"2px solid "&amp;Colour_Borders</f>
        <v>2px solid #737373</v>
      </c>
      <c r="U107" s="50" t="str">
        <f>IF(Table_Styles[[#This Row],[Border]]&lt;&gt;"",Table_Styles[[#This Row],[Border]],IF(Table_Styles[[#This Row],[Border Default]]&lt;&gt;"",Table_Styles[[#This Row],[Border Default]],""))</f>
        <v>2px solid #737373</v>
      </c>
      <c r="V107" s="59"/>
      <c r="W107" s="135" t="s">
        <v>487</v>
      </c>
      <c r="X107" s="50" t="str">
        <f>IF(Table_Styles[[#This Row],[Border Radius]]&lt;&gt;"",Table_Styles[[#This Row],[Border Radius]],IF(Table_Styles[[#This Row],[Border Radius Default]]&lt;&gt;"",Table_Styles[[#This Row],[Border Radius Default]],""))</f>
        <v>100%</v>
      </c>
      <c r="Y107" s="59"/>
      <c r="Z107" s="177" t="s">
        <v>455</v>
      </c>
      <c r="AA107" s="50" t="str">
        <f>IF(Table_Styles[[#This Row],[MT]]&lt;&gt;"",Table_Styles[[#This Row],[MT]],IF(Table_Styles[[#This Row],[MT Default]]&lt;&gt;"",Table_Styles[[#This Row],[MT Default]],""))</f>
        <v>2px</v>
      </c>
      <c r="AB107" s="59"/>
      <c r="AC107" s="59"/>
      <c r="AD107" s="50" t="str">
        <f>IF(Table_Styles[[#This Row],[MR]]&lt;&gt;"",Table_Styles[[#This Row],[MR]],IF(Table_Styles[[#This Row],[MR Default]]&lt;&gt;"",Table_Styles[[#This Row],[MR Default]],""))</f>
        <v/>
      </c>
      <c r="AE107" s="59"/>
      <c r="AF107" s="59"/>
      <c r="AG107" s="50" t="str">
        <f>IF(Table_Styles[[#This Row],[MB]]&lt;&gt;"",Table_Styles[[#This Row],[MB]],IF(Table_Styles[[#This Row],[MB Default]]&lt;&gt;"",Table_Styles[[#This Row],[MB Default]],""))</f>
        <v/>
      </c>
      <c r="AH107" s="59"/>
      <c r="AI107" s="59"/>
      <c r="AJ107" s="50" t="str">
        <f>IF(Table_Styles[[#This Row],[ML]]&lt;&gt;"",Table_Styles[[#This Row],[ML]],IF(Table_Styles[[#This Row],[ML Default]]&lt;&gt;"",Table_Styles[[#This Row],[ML Default]],""))</f>
        <v/>
      </c>
      <c r="AK107" s="59"/>
      <c r="AL107" s="59"/>
      <c r="AM107" s="50" t="str">
        <f>IF(Table_Styles[[#This Row],[PT]]&lt;&gt;"",Table_Styles[[#This Row],[PT]],IF(Table_Styles[[#This Row],[PT Default]]&lt;&gt;"",Table_Styles[[#This Row],[PT Default]],""))</f>
        <v/>
      </c>
      <c r="AN107" s="59"/>
      <c r="AO107" s="59"/>
      <c r="AP107" s="50" t="str">
        <f>IF(Table_Styles[[#This Row],[PR]]&lt;&gt;"",Table_Styles[[#This Row],[PR]],IF(Table_Styles[[#This Row],[PR Default]]&lt;&gt;"",Table_Styles[[#This Row],[PR Default]],""))</f>
        <v/>
      </c>
      <c r="AQ107" s="59"/>
      <c r="AR107" s="59"/>
      <c r="AS107" s="50" t="str">
        <f>IF(Table_Styles[[#This Row],[PB]]&lt;&gt;"",Table_Styles[[#This Row],[PB]],IF(Table_Styles[[#This Row],[PB Default]]&lt;&gt;"",Table_Styles[[#This Row],[PB Default]],""))</f>
        <v/>
      </c>
      <c r="AT107" s="59"/>
      <c r="AU107" s="59"/>
      <c r="AV107" s="50" t="str">
        <f>IF(Table_Styles[[#This Row],[PL]]&lt;&gt;"",Table_Styles[[#This Row],[PL]],IF(Table_Styles[[#This Row],[PL Default]]&lt;&gt;"",Table_Styles[[#This Row],[PL Default]],""))</f>
        <v/>
      </c>
      <c r="AW107" s="59"/>
      <c r="AX107" s="59"/>
      <c r="AY107" s="50" t="str">
        <f>IF(Table_Styles[[#This Row],[BT]]&lt;&gt;"",Table_Styles[[#This Row],[BT]],IF(Table_Styles[[#This Row],[BT Default]]&lt;&gt;"",Table_Styles[[#This Row],[BT Default]],""))</f>
        <v/>
      </c>
      <c r="AZ107" s="59"/>
      <c r="BA107" s="59"/>
      <c r="BB107" s="50" t="str">
        <f>IF(Table_Styles[[#This Row],[BR]]&lt;&gt;"",Table_Styles[[#This Row],[BR]],IF(Table_Styles[[#This Row],[BR Default]]&lt;&gt;"",Table_Styles[[#This Row],[BR Default]],""))</f>
        <v/>
      </c>
      <c r="BC107" s="59"/>
      <c r="BD107" s="59"/>
      <c r="BE107" s="50" t="str">
        <f>IF(Table_Styles[[#This Row],[BB]]&lt;&gt;"",Table_Styles[[#This Row],[BB]],IF(Table_Styles[[#This Row],[BB Default]]&lt;&gt;"",Table_Styles[[#This Row],[BB Default]],""))</f>
        <v/>
      </c>
      <c r="BF107" s="59"/>
      <c r="BG107" s="59"/>
      <c r="BH107" s="50" t="str">
        <f>IF(Table_Styles[[#This Row],[BL]]&lt;&gt;"",Table_Styles[[#This Row],[BL]],IF(Table_Styles[[#This Row],[BL Default]]&lt;&gt;"",Table_Styles[[#This Row],[BL Default]],""))</f>
        <v/>
      </c>
      <c r="BI107" s="59"/>
      <c r="BJ107" s="135" t="s">
        <v>393</v>
      </c>
      <c r="BK107" s="50" t="str">
        <f>IF(Table_Styles[[#This Row],[Width]]&lt;&gt;"",Table_Styles[[#This Row],[Width]],IF(Table_Styles[[#This Row],[Width Default]]&lt;&gt;"",Table_Styles[[#This Row],[Width Default]],""))</f>
        <v>20px</v>
      </c>
      <c r="BL107" s="59"/>
      <c r="BM107" s="135" t="s">
        <v>393</v>
      </c>
      <c r="BN107" s="50" t="str">
        <f>IF(Table_Styles[[#This Row],[Height]]&lt;&gt;"",Table_Styles[[#This Row],[Height]],IF(Table_Styles[[#This Row],[Height Default]]&lt;&gt;"",Table_Styles[[#This Row],[Height Default]],""))</f>
        <v>20px</v>
      </c>
      <c r="BO107" s="50"/>
      <c r="BP107" s="50"/>
      <c r="BQ107" s="50" t="str">
        <f>IF(Table_Styles[[#This Row],[Top]]&lt;&gt;"",Table_Styles[[#This Row],[Top]],IF(Table_Styles[[#This Row],[Top Default]]&lt;&gt;"",Table_Styles[[#This Row],[Top Default]],""))</f>
        <v/>
      </c>
      <c r="BR107" s="50"/>
      <c r="BS107" s="50"/>
      <c r="BT107" s="50" t="str">
        <f>IF(Table_Styles[[#This Row],[Right]]&lt;&gt;"",Table_Styles[[#This Row],[Right]],IF(Table_Styles[[#This Row],[Right Default]]&lt;&gt;"",Table_Styles[[#This Row],[Right Default]],""))</f>
        <v/>
      </c>
      <c r="BU107" s="50"/>
      <c r="BV107" s="50"/>
      <c r="BW107" s="50" t="str">
        <f>IF(Table_Styles[[#This Row],[Bottom]]&lt;&gt;"",Table_Styles[[#This Row],[Bottom]],IF(Table_Styles[[#This Row],[Bottom Default]]&lt;&gt;"",Table_Styles[[#This Row],[Bottom Default]],""))</f>
        <v/>
      </c>
      <c r="BX107" s="50"/>
      <c r="BY107" s="50"/>
      <c r="BZ107" s="50" t="str">
        <f>IF(Table_Styles[[#This Row],[Left]]&lt;&gt;"",Table_Styles[[#This Row],[Left]],IF(Table_Styles[[#This Row],[Left Default]]&lt;&gt;"",Table_Styles[[#This Row],[Left Default]],""))</f>
        <v/>
      </c>
      <c r="CA107" s="59"/>
      <c r="CB107" s="106" t="str">
        <f>IF(AND(Table_Styles[[#This Row],[Selector]]&lt;&gt;"",Table_Styles[[#This Row],[Font Family Used]]&lt;&gt;"",Table_Styles[[#This Row],[Font Weight Used]]&lt;&gt;""),Table_Styles[[#This Row],[Font Family Used]]&amp;" "&amp;Table_Styles[[#This Row],[Font Weight Used]],"")</f>
        <v/>
      </c>
      <c r="CC107" s="106" t="str">
        <f ca="1">IF(AND(Table_Styles[[#This Row],[Selector]],COUNTIF(OFFSET(CC:CC,0,0,ROW()-1,1),"="&amp;Table_Styles[[#This Row],[Font]])=0),Table_Styles[[#This Row],[Font]],"")</f>
        <v/>
      </c>
      <c r="CD107" s="106" t="str">
        <f ca="1">IF(Table_Styles[[#This Row],[Unique Font]]&lt;&gt;"",
"{""fontFamily"":"""&amp;Table_Styles[[#This Row],[Font Family Used]]&amp;""",""fontWeight"":"&amp;Table_Styles[[#This Row],[Font Weight Used]]&amp;"}","")</f>
        <v/>
      </c>
      <c r="CE10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2px solid #737373;border-radius: 100%;margin-top: 2px;width: 20px;height: 20px</v>
      </c>
      <c r="CF107" s="106" t="str">
        <f>IF(AND(Table_Styles[[#This Row],[Selector]]&lt;&gt;"", Table_Styles[[#This Row],[Config Properties]]&lt;&gt;""),
Table_Styles[[#This Row],[Selector]]&amp;" { "&amp;Table_Styles[[#This Row],[Config Properties]]&amp;" }","")</f>
        <v>formly-field .radio input[type=radio] ~ .check { border: 2px solid #737373;border-radius: 100%;margin-top: 2px;width: 20px;height: 20px }</v>
      </c>
      <c r="CG107" s="106" t="str">
        <f xml:space="preserve">
SUBSTITUTE(SUBSTITUTE(SUBSTITUTE(SUBSTITUTE(SUBSTITUTE(SUBSTITUTE(SUBSTITUTE(SUBSTITUTE(Table_Styles[[#This Row],[Config]],
" {","{"),
"{ ","{"),
" }","}"),
"} ","}"),
" ,",","),
", ",","),
" :",":"),
": ",":")</f>
        <v>formly-field .radio input[type=radio] ~ .check{border:2px solid #737373;border-radius:100%;margin-top:2px;width:20px;height:20px}</v>
      </c>
    </row>
    <row r="108" spans="2:85" ht="21" customHeight="1">
      <c r="B108" s="103" t="s">
        <v>1125</v>
      </c>
      <c r="C108" s="261" t="s">
        <v>1127</v>
      </c>
      <c r="D108" s="146"/>
      <c r="E108" s="60"/>
      <c r="F108" s="50" t="str">
        <f>IF(Table_Styles[[#This Row],[Font Family]]&lt;&gt;"",Table_Styles[[#This Row],[Font Family]],IF(Table_Styles[[#This Row],[Font Family Default]]&lt;&gt;"",Table_Styles[[#This Row],[Font Family Default]],""))</f>
        <v/>
      </c>
      <c r="G108" s="59"/>
      <c r="H108" s="135"/>
      <c r="I108" s="50" t="str">
        <f>IF(Table_Styles[[#This Row],[Font Size]]&lt;&gt;"",Table_Styles[[#This Row],[Font Size]],IF(Table_Styles[[#This Row],[Font Size Default]]&lt;&gt;"",Table_Styles[[#This Row],[Font Size Default]],""))</f>
        <v/>
      </c>
      <c r="J108" s="59"/>
      <c r="K108" s="60"/>
      <c r="L108" s="50" t="str">
        <f>IF(Table_Styles[[#This Row],[Font Weight]]&lt;&gt;"",Table_Styles[[#This Row],[Font Weight]],IF(Table_Styles[[#This Row],[Font Weight Default]]&lt;&gt;"",Table_Styles[[#This Row],[Font Weight Default]],""))</f>
        <v/>
      </c>
      <c r="M108" s="59"/>
      <c r="N108" s="59"/>
      <c r="O108" s="50" t="str">
        <f>IF(Table_Styles[[#This Row],[Colour]]&lt;&gt;"",Table_Styles[[#This Row],[Colour]],IF(Table_Styles[[#This Row],[Colour Default]]&lt;&gt;"",Table_Styles[[#This Row],[Colour Default]],""))</f>
        <v/>
      </c>
      <c r="P108" s="50"/>
      <c r="Q108" s="60"/>
      <c r="R108" s="50" t="str">
        <f>IF(Table_Styles[[#This Row],[Background]]&lt;&gt;"",Table_Styles[[#This Row],[Background]],IF(Table_Styles[[#This Row],[Background Default]]&lt;&gt;"",Table_Styles[[#This Row],[Background Default]],""))</f>
        <v/>
      </c>
      <c r="S108" s="29"/>
      <c r="T108" s="29" t="str">
        <f>"2px solid "&amp;Colour_Accent_1</f>
        <v>2px solid #2c6ec3</v>
      </c>
      <c r="U108" s="50" t="str">
        <f>IF(Table_Styles[[#This Row],[Border]]&lt;&gt;"",Table_Styles[[#This Row],[Border]],IF(Table_Styles[[#This Row],[Border Default]]&lt;&gt;"",Table_Styles[[#This Row],[Border Default]],""))</f>
        <v>2px solid #2c6ec3</v>
      </c>
      <c r="V108" s="59"/>
      <c r="W108" s="135"/>
      <c r="X108" s="50" t="str">
        <f>IF(Table_Styles[[#This Row],[Border Radius]]&lt;&gt;"",Table_Styles[[#This Row],[Border Radius]],IF(Table_Styles[[#This Row],[Border Radius Default]]&lt;&gt;"",Table_Styles[[#This Row],[Border Radius Default]],""))</f>
        <v/>
      </c>
      <c r="Y108" s="59"/>
      <c r="Z108" s="177"/>
      <c r="AA108" s="50" t="str">
        <f>IF(Table_Styles[[#This Row],[MT]]&lt;&gt;"",Table_Styles[[#This Row],[MT]],IF(Table_Styles[[#This Row],[MT Default]]&lt;&gt;"",Table_Styles[[#This Row],[MT Default]],""))</f>
        <v/>
      </c>
      <c r="AB108" s="59"/>
      <c r="AC108" s="59"/>
      <c r="AD108" s="50" t="str">
        <f>IF(Table_Styles[[#This Row],[MR]]&lt;&gt;"",Table_Styles[[#This Row],[MR]],IF(Table_Styles[[#This Row],[MR Default]]&lt;&gt;"",Table_Styles[[#This Row],[MR Default]],""))</f>
        <v/>
      </c>
      <c r="AE108" s="59"/>
      <c r="AF108" s="59"/>
      <c r="AG108" s="50" t="str">
        <f>IF(Table_Styles[[#This Row],[MB]]&lt;&gt;"",Table_Styles[[#This Row],[MB]],IF(Table_Styles[[#This Row],[MB Default]]&lt;&gt;"",Table_Styles[[#This Row],[MB Default]],""))</f>
        <v/>
      </c>
      <c r="AH108" s="59"/>
      <c r="AI108" s="59"/>
      <c r="AJ108" s="50" t="str">
        <f>IF(Table_Styles[[#This Row],[ML]]&lt;&gt;"",Table_Styles[[#This Row],[ML]],IF(Table_Styles[[#This Row],[ML Default]]&lt;&gt;"",Table_Styles[[#This Row],[ML Default]],""))</f>
        <v/>
      </c>
      <c r="AK108" s="59"/>
      <c r="AL108" s="59"/>
      <c r="AM108" s="50" t="str">
        <f>IF(Table_Styles[[#This Row],[PT]]&lt;&gt;"",Table_Styles[[#This Row],[PT]],IF(Table_Styles[[#This Row],[PT Default]]&lt;&gt;"",Table_Styles[[#This Row],[PT Default]],""))</f>
        <v/>
      </c>
      <c r="AN108" s="59"/>
      <c r="AO108" s="59"/>
      <c r="AP108" s="50" t="str">
        <f>IF(Table_Styles[[#This Row],[PR]]&lt;&gt;"",Table_Styles[[#This Row],[PR]],IF(Table_Styles[[#This Row],[PR Default]]&lt;&gt;"",Table_Styles[[#This Row],[PR Default]],""))</f>
        <v/>
      </c>
      <c r="AQ108" s="59"/>
      <c r="AR108" s="59"/>
      <c r="AS108" s="50" t="str">
        <f>IF(Table_Styles[[#This Row],[PB]]&lt;&gt;"",Table_Styles[[#This Row],[PB]],IF(Table_Styles[[#This Row],[PB Default]]&lt;&gt;"",Table_Styles[[#This Row],[PB Default]],""))</f>
        <v/>
      </c>
      <c r="AT108" s="59"/>
      <c r="AU108" s="59"/>
      <c r="AV108" s="50" t="str">
        <f>IF(Table_Styles[[#This Row],[PL]]&lt;&gt;"",Table_Styles[[#This Row],[PL]],IF(Table_Styles[[#This Row],[PL Default]]&lt;&gt;"",Table_Styles[[#This Row],[PL Default]],""))</f>
        <v/>
      </c>
      <c r="AW108" s="59"/>
      <c r="AX108" s="59"/>
      <c r="AY108" s="50" t="str">
        <f>IF(Table_Styles[[#This Row],[BT]]&lt;&gt;"",Table_Styles[[#This Row],[BT]],IF(Table_Styles[[#This Row],[BT Default]]&lt;&gt;"",Table_Styles[[#This Row],[BT Default]],""))</f>
        <v/>
      </c>
      <c r="AZ108" s="59"/>
      <c r="BA108" s="59"/>
      <c r="BB108" s="50" t="str">
        <f>IF(Table_Styles[[#This Row],[BR]]&lt;&gt;"",Table_Styles[[#This Row],[BR]],IF(Table_Styles[[#This Row],[BR Default]]&lt;&gt;"",Table_Styles[[#This Row],[BR Default]],""))</f>
        <v/>
      </c>
      <c r="BC108" s="59"/>
      <c r="BD108" s="59"/>
      <c r="BE108" s="50" t="str">
        <f>IF(Table_Styles[[#This Row],[BB]]&lt;&gt;"",Table_Styles[[#This Row],[BB]],IF(Table_Styles[[#This Row],[BB Default]]&lt;&gt;"",Table_Styles[[#This Row],[BB Default]],""))</f>
        <v/>
      </c>
      <c r="BF108" s="59"/>
      <c r="BG108" s="59"/>
      <c r="BH108" s="50" t="str">
        <f>IF(Table_Styles[[#This Row],[BL]]&lt;&gt;"",Table_Styles[[#This Row],[BL]],IF(Table_Styles[[#This Row],[BL Default]]&lt;&gt;"",Table_Styles[[#This Row],[BL Default]],""))</f>
        <v/>
      </c>
      <c r="BI108" s="59"/>
      <c r="BJ108" s="135"/>
      <c r="BK108" s="50" t="str">
        <f>IF(Table_Styles[[#This Row],[Width]]&lt;&gt;"",Table_Styles[[#This Row],[Width]],IF(Table_Styles[[#This Row],[Width Default]]&lt;&gt;"",Table_Styles[[#This Row],[Width Default]],""))</f>
        <v/>
      </c>
      <c r="BL108" s="59"/>
      <c r="BM108" s="135"/>
      <c r="BN108" s="50" t="str">
        <f>IF(Table_Styles[[#This Row],[Height]]&lt;&gt;"",Table_Styles[[#This Row],[Height]],IF(Table_Styles[[#This Row],[Height Default]]&lt;&gt;"",Table_Styles[[#This Row],[Height Default]],""))</f>
        <v/>
      </c>
      <c r="BO108" s="50"/>
      <c r="BP108" s="50"/>
      <c r="BQ108" s="50" t="str">
        <f>IF(Table_Styles[[#This Row],[Top]]&lt;&gt;"",Table_Styles[[#This Row],[Top]],IF(Table_Styles[[#This Row],[Top Default]]&lt;&gt;"",Table_Styles[[#This Row],[Top Default]],""))</f>
        <v/>
      </c>
      <c r="BR108" s="50"/>
      <c r="BS108" s="50"/>
      <c r="BT108" s="50" t="str">
        <f>IF(Table_Styles[[#This Row],[Right]]&lt;&gt;"",Table_Styles[[#This Row],[Right]],IF(Table_Styles[[#This Row],[Right Default]]&lt;&gt;"",Table_Styles[[#This Row],[Right Default]],""))</f>
        <v/>
      </c>
      <c r="BU108" s="50"/>
      <c r="BV108" s="50"/>
      <c r="BW108" s="50" t="str">
        <f>IF(Table_Styles[[#This Row],[Bottom]]&lt;&gt;"",Table_Styles[[#This Row],[Bottom]],IF(Table_Styles[[#This Row],[Bottom Default]]&lt;&gt;"",Table_Styles[[#This Row],[Bottom Default]],""))</f>
        <v/>
      </c>
      <c r="BX108" s="50"/>
      <c r="BY108" s="50"/>
      <c r="BZ108" s="50" t="str">
        <f>IF(Table_Styles[[#This Row],[Left]]&lt;&gt;"",Table_Styles[[#This Row],[Left]],IF(Table_Styles[[#This Row],[Left Default]]&lt;&gt;"",Table_Styles[[#This Row],[Left Default]],""))</f>
        <v/>
      </c>
      <c r="CA108" s="59"/>
      <c r="CB108" s="106" t="str">
        <f>IF(AND(Table_Styles[[#This Row],[Selector]]&lt;&gt;"",Table_Styles[[#This Row],[Font Family Used]]&lt;&gt;"",Table_Styles[[#This Row],[Font Weight Used]]&lt;&gt;""),Table_Styles[[#This Row],[Font Family Used]]&amp;" "&amp;Table_Styles[[#This Row],[Font Weight Used]],"")</f>
        <v/>
      </c>
      <c r="CC108" s="106" t="str">
        <f ca="1">IF(AND(Table_Styles[[#This Row],[Selector]],COUNTIF(OFFSET(CC:CC,0,0,ROW()-1,1),"="&amp;Table_Styles[[#This Row],[Font]])=0),Table_Styles[[#This Row],[Font]],"")</f>
        <v/>
      </c>
      <c r="CD108" s="106" t="str">
        <f ca="1">IF(Table_Styles[[#This Row],[Unique Font]]&lt;&gt;"",
"{""fontFamily"":"""&amp;Table_Styles[[#This Row],[Font Family Used]]&amp;""",""fontWeight"":"&amp;Table_Styles[[#This Row],[Font Weight Used]]&amp;"}","")</f>
        <v/>
      </c>
      <c r="CE108"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2px solid #2c6ec3</v>
      </c>
      <c r="CF108" s="106" t="str">
        <f>IF(AND(Table_Styles[[#This Row],[Selector]]&lt;&gt;"", Table_Styles[[#This Row],[Config Properties]]&lt;&gt;""),
Table_Styles[[#This Row],[Selector]]&amp;" { "&amp;Table_Styles[[#This Row],[Config Properties]]&amp;" }","")</f>
        <v>formly-field .radio input[type=radio]:checked ~ .check { border: 2px solid #2c6ec3 }</v>
      </c>
      <c r="CG108" s="106" t="str">
        <f xml:space="preserve">
SUBSTITUTE(SUBSTITUTE(SUBSTITUTE(SUBSTITUTE(SUBSTITUTE(SUBSTITUTE(SUBSTITUTE(SUBSTITUTE(Table_Styles[[#This Row],[Config]],
" {","{"),
"{ ","{"),
" }","}"),
"} ","}"),
" ,",","),
", ",","),
" :",":"),
": ",":")</f>
        <v>formly-field .radio input[type=radio]:checked ~ .check{border:2px solid #2c6ec3}</v>
      </c>
    </row>
    <row r="109" spans="2:85" ht="21" customHeight="1">
      <c r="B109" s="103" t="s">
        <v>1126</v>
      </c>
      <c r="C109" s="176" t="s">
        <v>488</v>
      </c>
      <c r="D109" s="59"/>
      <c r="E109" s="60"/>
      <c r="F109" s="50" t="str">
        <f>IF(Table_Styles[[#This Row],[Font Family]]&lt;&gt;"",Table_Styles[[#This Row],[Font Family]],IF(Table_Styles[[#This Row],[Font Family Default]]&lt;&gt;"",Table_Styles[[#This Row],[Font Family Default]],""))</f>
        <v/>
      </c>
      <c r="G109" s="59"/>
      <c r="H109" s="135"/>
      <c r="I109" s="50" t="str">
        <f>IF(Table_Styles[[#This Row],[Font Size]]&lt;&gt;"",Table_Styles[[#This Row],[Font Size]],IF(Table_Styles[[#This Row],[Font Size Default]]&lt;&gt;"",Table_Styles[[#This Row],[Font Size Default]],""))</f>
        <v/>
      </c>
      <c r="J109" s="59"/>
      <c r="K109" s="60"/>
      <c r="L109" s="50" t="str">
        <f>IF(Table_Styles[[#This Row],[Font Weight]]&lt;&gt;"",Table_Styles[[#This Row],[Font Weight]],IF(Table_Styles[[#This Row],[Font Weight Default]]&lt;&gt;"",Table_Styles[[#This Row],[Font Weight Default]],""))</f>
        <v/>
      </c>
      <c r="M109" s="59"/>
      <c r="N109" s="59"/>
      <c r="O109" s="50" t="str">
        <f>IF(Table_Styles[[#This Row],[Colour]]&lt;&gt;"",Table_Styles[[#This Row],[Colour]],IF(Table_Styles[[#This Row],[Colour Default]]&lt;&gt;"",Table_Styles[[#This Row],[Colour Default]],""))</f>
        <v/>
      </c>
      <c r="P109" s="213"/>
      <c r="Q109" s="262" t="str">
        <f>Colour_Accent_1</f>
        <v>#2c6ec3</v>
      </c>
      <c r="R109" s="50" t="str">
        <f>IF(Table_Styles[[#This Row],[Background]]&lt;&gt;"",Table_Styles[[#This Row],[Background]],IF(Table_Styles[[#This Row],[Background Default]]&lt;&gt;"",Table_Styles[[#This Row],[Background Default]],""))</f>
        <v>#2c6ec3</v>
      </c>
      <c r="S109" s="59"/>
      <c r="T109" s="59"/>
      <c r="U109" s="50" t="str">
        <f>IF(Table_Styles[[#This Row],[Border]]&lt;&gt;"",Table_Styles[[#This Row],[Border]],IF(Table_Styles[[#This Row],[Border Default]]&lt;&gt;"",Table_Styles[[#This Row],[Border Default]],""))</f>
        <v/>
      </c>
      <c r="V109" s="59"/>
      <c r="W109" s="135" t="s">
        <v>487</v>
      </c>
      <c r="X109" s="50" t="str">
        <f>IF(Table_Styles[[#This Row],[Border Radius]]&lt;&gt;"",Table_Styles[[#This Row],[Border Radius]],IF(Table_Styles[[#This Row],[Border Radius Default]]&lt;&gt;"",Table_Styles[[#This Row],[Border Radius Default]],""))</f>
        <v>100%</v>
      </c>
      <c r="Y109" s="135"/>
      <c r="Z109" s="260" t="s">
        <v>435</v>
      </c>
      <c r="AA109" s="50" t="str">
        <f>IF(Table_Styles[[#This Row],[MT]]&lt;&gt;"",Table_Styles[[#This Row],[MT]],IF(Table_Styles[[#This Row],[MT Default]]&lt;&gt;"",Table_Styles[[#This Row],[MT Default]],""))</f>
        <v>3px</v>
      </c>
      <c r="AB109" s="59"/>
      <c r="AC109" s="59"/>
      <c r="AD109" s="50" t="str">
        <f>IF(Table_Styles[[#This Row],[MR]]&lt;&gt;"",Table_Styles[[#This Row],[MR]],IF(Table_Styles[[#This Row],[MR Default]]&lt;&gt;"",Table_Styles[[#This Row],[MR Default]],""))</f>
        <v/>
      </c>
      <c r="AE109" s="59"/>
      <c r="AF109" s="59"/>
      <c r="AG109" s="50" t="str">
        <f>IF(Table_Styles[[#This Row],[MB]]&lt;&gt;"",Table_Styles[[#This Row],[MB]],IF(Table_Styles[[#This Row],[MB Default]]&lt;&gt;"",Table_Styles[[#This Row],[MB Default]],""))</f>
        <v/>
      </c>
      <c r="AH109" s="135"/>
      <c r="AI109" s="135" t="s">
        <v>435</v>
      </c>
      <c r="AJ109" s="50" t="str">
        <f>IF(Table_Styles[[#This Row],[ML]]&lt;&gt;"",Table_Styles[[#This Row],[ML]],IF(Table_Styles[[#This Row],[ML Default]]&lt;&gt;"",Table_Styles[[#This Row],[ML Default]],""))</f>
        <v>3px</v>
      </c>
      <c r="AK109" s="59"/>
      <c r="AL109" s="59"/>
      <c r="AM109" s="50" t="str">
        <f>IF(Table_Styles[[#This Row],[PT]]&lt;&gt;"",Table_Styles[[#This Row],[PT]],IF(Table_Styles[[#This Row],[PT Default]]&lt;&gt;"",Table_Styles[[#This Row],[PT Default]],""))</f>
        <v/>
      </c>
      <c r="AN109" s="59"/>
      <c r="AO109" s="59"/>
      <c r="AP109" s="50" t="str">
        <f>IF(Table_Styles[[#This Row],[PR]]&lt;&gt;"",Table_Styles[[#This Row],[PR]],IF(Table_Styles[[#This Row],[PR Default]]&lt;&gt;"",Table_Styles[[#This Row],[PR Default]],""))</f>
        <v/>
      </c>
      <c r="AQ109" s="59"/>
      <c r="AR109" s="59"/>
      <c r="AS109" s="50" t="str">
        <f>IF(Table_Styles[[#This Row],[PB]]&lt;&gt;"",Table_Styles[[#This Row],[PB]],IF(Table_Styles[[#This Row],[PB Default]]&lt;&gt;"",Table_Styles[[#This Row],[PB Default]],""))</f>
        <v/>
      </c>
      <c r="AT109" s="59"/>
      <c r="AU109" s="59"/>
      <c r="AV109" s="50" t="str">
        <f>IF(Table_Styles[[#This Row],[PL]]&lt;&gt;"",Table_Styles[[#This Row],[PL]],IF(Table_Styles[[#This Row],[PL Default]]&lt;&gt;"",Table_Styles[[#This Row],[PL Default]],""))</f>
        <v/>
      </c>
      <c r="AW109" s="59"/>
      <c r="AX109" s="59"/>
      <c r="AY109" s="50" t="str">
        <f>IF(Table_Styles[[#This Row],[BT]]&lt;&gt;"",Table_Styles[[#This Row],[BT]],IF(Table_Styles[[#This Row],[BT Default]]&lt;&gt;"",Table_Styles[[#This Row],[BT Default]],""))</f>
        <v/>
      </c>
      <c r="AZ109" s="59"/>
      <c r="BA109" s="59"/>
      <c r="BB109" s="50" t="str">
        <f>IF(Table_Styles[[#This Row],[BR]]&lt;&gt;"",Table_Styles[[#This Row],[BR]],IF(Table_Styles[[#This Row],[BR Default]]&lt;&gt;"",Table_Styles[[#This Row],[BR Default]],""))</f>
        <v/>
      </c>
      <c r="BC109" s="59"/>
      <c r="BD109" s="59"/>
      <c r="BE109" s="50" t="str">
        <f>IF(Table_Styles[[#This Row],[BB]]&lt;&gt;"",Table_Styles[[#This Row],[BB]],IF(Table_Styles[[#This Row],[BB Default]]&lt;&gt;"",Table_Styles[[#This Row],[BB Default]],""))</f>
        <v/>
      </c>
      <c r="BF109" s="59"/>
      <c r="BG109" s="59"/>
      <c r="BH109" s="50" t="str">
        <f>IF(Table_Styles[[#This Row],[BL]]&lt;&gt;"",Table_Styles[[#This Row],[BL]],IF(Table_Styles[[#This Row],[BL Default]]&lt;&gt;"",Table_Styles[[#This Row],[BL Default]],""))</f>
        <v/>
      </c>
      <c r="BI109" s="59"/>
      <c r="BJ109" s="135" t="s">
        <v>1133</v>
      </c>
      <c r="BK109" s="50" t="str">
        <f>IF(Table_Styles[[#This Row],[Width]]&lt;&gt;"",Table_Styles[[#This Row],[Width]],IF(Table_Styles[[#This Row],[Width Default]]&lt;&gt;"",Table_Styles[[#This Row],[Width Default]],""))</f>
        <v>9.5px</v>
      </c>
      <c r="BL109" s="59"/>
      <c r="BM109" s="135" t="s">
        <v>1133</v>
      </c>
      <c r="BN109" s="50" t="str">
        <f>IF(Table_Styles[[#This Row],[Height]]&lt;&gt;"",Table_Styles[[#This Row],[Height]],IF(Table_Styles[[#This Row],[Height Default]]&lt;&gt;"",Table_Styles[[#This Row],[Height Default]],""))</f>
        <v>9.5px</v>
      </c>
      <c r="BO109" s="50"/>
      <c r="BP109" s="50"/>
      <c r="BQ109" s="50" t="str">
        <f>IF(Table_Styles[[#This Row],[Top]]&lt;&gt;"",Table_Styles[[#This Row],[Top]],IF(Table_Styles[[#This Row],[Top Default]]&lt;&gt;"",Table_Styles[[#This Row],[Top Default]],""))</f>
        <v/>
      </c>
      <c r="BR109" s="50"/>
      <c r="BS109" s="50"/>
      <c r="BT109" s="50" t="str">
        <f>IF(Table_Styles[[#This Row],[Right]]&lt;&gt;"",Table_Styles[[#This Row],[Right]],IF(Table_Styles[[#This Row],[Right Default]]&lt;&gt;"",Table_Styles[[#This Row],[Right Default]],""))</f>
        <v/>
      </c>
      <c r="BU109" s="50"/>
      <c r="BV109" s="50"/>
      <c r="BW109" s="50" t="str">
        <f>IF(Table_Styles[[#This Row],[Bottom]]&lt;&gt;"",Table_Styles[[#This Row],[Bottom]],IF(Table_Styles[[#This Row],[Bottom Default]]&lt;&gt;"",Table_Styles[[#This Row],[Bottom Default]],""))</f>
        <v/>
      </c>
      <c r="BX109" s="50"/>
      <c r="BY109" s="50"/>
      <c r="BZ109" s="50" t="str">
        <f>IF(Table_Styles[[#This Row],[Left]]&lt;&gt;"",Table_Styles[[#This Row],[Left]],IF(Table_Styles[[#This Row],[Left Default]]&lt;&gt;"",Table_Styles[[#This Row],[Left Default]],""))</f>
        <v/>
      </c>
      <c r="CA109" s="59"/>
      <c r="CB109" s="106" t="str">
        <f>IF(AND(Table_Styles[[#This Row],[Selector]]&lt;&gt;"",Table_Styles[[#This Row],[Font Family Used]]&lt;&gt;"",Table_Styles[[#This Row],[Font Weight Used]]&lt;&gt;""),Table_Styles[[#This Row],[Font Family Used]]&amp;" "&amp;Table_Styles[[#This Row],[Font Weight Used]],"")</f>
        <v/>
      </c>
      <c r="CC109" s="106" t="str">
        <f ca="1">IF(AND(Table_Styles[[#This Row],[Selector]],COUNTIF(OFFSET(CC:CC,0,0,ROW()-1,1),"="&amp;Table_Styles[[#This Row],[Font]])=0),Table_Styles[[#This Row],[Font]],"")</f>
        <v/>
      </c>
      <c r="CD109" s="106" t="str">
        <f ca="1">IF(Table_Styles[[#This Row],[Unique Font]]&lt;&gt;"",
"{""fontFamily"":"""&amp;Table_Styles[[#This Row],[Font Family Used]]&amp;""",""fontWeight"":"&amp;Table_Styles[[#This Row],[Font Weight Used]]&amp;"}","")</f>
        <v/>
      </c>
      <c r="CE10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#2c6ec3;border-radius: 100%;margin-top: 3px;margin-left: 3px;width: 9.5px;height: 9.5px</v>
      </c>
      <c r="CF109" s="106" t="str">
        <f>IF(AND(Table_Styles[[#This Row],[Selector]]&lt;&gt;"", Table_Styles[[#This Row],[Config Properties]]&lt;&gt;""),
Table_Styles[[#This Row],[Selector]]&amp;" { "&amp;Table_Styles[[#This Row],[Config Properties]]&amp;" }","")</f>
        <v>formly-field .radio input[type=radio]:checked ~ .check .inside { background: #2c6ec3;border-radius: 100%;margin-top: 3px;margin-left: 3px;width: 9.5px;height: 9.5px }</v>
      </c>
      <c r="CG109" s="106" t="str">
        <f xml:space="preserve">
SUBSTITUTE(SUBSTITUTE(SUBSTITUTE(SUBSTITUTE(SUBSTITUTE(SUBSTITUTE(SUBSTITUTE(SUBSTITUTE(Table_Styles[[#This Row],[Config]],
" {","{"),
"{ ","{"),
" }","}"),
"} ","}"),
" ,",","),
", ",","),
" :",":"),
": ",":")</f>
        <v>formly-field .radio input[type=radio]:checked ~ .check .inside{background:#2c6ec3;border-radius:100%;margin-top:3px;margin-left:3px;width:9.5px;height:9.5px}</v>
      </c>
    </row>
    <row r="110" spans="2:85" ht="21" customHeight="1">
      <c r="B110" s="103" t="s">
        <v>1893</v>
      </c>
      <c r="C110" s="362" t="s">
        <v>1894</v>
      </c>
      <c r="D110" s="146"/>
      <c r="E110" s="60"/>
      <c r="F110" s="50" t="str">
        <f>IF(Table_Styles[[#This Row],[Font Family]]&lt;&gt;"",Table_Styles[[#This Row],[Font Family]],IF(Table_Styles[[#This Row],[Font Family Default]]&lt;&gt;"",Table_Styles[[#This Row],[Font Family Default]],""))</f>
        <v/>
      </c>
      <c r="G110" s="146"/>
      <c r="H110" s="135"/>
      <c r="I110" s="50" t="str">
        <f>IF(Table_Styles[[#This Row],[Font Size]]&lt;&gt;"",Table_Styles[[#This Row],[Font Size]],IF(Table_Styles[[#This Row],[Font Size Default]]&lt;&gt;"",Table_Styles[[#This Row],[Font Size Default]],""))</f>
        <v/>
      </c>
      <c r="J110" s="146"/>
      <c r="K110" s="60"/>
      <c r="L110" s="50" t="str">
        <f>IF(Table_Styles[[#This Row],[Font Weight]]&lt;&gt;"",Table_Styles[[#This Row],[Font Weight]],IF(Table_Styles[[#This Row],[Font Weight Default]]&lt;&gt;"",Table_Styles[[#This Row],[Font Weight Default]],""))</f>
        <v/>
      </c>
      <c r="M110" s="146"/>
      <c r="N110" s="50" t="str">
        <f>Colour_Background_3</f>
        <v>#e0e0e0</v>
      </c>
      <c r="O110" s="50" t="str">
        <f>IF(Table_Styles[[#This Row],[Colour]]&lt;&gt;"",Table_Styles[[#This Row],[Colour]],IF(Table_Styles[[#This Row],[Colour Default]]&lt;&gt;"",Table_Styles[[#This Row],[Colour Default]],""))</f>
        <v>#e0e0e0</v>
      </c>
      <c r="P110" s="146"/>
      <c r="Q110" s="361"/>
      <c r="R110" s="50" t="str">
        <f>IF(Table_Styles[[#This Row],[Background]]&lt;&gt;"",Table_Styles[[#This Row],[Background]],IF(Table_Styles[[#This Row],[Background Default]]&lt;&gt;"",Table_Styles[[#This Row],[Background Default]],""))</f>
        <v/>
      </c>
      <c r="S110" s="146"/>
      <c r="T110" s="59"/>
      <c r="U110" s="50" t="str">
        <f>IF(Table_Styles[[#This Row],[Border]]&lt;&gt;"",Table_Styles[[#This Row],[Border]],IF(Table_Styles[[#This Row],[Border Default]]&lt;&gt;"",Table_Styles[[#This Row],[Border Default]],""))</f>
        <v/>
      </c>
      <c r="V110" s="59"/>
      <c r="W110" s="135"/>
      <c r="X110" s="50" t="str">
        <f>IF(Table_Styles[[#This Row],[Border Radius]]&lt;&gt;"",Table_Styles[[#This Row],[Border Radius]],IF(Table_Styles[[#This Row],[Border Radius Default]]&lt;&gt;"",Table_Styles[[#This Row],[Border Radius Default]],""))</f>
        <v/>
      </c>
      <c r="Y110" s="146"/>
      <c r="Z110" s="260"/>
      <c r="AA110" s="50" t="str">
        <f>IF(Table_Styles[[#This Row],[MT]]&lt;&gt;"",Table_Styles[[#This Row],[MT]],IF(Table_Styles[[#This Row],[MT Default]]&lt;&gt;"",Table_Styles[[#This Row],[MT Default]],""))</f>
        <v/>
      </c>
      <c r="AB110" s="146"/>
      <c r="AC110" s="59"/>
      <c r="AD110" s="50" t="str">
        <f>IF(Table_Styles[[#This Row],[MR]]&lt;&gt;"",Table_Styles[[#This Row],[MR]],IF(Table_Styles[[#This Row],[MR Default]]&lt;&gt;"",Table_Styles[[#This Row],[MR Default]],""))</f>
        <v/>
      </c>
      <c r="AE110" s="146"/>
      <c r="AF110" s="59"/>
      <c r="AG110" s="50" t="str">
        <f>IF(Table_Styles[[#This Row],[MB]]&lt;&gt;"",Table_Styles[[#This Row],[MB]],IF(Table_Styles[[#This Row],[MB Default]]&lt;&gt;"",Table_Styles[[#This Row],[MB Default]],""))</f>
        <v/>
      </c>
      <c r="AH110" s="146"/>
      <c r="AI110" s="135"/>
      <c r="AJ110" s="50" t="str">
        <f>IF(Table_Styles[[#This Row],[ML]]&lt;&gt;"",Table_Styles[[#This Row],[ML]],IF(Table_Styles[[#This Row],[ML Default]]&lt;&gt;"",Table_Styles[[#This Row],[ML Default]],""))</f>
        <v/>
      </c>
      <c r="AK110" s="146"/>
      <c r="AL110" s="59"/>
      <c r="AM110" s="50" t="str">
        <f>IF(Table_Styles[[#This Row],[PT]]&lt;&gt;"",Table_Styles[[#This Row],[PT]],IF(Table_Styles[[#This Row],[PT Default]]&lt;&gt;"",Table_Styles[[#This Row],[PT Default]],""))</f>
        <v/>
      </c>
      <c r="AN110" s="146"/>
      <c r="AO110" s="59"/>
      <c r="AP110" s="50" t="str">
        <f>IF(Table_Styles[[#This Row],[PR]]&lt;&gt;"",Table_Styles[[#This Row],[PR]],IF(Table_Styles[[#This Row],[PR Default]]&lt;&gt;"",Table_Styles[[#This Row],[PR Default]],""))</f>
        <v/>
      </c>
      <c r="AQ110" s="146"/>
      <c r="AR110" s="59"/>
      <c r="AS110" s="50" t="str">
        <f>IF(Table_Styles[[#This Row],[PB]]&lt;&gt;"",Table_Styles[[#This Row],[PB]],IF(Table_Styles[[#This Row],[PB Default]]&lt;&gt;"",Table_Styles[[#This Row],[PB Default]],""))</f>
        <v/>
      </c>
      <c r="AT110" s="146"/>
      <c r="AU110" s="59"/>
      <c r="AV110" s="50" t="str">
        <f>IF(Table_Styles[[#This Row],[PL]]&lt;&gt;"",Table_Styles[[#This Row],[PL]],IF(Table_Styles[[#This Row],[PL Default]]&lt;&gt;"",Table_Styles[[#This Row],[PL Default]],""))</f>
        <v/>
      </c>
      <c r="AW110" s="146"/>
      <c r="AX110" s="59"/>
      <c r="AY110" s="50" t="str">
        <f>IF(Table_Styles[[#This Row],[BT]]&lt;&gt;"",Table_Styles[[#This Row],[BT]],IF(Table_Styles[[#This Row],[BT Default]]&lt;&gt;"",Table_Styles[[#This Row],[BT Default]],""))</f>
        <v/>
      </c>
      <c r="AZ110" s="146"/>
      <c r="BA110" s="59"/>
      <c r="BB110" s="50" t="str">
        <f>IF(Table_Styles[[#This Row],[BR]]&lt;&gt;"",Table_Styles[[#This Row],[BR]],IF(Table_Styles[[#This Row],[BR Default]]&lt;&gt;"",Table_Styles[[#This Row],[BR Default]],""))</f>
        <v/>
      </c>
      <c r="BC110" s="146"/>
      <c r="BD110" s="59"/>
      <c r="BE110" s="50" t="str">
        <f>IF(Table_Styles[[#This Row],[BB]]&lt;&gt;"",Table_Styles[[#This Row],[BB]],IF(Table_Styles[[#This Row],[BB Default]]&lt;&gt;"",Table_Styles[[#This Row],[BB Default]],""))</f>
        <v/>
      </c>
      <c r="BF110" s="146"/>
      <c r="BG110" s="59"/>
      <c r="BH110" s="50" t="str">
        <f>IF(Table_Styles[[#This Row],[BL]]&lt;&gt;"",Table_Styles[[#This Row],[BL]],IF(Table_Styles[[#This Row],[BL Default]]&lt;&gt;"",Table_Styles[[#This Row],[BL Default]],""))</f>
        <v/>
      </c>
      <c r="BI110" s="59"/>
      <c r="BJ110" s="135"/>
      <c r="BK110" s="50" t="str">
        <f>IF(Table_Styles[[#This Row],[Width]]&lt;&gt;"",Table_Styles[[#This Row],[Width]],IF(Table_Styles[[#This Row],[Width Default]]&lt;&gt;"",Table_Styles[[#This Row],[Width Default]],""))</f>
        <v/>
      </c>
      <c r="BL110" s="59"/>
      <c r="BM110" s="135"/>
      <c r="BN110" s="50" t="str">
        <f>IF(Table_Styles[[#This Row],[Height]]&lt;&gt;"",Table_Styles[[#This Row],[Height]],IF(Table_Styles[[#This Row],[Height Default]]&lt;&gt;"",Table_Styles[[#This Row],[Height Default]],""))</f>
        <v/>
      </c>
      <c r="BO110" s="50"/>
      <c r="BP110" s="50"/>
      <c r="BQ110" s="50" t="str">
        <f>IF(Table_Styles[[#This Row],[Top]]&lt;&gt;"",Table_Styles[[#This Row],[Top]],IF(Table_Styles[[#This Row],[Top Default]]&lt;&gt;"",Table_Styles[[#This Row],[Top Default]],""))</f>
        <v/>
      </c>
      <c r="BR110" s="50"/>
      <c r="BS110" s="50"/>
      <c r="BT110" s="50" t="str">
        <f>IF(Table_Styles[[#This Row],[Right]]&lt;&gt;"",Table_Styles[[#This Row],[Right]],IF(Table_Styles[[#This Row],[Right Default]]&lt;&gt;"",Table_Styles[[#This Row],[Right Default]],""))</f>
        <v/>
      </c>
      <c r="BU110" s="50"/>
      <c r="BV110" s="50"/>
      <c r="BW110" s="50" t="str">
        <f>IF(Table_Styles[[#This Row],[Bottom]]&lt;&gt;"",Table_Styles[[#This Row],[Bottom]],IF(Table_Styles[[#This Row],[Bottom Default]]&lt;&gt;"",Table_Styles[[#This Row],[Bottom Default]],""))</f>
        <v/>
      </c>
      <c r="BX110" s="50"/>
      <c r="BY110" s="50"/>
      <c r="BZ110" s="50" t="str">
        <f>IF(Table_Styles[[#This Row],[Left]]&lt;&gt;"",Table_Styles[[#This Row],[Left]],IF(Table_Styles[[#This Row],[Left Default]]&lt;&gt;"",Table_Styles[[#This Row],[Left Default]],""))</f>
        <v/>
      </c>
      <c r="CA110" s="146"/>
      <c r="CB110" s="106" t="str">
        <f>IF(AND(Table_Styles[[#This Row],[Selector]]&lt;&gt;"",Table_Styles[[#This Row],[Font Family Used]]&lt;&gt;"",Table_Styles[[#This Row],[Font Weight Used]]&lt;&gt;""),Table_Styles[[#This Row],[Font Family Used]]&amp;" "&amp;Table_Styles[[#This Row],[Font Weight Used]],"")</f>
        <v/>
      </c>
      <c r="CC110" s="106" t="str">
        <f ca="1">IF(AND(Table_Styles[[#This Row],[Selector]],COUNTIF(OFFSET(CC:CC,0,0,ROW()-1,1),"="&amp;Table_Styles[[#This Row],[Font]])=0),Table_Styles[[#This Row],[Font]],"")</f>
        <v/>
      </c>
      <c r="CD110" s="106" t="str">
        <f ca="1">IF(Table_Styles[[#This Row],[Unique Font]]&lt;&gt;"",
"{""fontFamily"":"""&amp;Table_Styles[[#This Row],[Font Family Used]]&amp;""",""fontWeight"":"&amp;Table_Styles[[#This Row],[Font Weight Used]]&amp;"}","")</f>
        <v/>
      </c>
      <c r="CE11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#e0e0e0</v>
      </c>
      <c r="CF110" s="106" t="str">
        <f>IF(AND(Table_Styles[[#This Row],[Selector]]&lt;&gt;"", Table_Styles[[#This Row],[Config Properties]]&lt;&gt;""),
Table_Styles[[#This Row],[Selector]]&amp;" { "&amp;Table_Styles[[#This Row],[Config Properties]]&amp;" }","")</f>
        <v>formly-field .radio .loader { color: #e0e0e0 }</v>
      </c>
      <c r="CG110" s="106" t="str">
        <f xml:space="preserve">
SUBSTITUTE(SUBSTITUTE(SUBSTITUTE(SUBSTITUTE(SUBSTITUTE(SUBSTITUTE(SUBSTITUTE(SUBSTITUTE(Table_Styles[[#This Row],[Config]],
" {","{"),
"{ ","{"),
" }","}"),
"} ","}"),
" ,",","),
", ",","),
" :",":"),
": ",":")</f>
        <v>formly-field .radio .loader{color:#e0e0e0}</v>
      </c>
    </row>
    <row r="111" spans="2:85" ht="21" customHeight="1">
      <c r="B111" s="104" t="s">
        <v>1895</v>
      </c>
      <c r="C111" s="362" t="s">
        <v>1896</v>
      </c>
      <c r="D111" s="146"/>
      <c r="E111" s="60" t="str">
        <f>Settings_Styling_Font_Body_Text</f>
        <v>Roboto</v>
      </c>
      <c r="F111" s="50" t="str">
        <f>IF(Table_Styles[[#This Row],[Font Family]]&lt;&gt;"",Table_Styles[[#This Row],[Font Family]],IF(Table_Styles[[#This Row],[Font Family Default]]&lt;&gt;"",Table_Styles[[#This Row],[Font Family Default]],""))</f>
        <v>Roboto</v>
      </c>
      <c r="G111" s="146"/>
      <c r="H111" s="266" t="s">
        <v>465</v>
      </c>
      <c r="I111" s="50" t="str">
        <f>IF(Table_Styles[[#This Row],[Font Size]]&lt;&gt;"",Table_Styles[[#This Row],[Font Size]],IF(Table_Styles[[#This Row],[Font Size Default]]&lt;&gt;"",Table_Styles[[#This Row],[Font Size Default]],""))</f>
        <v>16px</v>
      </c>
      <c r="J111" s="146"/>
      <c r="K111" s="60">
        <f>Settings_Styling_Font_Weight_Body_Text</f>
        <v>400</v>
      </c>
      <c r="L111" s="50">
        <f>IF(Table_Styles[[#This Row],[Font Weight]]&lt;&gt;"",Table_Styles[[#This Row],[Font Weight]],IF(Table_Styles[[#This Row],[Font Weight Default]]&lt;&gt;"",Table_Styles[[#This Row],[Font Weight Default]],""))</f>
        <v>400</v>
      </c>
      <c r="M111" s="146"/>
      <c r="N111" s="50" t="str">
        <f>Colour_Background_3</f>
        <v>#e0e0e0</v>
      </c>
      <c r="O111" s="50" t="str">
        <f>IF(Table_Styles[[#This Row],[Colour]]&lt;&gt;"",Table_Styles[[#This Row],[Colour]],IF(Table_Styles[[#This Row],[Colour Default]]&lt;&gt;"",Table_Styles[[#This Row],[Colour Default]],""))</f>
        <v>#e0e0e0</v>
      </c>
      <c r="P111" s="146"/>
      <c r="Q111" s="361"/>
      <c r="R111" s="50" t="str">
        <f>IF(Table_Styles[[#This Row],[Background]]&lt;&gt;"",Table_Styles[[#This Row],[Background]],IF(Table_Styles[[#This Row],[Background Default]]&lt;&gt;"",Table_Styles[[#This Row],[Background Default]],""))</f>
        <v/>
      </c>
      <c r="S111" s="146"/>
      <c r="T111" s="59"/>
      <c r="U111" s="50" t="str">
        <f>IF(Table_Styles[[#This Row],[Border]]&lt;&gt;"",Table_Styles[[#This Row],[Border]],IF(Table_Styles[[#This Row],[Border Default]]&lt;&gt;"",Table_Styles[[#This Row],[Border Default]],""))</f>
        <v/>
      </c>
      <c r="V111" s="59"/>
      <c r="W111" s="135"/>
      <c r="X111" s="50" t="str">
        <f>IF(Table_Styles[[#This Row],[Border Radius]]&lt;&gt;"",Table_Styles[[#This Row],[Border Radius]],IF(Table_Styles[[#This Row],[Border Radius Default]]&lt;&gt;"",Table_Styles[[#This Row],[Border Radius Default]],""))</f>
        <v/>
      </c>
      <c r="Y111" s="146"/>
      <c r="Z111" s="260"/>
      <c r="AA111" s="50" t="str">
        <f>IF(Table_Styles[[#This Row],[MT]]&lt;&gt;"",Table_Styles[[#This Row],[MT]],IF(Table_Styles[[#This Row],[MT Default]]&lt;&gt;"",Table_Styles[[#This Row],[MT Default]],""))</f>
        <v/>
      </c>
      <c r="AB111" s="146"/>
      <c r="AC111" s="59"/>
      <c r="AD111" s="50" t="str">
        <f>IF(Table_Styles[[#This Row],[MR]]&lt;&gt;"",Table_Styles[[#This Row],[MR]],IF(Table_Styles[[#This Row],[MR Default]]&lt;&gt;"",Table_Styles[[#This Row],[MR Default]],""))</f>
        <v/>
      </c>
      <c r="AE111" s="146"/>
      <c r="AF111" s="59"/>
      <c r="AG111" s="50" t="str">
        <f>IF(Table_Styles[[#This Row],[MB]]&lt;&gt;"",Table_Styles[[#This Row],[MB]],IF(Table_Styles[[#This Row],[MB Default]]&lt;&gt;"",Table_Styles[[#This Row],[MB Default]],""))</f>
        <v/>
      </c>
      <c r="AH111" s="146"/>
      <c r="AI111" s="135"/>
      <c r="AJ111" s="50" t="str">
        <f>IF(Table_Styles[[#This Row],[ML]]&lt;&gt;"",Table_Styles[[#This Row],[ML]],IF(Table_Styles[[#This Row],[ML Default]]&lt;&gt;"",Table_Styles[[#This Row],[ML Default]],""))</f>
        <v/>
      </c>
      <c r="AK111" s="146"/>
      <c r="AL111" s="59"/>
      <c r="AM111" s="50" t="str">
        <f>IF(Table_Styles[[#This Row],[PT]]&lt;&gt;"",Table_Styles[[#This Row],[PT]],IF(Table_Styles[[#This Row],[PT Default]]&lt;&gt;"",Table_Styles[[#This Row],[PT Default]],""))</f>
        <v/>
      </c>
      <c r="AN111" s="146"/>
      <c r="AO111" s="59"/>
      <c r="AP111" s="50" t="str">
        <f>IF(Table_Styles[[#This Row],[PR]]&lt;&gt;"",Table_Styles[[#This Row],[PR]],IF(Table_Styles[[#This Row],[PR Default]]&lt;&gt;"",Table_Styles[[#This Row],[PR Default]],""))</f>
        <v/>
      </c>
      <c r="AQ111" s="146"/>
      <c r="AR111" s="59"/>
      <c r="AS111" s="50" t="str">
        <f>IF(Table_Styles[[#This Row],[PB]]&lt;&gt;"",Table_Styles[[#This Row],[PB]],IF(Table_Styles[[#This Row],[PB Default]]&lt;&gt;"",Table_Styles[[#This Row],[PB Default]],""))</f>
        <v/>
      </c>
      <c r="AT111" s="146"/>
      <c r="AU111" s="59"/>
      <c r="AV111" s="50" t="str">
        <f>IF(Table_Styles[[#This Row],[PL]]&lt;&gt;"",Table_Styles[[#This Row],[PL]],IF(Table_Styles[[#This Row],[PL Default]]&lt;&gt;"",Table_Styles[[#This Row],[PL Default]],""))</f>
        <v/>
      </c>
      <c r="AW111" s="146"/>
      <c r="AX111" s="59"/>
      <c r="AY111" s="50" t="str">
        <f>IF(Table_Styles[[#This Row],[BT]]&lt;&gt;"",Table_Styles[[#This Row],[BT]],IF(Table_Styles[[#This Row],[BT Default]]&lt;&gt;"",Table_Styles[[#This Row],[BT Default]],""))</f>
        <v/>
      </c>
      <c r="AZ111" s="146"/>
      <c r="BA111" s="59"/>
      <c r="BB111" s="50" t="str">
        <f>IF(Table_Styles[[#This Row],[BR]]&lt;&gt;"",Table_Styles[[#This Row],[BR]],IF(Table_Styles[[#This Row],[BR Default]]&lt;&gt;"",Table_Styles[[#This Row],[BR Default]],""))</f>
        <v/>
      </c>
      <c r="BC111" s="146"/>
      <c r="BD111" s="59"/>
      <c r="BE111" s="50" t="str">
        <f>IF(Table_Styles[[#This Row],[BB]]&lt;&gt;"",Table_Styles[[#This Row],[BB]],IF(Table_Styles[[#This Row],[BB Default]]&lt;&gt;"",Table_Styles[[#This Row],[BB Default]],""))</f>
        <v/>
      </c>
      <c r="BF111" s="146"/>
      <c r="BG111" s="59"/>
      <c r="BH111" s="50" t="str">
        <f>IF(Table_Styles[[#This Row],[BL]]&lt;&gt;"",Table_Styles[[#This Row],[BL]],IF(Table_Styles[[#This Row],[BL Default]]&lt;&gt;"",Table_Styles[[#This Row],[BL Default]],""))</f>
        <v/>
      </c>
      <c r="BI111" s="59"/>
      <c r="BJ111" s="135"/>
      <c r="BK111" s="50" t="str">
        <f>IF(Table_Styles[[#This Row],[Width]]&lt;&gt;"",Table_Styles[[#This Row],[Width]],IF(Table_Styles[[#This Row],[Width Default]]&lt;&gt;"",Table_Styles[[#This Row],[Width Default]],""))</f>
        <v/>
      </c>
      <c r="BL111" s="59"/>
      <c r="BM111" s="135"/>
      <c r="BN111" s="50" t="str">
        <f>IF(Table_Styles[[#This Row],[Height]]&lt;&gt;"",Table_Styles[[#This Row],[Height]],IF(Table_Styles[[#This Row],[Height Default]]&lt;&gt;"",Table_Styles[[#This Row],[Height Default]],""))</f>
        <v/>
      </c>
      <c r="BO111" s="50"/>
      <c r="BP111" s="50"/>
      <c r="BQ111" s="50" t="str">
        <f>IF(Table_Styles[[#This Row],[Top]]&lt;&gt;"",Table_Styles[[#This Row],[Top]],IF(Table_Styles[[#This Row],[Top Default]]&lt;&gt;"",Table_Styles[[#This Row],[Top Default]],""))</f>
        <v/>
      </c>
      <c r="BR111" s="50"/>
      <c r="BS111" s="50"/>
      <c r="BT111" s="50" t="str">
        <f>IF(Table_Styles[[#This Row],[Right]]&lt;&gt;"",Table_Styles[[#This Row],[Right]],IF(Table_Styles[[#This Row],[Right Default]]&lt;&gt;"",Table_Styles[[#This Row],[Right Default]],""))</f>
        <v/>
      </c>
      <c r="BU111" s="50"/>
      <c r="BV111" s="50"/>
      <c r="BW111" s="50" t="str">
        <f>IF(Table_Styles[[#This Row],[Bottom]]&lt;&gt;"",Table_Styles[[#This Row],[Bottom]],IF(Table_Styles[[#This Row],[Bottom Default]]&lt;&gt;"",Table_Styles[[#This Row],[Bottom Default]],""))</f>
        <v/>
      </c>
      <c r="BX111" s="50"/>
      <c r="BY111" s="50"/>
      <c r="BZ111" s="50" t="str">
        <f>IF(Table_Styles[[#This Row],[Left]]&lt;&gt;"",Table_Styles[[#This Row],[Left]],IF(Table_Styles[[#This Row],[Left Default]]&lt;&gt;"",Table_Styles[[#This Row],[Left Default]],""))</f>
        <v/>
      </c>
      <c r="CA111" s="146"/>
      <c r="CB111" s="106" t="str">
        <f>IF(AND(Table_Styles[[#This Row],[Selector]]&lt;&gt;"",Table_Styles[[#This Row],[Font Family Used]]&lt;&gt;"",Table_Styles[[#This Row],[Font Weight Used]]&lt;&gt;""),Table_Styles[[#This Row],[Font Family Used]]&amp;" "&amp;Table_Styles[[#This Row],[Font Weight Used]],"")</f>
        <v>Roboto 400</v>
      </c>
      <c r="CC111" s="106" t="str">
        <f ca="1">IF(AND(Table_Styles[[#This Row],[Selector]],COUNTIF(OFFSET(CC:CC,0,0,ROW()-1,1),"="&amp;Table_Styles[[#This Row],[Font]])=0),Table_Styles[[#This Row],[Font]],"")</f>
        <v/>
      </c>
      <c r="CD111" s="106" t="str">
        <f ca="1">IF(Table_Styles[[#This Row],[Unique Font]]&lt;&gt;"",
"{""fontFamily"":"""&amp;Table_Styles[[#This Row],[Font Family Used]]&amp;""",""fontWeight"":"&amp;Table_Styles[[#This Row],[Font Weight Used]]&amp;"}","")</f>
        <v/>
      </c>
      <c r="CE11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16px;font-weight: 400;color: #e0e0e0</v>
      </c>
      <c r="CF111" s="106" t="str">
        <f>IF(AND(Table_Styles[[#This Row],[Selector]]&lt;&gt;"", Table_Styles[[#This Row],[Config Properties]]&lt;&gt;""),
Table_Styles[[#This Row],[Selector]]&amp;" { "&amp;Table_Styles[[#This Row],[Config Properties]]&amp;" }","")</f>
        <v>formly-field .radio .no-items { font-family: 'Roboto';font-size: 16px;font-weight: 400;color: #e0e0e0 }</v>
      </c>
      <c r="CG111" s="106" t="str">
        <f xml:space="preserve">
SUBSTITUTE(SUBSTITUTE(SUBSTITUTE(SUBSTITUTE(SUBSTITUTE(SUBSTITUTE(SUBSTITUTE(SUBSTITUTE(Table_Styles[[#This Row],[Config]],
" {","{"),
"{ ","{"),
" }","}"),
"} ","}"),
" ,",","),
", ",","),
" :",":"),
": ",":")</f>
        <v>formly-field .radio .no-items{font-family:'Roboto';font-size:16px;font-weight:400;color:#e0e0e0}</v>
      </c>
    </row>
    <row r="112" spans="2:85" ht="21.75" thickBot="1">
      <c r="B112" s="109" t="s">
        <v>490</v>
      </c>
      <c r="C112" s="109"/>
      <c r="D112" s="109"/>
      <c r="E112" s="69"/>
      <c r="F112" s="69" t="str">
        <f>IF(Table_Styles[[#This Row],[Font Family]]&lt;&gt;"",Table_Styles[[#This Row],[Font Family]],IF(Table_Styles[[#This Row],[Font Family Default]]&lt;&gt;"",Table_Styles[[#This Row],[Font Family Default]],""))</f>
        <v/>
      </c>
      <c r="G112" s="109"/>
      <c r="H112" s="69"/>
      <c r="I112" s="69" t="str">
        <f>IF(Table_Styles[[#This Row],[Font Size]]&lt;&gt;"",Table_Styles[[#This Row],[Font Size]],IF(Table_Styles[[#This Row],[Font Size Default]]&lt;&gt;"",Table_Styles[[#This Row],[Font Size Default]],""))</f>
        <v/>
      </c>
      <c r="J112" s="109"/>
      <c r="K112" s="69"/>
      <c r="L112" s="69" t="str">
        <f>IF(Table_Styles[[#This Row],[Font Weight]]&lt;&gt;"",Table_Styles[[#This Row],[Font Weight]],IF(Table_Styles[[#This Row],[Font Weight Default]]&lt;&gt;"",Table_Styles[[#This Row],[Font Weight Default]],""))</f>
        <v/>
      </c>
      <c r="M112" s="109"/>
      <c r="N112" s="69"/>
      <c r="O112" s="69" t="str">
        <f>IF(Table_Styles[[#This Row],[Colour]]&lt;&gt;"",Table_Styles[[#This Row],[Colour]],IF(Table_Styles[[#This Row],[Colour Default]]&lt;&gt;"",Table_Styles[[#This Row],[Colour Default]],""))</f>
        <v/>
      </c>
      <c r="P112" s="109"/>
      <c r="Q112" s="69"/>
      <c r="R112" s="69" t="str">
        <f>IF(Table_Styles[[#This Row],[Background]]&lt;&gt;"",Table_Styles[[#This Row],[Background]],IF(Table_Styles[[#This Row],[Background Default]]&lt;&gt;"",Table_Styles[[#This Row],[Background Default]],""))</f>
        <v/>
      </c>
      <c r="S112" s="109"/>
      <c r="T112" s="69"/>
      <c r="U112" s="69" t="str">
        <f>IF(Table_Styles[[#This Row],[Border]]&lt;&gt;"",Table_Styles[[#This Row],[Border]],IF(Table_Styles[[#This Row],[Border Default]]&lt;&gt;"",Table_Styles[[#This Row],[Border Default]],""))</f>
        <v/>
      </c>
      <c r="V112" s="69"/>
      <c r="W112" s="69"/>
      <c r="X112" s="69" t="str">
        <f>IF(Table_Styles[[#This Row],[Border Radius]]&lt;&gt;"",Table_Styles[[#This Row],[Border Radius]],IF(Table_Styles[[#This Row],[Border Radius Default]]&lt;&gt;"",Table_Styles[[#This Row],[Border Radius Default]],""))</f>
        <v/>
      </c>
      <c r="Y112" s="109"/>
      <c r="Z112" s="69"/>
      <c r="AA112" s="69" t="str">
        <f>IF(Table_Styles[[#This Row],[MT]]&lt;&gt;"",Table_Styles[[#This Row],[MT]],IF(Table_Styles[[#This Row],[MT Default]]&lt;&gt;"",Table_Styles[[#This Row],[MT Default]],""))</f>
        <v/>
      </c>
      <c r="AB112" s="109"/>
      <c r="AC112" s="69"/>
      <c r="AD112" s="69" t="str">
        <f>IF(Table_Styles[[#This Row],[MR]]&lt;&gt;"",Table_Styles[[#This Row],[MR]],IF(Table_Styles[[#This Row],[MR Default]]&lt;&gt;"",Table_Styles[[#This Row],[MR Default]],""))</f>
        <v/>
      </c>
      <c r="AE112" s="109"/>
      <c r="AF112" s="69"/>
      <c r="AG112" s="69" t="str">
        <f>IF(Table_Styles[[#This Row],[MB]]&lt;&gt;"",Table_Styles[[#This Row],[MB]],IF(Table_Styles[[#This Row],[MB Default]]&lt;&gt;"",Table_Styles[[#This Row],[MB Default]],""))</f>
        <v/>
      </c>
      <c r="AH112" s="109"/>
      <c r="AI112" s="69"/>
      <c r="AJ112" s="69" t="str">
        <f>IF(Table_Styles[[#This Row],[ML]]&lt;&gt;"",Table_Styles[[#This Row],[ML]],IF(Table_Styles[[#This Row],[ML Default]]&lt;&gt;"",Table_Styles[[#This Row],[ML Default]],""))</f>
        <v/>
      </c>
      <c r="AK112" s="109"/>
      <c r="AL112" s="69"/>
      <c r="AM112" s="69" t="str">
        <f>IF(Table_Styles[[#This Row],[PT]]&lt;&gt;"",Table_Styles[[#This Row],[PT]],IF(Table_Styles[[#This Row],[PT Default]]&lt;&gt;"",Table_Styles[[#This Row],[PT Default]],""))</f>
        <v/>
      </c>
      <c r="AN112" s="109"/>
      <c r="AO112" s="69"/>
      <c r="AP112" s="69" t="str">
        <f>IF(Table_Styles[[#This Row],[PR]]&lt;&gt;"",Table_Styles[[#This Row],[PR]],IF(Table_Styles[[#This Row],[PR Default]]&lt;&gt;"",Table_Styles[[#This Row],[PR Default]],""))</f>
        <v/>
      </c>
      <c r="AQ112" s="109"/>
      <c r="AR112" s="69"/>
      <c r="AS112" s="69" t="str">
        <f>IF(Table_Styles[[#This Row],[PB]]&lt;&gt;"",Table_Styles[[#This Row],[PB]],IF(Table_Styles[[#This Row],[PB Default]]&lt;&gt;"",Table_Styles[[#This Row],[PB Default]],""))</f>
        <v/>
      </c>
      <c r="AT112" s="109"/>
      <c r="AU112" s="69"/>
      <c r="AV112" s="69" t="str">
        <f>IF(Table_Styles[[#This Row],[PL]]&lt;&gt;"",Table_Styles[[#This Row],[PL]],IF(Table_Styles[[#This Row],[PL Default]]&lt;&gt;"",Table_Styles[[#This Row],[PL Default]],""))</f>
        <v/>
      </c>
      <c r="AW112" s="109"/>
      <c r="AX112" s="69"/>
      <c r="AY112" s="69" t="str">
        <f>IF(Table_Styles[[#This Row],[BT]]&lt;&gt;"",Table_Styles[[#This Row],[BT]],IF(Table_Styles[[#This Row],[BT Default]]&lt;&gt;"",Table_Styles[[#This Row],[BT Default]],""))</f>
        <v/>
      </c>
      <c r="AZ112" s="109"/>
      <c r="BA112" s="69"/>
      <c r="BB112" s="69" t="str">
        <f>IF(Table_Styles[[#This Row],[BR]]&lt;&gt;"",Table_Styles[[#This Row],[BR]],IF(Table_Styles[[#This Row],[BR Default]]&lt;&gt;"",Table_Styles[[#This Row],[BR Default]],""))</f>
        <v/>
      </c>
      <c r="BC112" s="109"/>
      <c r="BD112" s="69"/>
      <c r="BE112" s="69" t="str">
        <f>IF(Table_Styles[[#This Row],[BB]]&lt;&gt;"",Table_Styles[[#This Row],[BB]],IF(Table_Styles[[#This Row],[BB Default]]&lt;&gt;"",Table_Styles[[#This Row],[BB Default]],""))</f>
        <v/>
      </c>
      <c r="BF112" s="109"/>
      <c r="BG112" s="69"/>
      <c r="BH112" s="69" t="str">
        <f>IF(Table_Styles[[#This Row],[BL]]&lt;&gt;"",Table_Styles[[#This Row],[BL]],IF(Table_Styles[[#This Row],[BL Default]]&lt;&gt;"",Table_Styles[[#This Row],[BL Default]],""))</f>
        <v/>
      </c>
      <c r="BI112" s="69"/>
      <c r="BJ112" s="69"/>
      <c r="BK112" s="69" t="str">
        <f>IF(Table_Styles[[#This Row],[Width]]&lt;&gt;"",Table_Styles[[#This Row],[Width]],IF(Table_Styles[[#This Row],[Width Default]]&lt;&gt;"",Table_Styles[[#This Row],[Width Default]],""))</f>
        <v/>
      </c>
      <c r="BL112" s="69"/>
      <c r="BM112" s="69"/>
      <c r="BN112" s="69" t="str">
        <f>IF(Table_Styles[[#This Row],[Height]]&lt;&gt;"",Table_Styles[[#This Row],[Height]],IF(Table_Styles[[#This Row],[Height Default]]&lt;&gt;"",Table_Styles[[#This Row],[Height Default]],""))</f>
        <v/>
      </c>
      <c r="BO112" s="69"/>
      <c r="BP112" s="69"/>
      <c r="BQ112" s="69" t="str">
        <f>IF(Table_Styles[[#This Row],[Top]]&lt;&gt;"",Table_Styles[[#This Row],[Top]],IF(Table_Styles[[#This Row],[Top Default]]&lt;&gt;"",Table_Styles[[#This Row],[Top Default]],""))</f>
        <v/>
      </c>
      <c r="BR112" s="69"/>
      <c r="BS112" s="69"/>
      <c r="BT112" s="69" t="str">
        <f>IF(Table_Styles[[#This Row],[Right]]&lt;&gt;"",Table_Styles[[#This Row],[Right]],IF(Table_Styles[[#This Row],[Right Default]]&lt;&gt;"",Table_Styles[[#This Row],[Right Default]],""))</f>
        <v/>
      </c>
      <c r="BU112" s="69"/>
      <c r="BV112" s="69"/>
      <c r="BW112" s="69" t="str">
        <f>IF(Table_Styles[[#This Row],[Bottom]]&lt;&gt;"",Table_Styles[[#This Row],[Bottom]],IF(Table_Styles[[#This Row],[Bottom Default]]&lt;&gt;"",Table_Styles[[#This Row],[Bottom Default]],""))</f>
        <v/>
      </c>
      <c r="BX112" s="69"/>
      <c r="BY112" s="69"/>
      <c r="BZ112" s="69" t="str">
        <f>IF(Table_Styles[[#This Row],[Left]]&lt;&gt;"",Table_Styles[[#This Row],[Left]],IF(Table_Styles[[#This Row],[Left Default]]&lt;&gt;"",Table_Styles[[#This Row],[Left Default]],""))</f>
        <v/>
      </c>
      <c r="CA112" s="109"/>
      <c r="CB112" s="109" t="str">
        <f>IF(AND(Table_Styles[[#This Row],[Selector]]&lt;&gt;"",Table_Styles[[#This Row],[Font Family Used]]&lt;&gt;"",Table_Styles[[#This Row],[Font Weight Used]]&lt;&gt;""),Table_Styles[[#This Row],[Font Family Used]]&amp;" "&amp;Table_Styles[[#This Row],[Font Weight Used]],"")</f>
        <v/>
      </c>
      <c r="CC112" s="109" t="str">
        <f ca="1">IF(AND(Table_Styles[[#This Row],[Selector]],COUNTIF(OFFSET(CC:CC,0,0,ROW()-1,1),"="&amp;Table_Styles[[#This Row],[Font]])=0),Table_Styles[[#This Row],[Font]],"")</f>
        <v/>
      </c>
      <c r="CD112" s="109" t="str">
        <f ca="1">IF(Table_Styles[[#This Row],[Unique Font]]&lt;&gt;"",
"{""fontFamily"":"""&amp;Table_Styles[[#This Row],[Font Family Used]]&amp;""",""fontWeight"":"&amp;Table_Styles[[#This Row],[Font Weight Used]]&amp;"}","")</f>
        <v/>
      </c>
      <c r="CE112"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2" s="109" t="str">
        <f>IF(AND(Table_Styles[[#This Row],[Selector]]&lt;&gt;"", Table_Styles[[#This Row],[Config Properties]]&lt;&gt;""),
Table_Styles[[#This Row],[Selector]]&amp;" { "&amp;Table_Styles[[#This Row],[Config Properties]]&amp;" }","")</f>
        <v/>
      </c>
      <c r="CG112" s="109" t="str">
        <f xml:space="preserve">
SUBSTITUTE(SUBSTITUTE(SUBSTITUTE(SUBSTITUTE(SUBSTITUTE(SUBSTITUTE(SUBSTITUTE(SUBSTITUTE(Table_Styles[[#This Row],[Config]],
" {","{"),
"{ ","{"),
" }","}"),
"} ","}"),
" ,",","),
", ",","),
" :",":"),
": ",":")</f>
        <v/>
      </c>
    </row>
    <row r="113" spans="2:85" ht="21" customHeight="1">
      <c r="B113" s="103" t="s">
        <v>467</v>
      </c>
      <c r="C113" s="105" t="s">
        <v>491</v>
      </c>
      <c r="D113" s="146"/>
      <c r="E113" s="60"/>
      <c r="F113" s="50" t="str">
        <f>IF(Table_Styles[[#This Row],[Font Family]]&lt;&gt;"",Table_Styles[[#This Row],[Font Family]],IF(Table_Styles[[#This Row],[Font Family Default]]&lt;&gt;"",Table_Styles[[#This Row],[Font Family Default]],""))</f>
        <v/>
      </c>
      <c r="G113" s="146"/>
      <c r="H113" s="135"/>
      <c r="I113" s="50" t="str">
        <f>IF(Table_Styles[[#This Row],[Font Size]]&lt;&gt;"",Table_Styles[[#This Row],[Font Size]],IF(Table_Styles[[#This Row],[Font Size Default]]&lt;&gt;"",Table_Styles[[#This Row],[Font Size Default]],""))</f>
        <v/>
      </c>
      <c r="J113" s="146"/>
      <c r="K113" s="60"/>
      <c r="L113" s="50" t="str">
        <f>IF(Table_Styles[[#This Row],[Font Weight]]&lt;&gt;"",Table_Styles[[#This Row],[Font Weight]],IF(Table_Styles[[#This Row],[Font Weight Default]]&lt;&gt;"",Table_Styles[[#This Row],[Font Weight Default]],""))</f>
        <v/>
      </c>
      <c r="M113" s="146"/>
      <c r="N113" s="59"/>
      <c r="O113" s="50" t="str">
        <f>IF(Table_Styles[[#This Row],[Colour]]&lt;&gt;"",Table_Styles[[#This Row],[Colour]],IF(Table_Styles[[#This Row],[Colour Default]]&lt;&gt;"",Table_Styles[[#This Row],[Colour Default]],""))</f>
        <v/>
      </c>
      <c r="P113" s="146"/>
      <c r="Q113" s="174"/>
      <c r="R113" s="50" t="str">
        <f>IF(Table_Styles[[#This Row],[Background]]&lt;&gt;"",Table_Styles[[#This Row],[Background]],IF(Table_Styles[[#This Row],[Background Default]]&lt;&gt;"",Table_Styles[[#This Row],[Background Default]],""))</f>
        <v/>
      </c>
      <c r="S113" s="146"/>
      <c r="T113" s="59"/>
      <c r="U113" s="50" t="str">
        <f>IF(Table_Styles[[#This Row],[Border]]&lt;&gt;"",Table_Styles[[#This Row],[Border]],IF(Table_Styles[[#This Row],[Border Default]]&lt;&gt;"",Table_Styles[[#This Row],[Border Default]],""))</f>
        <v/>
      </c>
      <c r="V113" s="59"/>
      <c r="W113" s="135"/>
      <c r="X113" s="50" t="str">
        <f>IF(Table_Styles[[#This Row],[Border Radius]]&lt;&gt;"",Table_Styles[[#This Row],[Border Radius]],IF(Table_Styles[[#This Row],[Border Radius Default]]&lt;&gt;"",Table_Styles[[#This Row],[Border Radius Default]],""))</f>
        <v/>
      </c>
      <c r="Y113" s="146"/>
      <c r="Z113" s="177"/>
      <c r="AA113" s="50" t="str">
        <f>IF(Table_Styles[[#This Row],[MT]]&lt;&gt;"",Table_Styles[[#This Row],[MT]],IF(Table_Styles[[#This Row],[MT Default]]&lt;&gt;"",Table_Styles[[#This Row],[MT Default]],""))</f>
        <v/>
      </c>
      <c r="AB113" s="146"/>
      <c r="AC113" s="59"/>
      <c r="AD113" s="50" t="str">
        <f>IF(Table_Styles[[#This Row],[MR]]&lt;&gt;"",Table_Styles[[#This Row],[MR]],IF(Table_Styles[[#This Row],[MR Default]]&lt;&gt;"",Table_Styles[[#This Row],[MR Default]],""))</f>
        <v/>
      </c>
      <c r="AE113" s="146"/>
      <c r="AF113" s="59"/>
      <c r="AG113" s="50" t="str">
        <f>IF(Table_Styles[[#This Row],[MB]]&lt;&gt;"",Table_Styles[[#This Row],[MB]],IF(Table_Styles[[#This Row],[MB Default]]&lt;&gt;"",Table_Styles[[#This Row],[MB Default]],""))</f>
        <v/>
      </c>
      <c r="AH113" s="146"/>
      <c r="AI113" s="135"/>
      <c r="AJ113" s="50" t="str">
        <f>IF(Table_Styles[[#This Row],[ML]]&lt;&gt;"",Table_Styles[[#This Row],[ML]],IF(Table_Styles[[#This Row],[ML Default]]&lt;&gt;"",Table_Styles[[#This Row],[ML Default]],""))</f>
        <v/>
      </c>
      <c r="AK113" s="146"/>
      <c r="AL113" s="59"/>
      <c r="AM113" s="50" t="str">
        <f>IF(Table_Styles[[#This Row],[PT]]&lt;&gt;"",Table_Styles[[#This Row],[PT]],IF(Table_Styles[[#This Row],[PT Default]]&lt;&gt;"",Table_Styles[[#This Row],[PT Default]],""))</f>
        <v/>
      </c>
      <c r="AN113" s="146"/>
      <c r="AO113" s="59"/>
      <c r="AP113" s="50" t="str">
        <f>IF(Table_Styles[[#This Row],[PR]]&lt;&gt;"",Table_Styles[[#This Row],[PR]],IF(Table_Styles[[#This Row],[PR Default]]&lt;&gt;"",Table_Styles[[#This Row],[PR Default]],""))</f>
        <v/>
      </c>
      <c r="AQ113" s="146"/>
      <c r="AR113" s="59"/>
      <c r="AS113" s="50" t="str">
        <f>IF(Table_Styles[[#This Row],[PB]]&lt;&gt;"",Table_Styles[[#This Row],[PB]],IF(Table_Styles[[#This Row],[PB Default]]&lt;&gt;"",Table_Styles[[#This Row],[PB Default]],""))</f>
        <v/>
      </c>
      <c r="AT113" s="146"/>
      <c r="AU113" s="59"/>
      <c r="AV113" s="50" t="str">
        <f>IF(Table_Styles[[#This Row],[PL]]&lt;&gt;"",Table_Styles[[#This Row],[PL]],IF(Table_Styles[[#This Row],[PL Default]]&lt;&gt;"",Table_Styles[[#This Row],[PL Default]],""))</f>
        <v/>
      </c>
      <c r="AW113" s="146"/>
      <c r="AX113" s="59"/>
      <c r="AY113" s="50" t="str">
        <f>IF(Table_Styles[[#This Row],[BT]]&lt;&gt;"",Table_Styles[[#This Row],[BT]],IF(Table_Styles[[#This Row],[BT Default]]&lt;&gt;"",Table_Styles[[#This Row],[BT Default]],""))</f>
        <v/>
      </c>
      <c r="AZ113" s="146"/>
      <c r="BA113" s="59"/>
      <c r="BB113" s="50" t="str">
        <f>IF(Table_Styles[[#This Row],[BR]]&lt;&gt;"",Table_Styles[[#This Row],[BR]],IF(Table_Styles[[#This Row],[BR Default]]&lt;&gt;"",Table_Styles[[#This Row],[BR Default]],""))</f>
        <v/>
      </c>
      <c r="BC113" s="146"/>
      <c r="BD113" s="59"/>
      <c r="BE113" s="50" t="str">
        <f>IF(Table_Styles[[#This Row],[BB]]&lt;&gt;"",Table_Styles[[#This Row],[BB]],IF(Table_Styles[[#This Row],[BB Default]]&lt;&gt;"",Table_Styles[[#This Row],[BB Default]],""))</f>
        <v/>
      </c>
      <c r="BF113" s="146"/>
      <c r="BG113" s="59"/>
      <c r="BH113" s="50" t="str">
        <f>IF(Table_Styles[[#This Row],[BL]]&lt;&gt;"",Table_Styles[[#This Row],[BL]],IF(Table_Styles[[#This Row],[BL Default]]&lt;&gt;"",Table_Styles[[#This Row],[BL Default]],""))</f>
        <v/>
      </c>
      <c r="BI113" s="59"/>
      <c r="BJ113" s="135"/>
      <c r="BK113" s="50" t="str">
        <f>IF(Table_Styles[[#This Row],[Width]]&lt;&gt;"",Table_Styles[[#This Row],[Width]],IF(Table_Styles[[#This Row],[Width Default]]&lt;&gt;"",Table_Styles[[#This Row],[Width Default]],""))</f>
        <v/>
      </c>
      <c r="BL113" s="59"/>
      <c r="BM113" s="135"/>
      <c r="BN113" s="50" t="str">
        <f>IF(Table_Styles[[#This Row],[Height]]&lt;&gt;"",Table_Styles[[#This Row],[Height]],IF(Table_Styles[[#This Row],[Height Default]]&lt;&gt;"",Table_Styles[[#This Row],[Height Default]],""))</f>
        <v/>
      </c>
      <c r="BO113" s="50"/>
      <c r="BP113" s="50"/>
      <c r="BQ113" s="50" t="str">
        <f>IF(Table_Styles[[#This Row],[Top]]&lt;&gt;"",Table_Styles[[#This Row],[Top]],IF(Table_Styles[[#This Row],[Top Default]]&lt;&gt;"",Table_Styles[[#This Row],[Top Default]],""))</f>
        <v/>
      </c>
      <c r="BR113" s="50"/>
      <c r="BS113" s="50"/>
      <c r="BT113" s="50" t="str">
        <f>IF(Table_Styles[[#This Row],[Right]]&lt;&gt;"",Table_Styles[[#This Row],[Right]],IF(Table_Styles[[#This Row],[Right Default]]&lt;&gt;"",Table_Styles[[#This Row],[Right Default]],""))</f>
        <v/>
      </c>
      <c r="BU113" s="50"/>
      <c r="BV113" s="50"/>
      <c r="BW113" s="50" t="str">
        <f>IF(Table_Styles[[#This Row],[Bottom]]&lt;&gt;"",Table_Styles[[#This Row],[Bottom]],IF(Table_Styles[[#This Row],[Bottom Default]]&lt;&gt;"",Table_Styles[[#This Row],[Bottom Default]],""))</f>
        <v/>
      </c>
      <c r="BX113" s="50"/>
      <c r="BY113" s="50"/>
      <c r="BZ113" s="50" t="str">
        <f>IF(Table_Styles[[#This Row],[Left]]&lt;&gt;"",Table_Styles[[#This Row],[Left]],IF(Table_Styles[[#This Row],[Left Default]]&lt;&gt;"",Table_Styles[[#This Row],[Left Default]],""))</f>
        <v/>
      </c>
      <c r="CA113" s="146"/>
      <c r="CB113" s="106" t="str">
        <f>IF(AND(Table_Styles[[#This Row],[Selector]]&lt;&gt;"",Table_Styles[[#This Row],[Font Family Used]]&lt;&gt;"",Table_Styles[[#This Row],[Font Weight Used]]&lt;&gt;""),Table_Styles[[#This Row],[Font Family Used]]&amp;" "&amp;Table_Styles[[#This Row],[Font Weight Used]],"")</f>
        <v/>
      </c>
      <c r="CC113" s="106" t="str">
        <f ca="1">IF(AND(Table_Styles[[#This Row],[Selector]],COUNTIF(OFFSET(CC:CC,0,0,ROW()-1,1),"="&amp;Table_Styles[[#This Row],[Font]])=0),Table_Styles[[#This Row],[Font]],"")</f>
        <v/>
      </c>
      <c r="CD113" s="106" t="str">
        <f ca="1">IF(Table_Styles[[#This Row],[Unique Font]]&lt;&gt;"",
"{""fontFamily"":"""&amp;Table_Styles[[#This Row],[Font Family Used]]&amp;""",""fontWeight"":"&amp;Table_Styles[[#This Row],[Font Weight Used]]&amp;"}","")</f>
        <v/>
      </c>
      <c r="CE11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3" s="106" t="str">
        <f>IF(AND(Table_Styles[[#This Row],[Selector]]&lt;&gt;"", Table_Styles[[#This Row],[Config Properties]]&lt;&gt;""),
Table_Styles[[#This Row],[Selector]]&amp;" { "&amp;Table_Styles[[#This Row],[Config Properties]]&amp;" }","")</f>
        <v/>
      </c>
      <c r="CG113" s="106" t="str">
        <f xml:space="preserve">
SUBSTITUTE(SUBSTITUTE(SUBSTITUTE(SUBSTITUTE(SUBSTITUTE(SUBSTITUTE(SUBSTITUTE(SUBSTITUTE(Table_Styles[[#This Row],[Config]],
" {","{"),
"{ ","{"),
" }","}"),
"} ","}"),
" ,",","),
", ",","),
" :",":"),
": ",":")</f>
        <v/>
      </c>
    </row>
    <row r="114" spans="2:85" ht="21" customHeight="1">
      <c r="B114" s="103" t="s">
        <v>18</v>
      </c>
      <c r="C114" s="176" t="s">
        <v>492</v>
      </c>
      <c r="D114" s="146"/>
      <c r="E114" s="60" t="str">
        <f>Settings_Styling_Font_Body_Text</f>
        <v>Roboto</v>
      </c>
      <c r="F114" s="50" t="str">
        <f>IF(Table_Styles[[#This Row],[Font Family]]&lt;&gt;"",Table_Styles[[#This Row],[Font Family]],IF(Table_Styles[[#This Row],[Font Family Default]]&lt;&gt;"",Table_Styles[[#This Row],[Font Family Default]],""))</f>
        <v>Roboto</v>
      </c>
      <c r="G114" s="146"/>
      <c r="H114" s="266" t="s">
        <v>465</v>
      </c>
      <c r="I114" s="50" t="str">
        <f>IF(Table_Styles[[#This Row],[Font Size]]&lt;&gt;"",Table_Styles[[#This Row],[Font Size]],IF(Table_Styles[[#This Row],[Font Size Default]]&lt;&gt;"",Table_Styles[[#This Row],[Font Size Default]],""))</f>
        <v>16px</v>
      </c>
      <c r="J114" s="146"/>
      <c r="K114" s="60">
        <f>Settings_Styling_Font_Weight_Body_Text</f>
        <v>400</v>
      </c>
      <c r="L114" s="50">
        <f>IF(Table_Styles[[#This Row],[Font Weight]]&lt;&gt;"",Table_Styles[[#This Row],[Font Weight]],IF(Table_Styles[[#This Row],[Font Weight Default]]&lt;&gt;"",Table_Styles[[#This Row],[Font Weight Default]],""))</f>
        <v>400</v>
      </c>
      <c r="M114" s="146"/>
      <c r="N114" s="60" t="str">
        <f>Colour_Foreground_1</f>
        <v>#2a2a2a</v>
      </c>
      <c r="O114" s="50" t="str">
        <f>IF(Table_Styles[[#This Row],[Colour]]&lt;&gt;"",Table_Styles[[#This Row],[Colour]],IF(Table_Styles[[#This Row],[Colour Default]]&lt;&gt;"",Table_Styles[[#This Row],[Colour Default]],""))</f>
        <v>#2a2a2a</v>
      </c>
      <c r="P114" s="146"/>
      <c r="Q114" s="174"/>
      <c r="R114" s="50" t="str">
        <f>IF(Table_Styles[[#This Row],[Background]]&lt;&gt;"",Table_Styles[[#This Row],[Background]],IF(Table_Styles[[#This Row],[Background Default]]&lt;&gt;"",Table_Styles[[#This Row],[Background Default]],""))</f>
        <v/>
      </c>
      <c r="S114" s="146"/>
      <c r="T114" s="59"/>
      <c r="U114" s="50" t="str">
        <f>IF(Table_Styles[[#This Row],[Border]]&lt;&gt;"",Table_Styles[[#This Row],[Border]],IF(Table_Styles[[#This Row],[Border Default]]&lt;&gt;"",Table_Styles[[#This Row],[Border Default]],""))</f>
        <v/>
      </c>
      <c r="V114" s="59"/>
      <c r="W114" s="135"/>
      <c r="X114" s="50" t="str">
        <f>IF(Table_Styles[[#This Row],[Border Radius]]&lt;&gt;"",Table_Styles[[#This Row],[Border Radius]],IF(Table_Styles[[#This Row],[Border Radius Default]]&lt;&gt;"",Table_Styles[[#This Row],[Border Radius Default]],""))</f>
        <v/>
      </c>
      <c r="Y114" s="146"/>
      <c r="Z114" s="177"/>
      <c r="AA114" s="50" t="str">
        <f>IF(Table_Styles[[#This Row],[MT]]&lt;&gt;"",Table_Styles[[#This Row],[MT]],IF(Table_Styles[[#This Row],[MT Default]]&lt;&gt;"",Table_Styles[[#This Row],[MT Default]],""))</f>
        <v/>
      </c>
      <c r="AB114" s="146"/>
      <c r="AC114" s="59"/>
      <c r="AD114" s="50" t="str">
        <f>IF(Table_Styles[[#This Row],[MR]]&lt;&gt;"",Table_Styles[[#This Row],[MR]],IF(Table_Styles[[#This Row],[MR Default]]&lt;&gt;"",Table_Styles[[#This Row],[MR Default]],""))</f>
        <v/>
      </c>
      <c r="AE114" s="146"/>
      <c r="AF114" s="59"/>
      <c r="AG114" s="50" t="str">
        <f>IF(Table_Styles[[#This Row],[MB]]&lt;&gt;"",Table_Styles[[#This Row],[MB]],IF(Table_Styles[[#This Row],[MB Default]]&lt;&gt;"",Table_Styles[[#This Row],[MB Default]],""))</f>
        <v/>
      </c>
      <c r="AH114" s="146"/>
      <c r="AI114" s="135" t="s">
        <v>398</v>
      </c>
      <c r="AJ114" s="50" t="str">
        <f>IF(Table_Styles[[#This Row],[ML]]&lt;&gt;"",Table_Styles[[#This Row],[ML]],IF(Table_Styles[[#This Row],[ML Default]]&lt;&gt;"",Table_Styles[[#This Row],[ML Default]],""))</f>
        <v>10px</v>
      </c>
      <c r="AK114" s="146"/>
      <c r="AL114" s="135" t="s">
        <v>455</v>
      </c>
      <c r="AM114" s="50" t="str">
        <f>IF(Table_Styles[[#This Row],[PT]]&lt;&gt;"",Table_Styles[[#This Row],[PT]],IF(Table_Styles[[#This Row],[PT Default]]&lt;&gt;"",Table_Styles[[#This Row],[PT Default]],""))</f>
        <v>2px</v>
      </c>
      <c r="AN114" s="146"/>
      <c r="AO114" s="59"/>
      <c r="AP114" s="50" t="str">
        <f>IF(Table_Styles[[#This Row],[PR]]&lt;&gt;"",Table_Styles[[#This Row],[PR]],IF(Table_Styles[[#This Row],[PR Default]]&lt;&gt;"",Table_Styles[[#This Row],[PR Default]],""))</f>
        <v/>
      </c>
      <c r="AQ114" s="146"/>
      <c r="AR114" s="59"/>
      <c r="AS114" s="50" t="str">
        <f>IF(Table_Styles[[#This Row],[PB]]&lt;&gt;"",Table_Styles[[#This Row],[PB]],IF(Table_Styles[[#This Row],[PB Default]]&lt;&gt;"",Table_Styles[[#This Row],[PB Default]],""))</f>
        <v/>
      </c>
      <c r="AT114" s="146"/>
      <c r="AU114" s="59"/>
      <c r="AV114" s="50" t="str">
        <f>IF(Table_Styles[[#This Row],[PL]]&lt;&gt;"",Table_Styles[[#This Row],[PL]],IF(Table_Styles[[#This Row],[PL Default]]&lt;&gt;"",Table_Styles[[#This Row],[PL Default]],""))</f>
        <v/>
      </c>
      <c r="AW114" s="146"/>
      <c r="AX114" s="59"/>
      <c r="AY114" s="50" t="str">
        <f>IF(Table_Styles[[#This Row],[BT]]&lt;&gt;"",Table_Styles[[#This Row],[BT]],IF(Table_Styles[[#This Row],[BT Default]]&lt;&gt;"",Table_Styles[[#This Row],[BT Default]],""))</f>
        <v/>
      </c>
      <c r="AZ114" s="146"/>
      <c r="BA114" s="59"/>
      <c r="BB114" s="50" t="str">
        <f>IF(Table_Styles[[#This Row],[BR]]&lt;&gt;"",Table_Styles[[#This Row],[BR]],IF(Table_Styles[[#This Row],[BR Default]]&lt;&gt;"",Table_Styles[[#This Row],[BR Default]],""))</f>
        <v/>
      </c>
      <c r="BC114" s="146"/>
      <c r="BD114" s="59"/>
      <c r="BE114" s="50" t="str">
        <f>IF(Table_Styles[[#This Row],[BB]]&lt;&gt;"",Table_Styles[[#This Row],[BB]],IF(Table_Styles[[#This Row],[BB Default]]&lt;&gt;"",Table_Styles[[#This Row],[BB Default]],""))</f>
        <v/>
      </c>
      <c r="BF114" s="146"/>
      <c r="BG114" s="59"/>
      <c r="BH114" s="50" t="str">
        <f>IF(Table_Styles[[#This Row],[BL]]&lt;&gt;"",Table_Styles[[#This Row],[BL]],IF(Table_Styles[[#This Row],[BL Default]]&lt;&gt;"",Table_Styles[[#This Row],[BL Default]],""))</f>
        <v/>
      </c>
      <c r="BI114" s="59"/>
      <c r="BJ114" s="135"/>
      <c r="BK114" s="50" t="str">
        <f>IF(Table_Styles[[#This Row],[Width]]&lt;&gt;"",Table_Styles[[#This Row],[Width]],IF(Table_Styles[[#This Row],[Width Default]]&lt;&gt;"",Table_Styles[[#This Row],[Width Default]],""))</f>
        <v/>
      </c>
      <c r="BL114" s="59"/>
      <c r="BM114" s="135"/>
      <c r="BN114" s="50" t="str">
        <f>IF(Table_Styles[[#This Row],[Height]]&lt;&gt;"",Table_Styles[[#This Row],[Height]],IF(Table_Styles[[#This Row],[Height Default]]&lt;&gt;"",Table_Styles[[#This Row],[Height Default]],""))</f>
        <v/>
      </c>
      <c r="BO114" s="50"/>
      <c r="BP114" s="50"/>
      <c r="BQ114" s="50" t="str">
        <f>IF(Table_Styles[[#This Row],[Top]]&lt;&gt;"",Table_Styles[[#This Row],[Top]],IF(Table_Styles[[#This Row],[Top Default]]&lt;&gt;"",Table_Styles[[#This Row],[Top Default]],""))</f>
        <v/>
      </c>
      <c r="BR114" s="50"/>
      <c r="BS114" s="50"/>
      <c r="BT114" s="50" t="str">
        <f>IF(Table_Styles[[#This Row],[Right]]&lt;&gt;"",Table_Styles[[#This Row],[Right]],IF(Table_Styles[[#This Row],[Right Default]]&lt;&gt;"",Table_Styles[[#This Row],[Right Default]],""))</f>
        <v/>
      </c>
      <c r="BU114" s="50"/>
      <c r="BV114" s="50"/>
      <c r="BW114" s="50" t="str">
        <f>IF(Table_Styles[[#This Row],[Bottom]]&lt;&gt;"",Table_Styles[[#This Row],[Bottom]],IF(Table_Styles[[#This Row],[Bottom Default]]&lt;&gt;"",Table_Styles[[#This Row],[Bottom Default]],""))</f>
        <v/>
      </c>
      <c r="BX114" s="50"/>
      <c r="BY114" s="50"/>
      <c r="BZ114" s="50" t="str">
        <f>IF(Table_Styles[[#This Row],[Left]]&lt;&gt;"",Table_Styles[[#This Row],[Left]],IF(Table_Styles[[#This Row],[Left Default]]&lt;&gt;"",Table_Styles[[#This Row],[Left Default]],""))</f>
        <v/>
      </c>
      <c r="CA114" s="146"/>
      <c r="CB114" s="106" t="str">
        <f>IF(AND(Table_Styles[[#This Row],[Selector]]&lt;&gt;"",Table_Styles[[#This Row],[Font Family Used]]&lt;&gt;"",Table_Styles[[#This Row],[Font Weight Used]]&lt;&gt;""),Table_Styles[[#This Row],[Font Family Used]]&amp;" "&amp;Table_Styles[[#This Row],[Font Weight Used]],"")</f>
        <v>Roboto 400</v>
      </c>
      <c r="CC114" s="106" t="str">
        <f ca="1">IF(AND(Table_Styles[[#This Row],[Selector]],COUNTIF(OFFSET(CC:CC,0,0,ROW()-1,1),"="&amp;Table_Styles[[#This Row],[Font]])=0),Table_Styles[[#This Row],[Font]],"")</f>
        <v/>
      </c>
      <c r="CD114" s="106" t="str">
        <f ca="1">IF(Table_Styles[[#This Row],[Unique Font]]&lt;&gt;"",
"{""fontFamily"":"""&amp;Table_Styles[[#This Row],[Font Family Used]]&amp;""",""fontWeight"":"&amp;Table_Styles[[#This Row],[Font Weight Used]]&amp;"}","")</f>
        <v/>
      </c>
      <c r="CE11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16px;font-weight: 400;color: #2a2a2a;margin-left: 10px;padding-top: 2px</v>
      </c>
      <c r="CF114" s="106" t="str">
        <f>IF(AND(Table_Styles[[#This Row],[Selector]]&lt;&gt;"", Table_Styles[[#This Row],[Config Properties]]&lt;&gt;""),
Table_Styles[[#This Row],[Selector]]&amp;" { "&amp;Table_Styles[[#This Row],[Config Properties]]&amp;" }","")</f>
        <v>formly-field .checkbox label { font-family: 'Roboto';font-size: 16px;font-weight: 400;color: #2a2a2a;margin-left: 10px;padding-top: 2px }</v>
      </c>
      <c r="CG114" s="106" t="str">
        <f xml:space="preserve">
SUBSTITUTE(SUBSTITUTE(SUBSTITUTE(SUBSTITUTE(SUBSTITUTE(SUBSTITUTE(SUBSTITUTE(SUBSTITUTE(Table_Styles[[#This Row],[Config]],
" {","{"),
"{ ","{"),
" }","}"),
"} ","}"),
" ,",","),
", ",","),
" :",":"),
": ",":")</f>
        <v>formly-field .checkbox label{font-family:'Roboto';font-size:16px;font-weight:400;color:#2a2a2a;margin-left:10px;padding-top:2px}</v>
      </c>
    </row>
    <row r="115" spans="2:85" ht="21" customHeight="1">
      <c r="B115" s="103" t="s">
        <v>490</v>
      </c>
      <c r="C115" s="176" t="s">
        <v>493</v>
      </c>
      <c r="D115" s="146"/>
      <c r="E115" s="60"/>
      <c r="F115" s="50" t="str">
        <f>IF(Table_Styles[[#This Row],[Font Family]]&lt;&gt;"",Table_Styles[[#This Row],[Font Family]],IF(Table_Styles[[#This Row],[Font Family Default]]&lt;&gt;"",Table_Styles[[#This Row],[Font Family Default]],""))</f>
        <v/>
      </c>
      <c r="G115" s="146"/>
      <c r="H115" s="135"/>
      <c r="I115" s="50" t="str">
        <f>IF(Table_Styles[[#This Row],[Font Size]]&lt;&gt;"",Table_Styles[[#This Row],[Font Size]],IF(Table_Styles[[#This Row],[Font Size Default]]&lt;&gt;"",Table_Styles[[#This Row],[Font Size Default]],""))</f>
        <v/>
      </c>
      <c r="J115" s="146"/>
      <c r="K115" s="60"/>
      <c r="L115" s="50" t="str">
        <f>IF(Table_Styles[[#This Row],[Font Weight]]&lt;&gt;"",Table_Styles[[#This Row],[Font Weight]],IF(Table_Styles[[#This Row],[Font Weight Default]]&lt;&gt;"",Table_Styles[[#This Row],[Font Weight Default]],""))</f>
        <v/>
      </c>
      <c r="M115" s="146"/>
      <c r="N115" s="59"/>
      <c r="O115" s="50" t="str">
        <f>IF(Table_Styles[[#This Row],[Colour]]&lt;&gt;"",Table_Styles[[#This Row],[Colour]],IF(Table_Styles[[#This Row],[Colour Default]]&lt;&gt;"",Table_Styles[[#This Row],[Colour Default]],""))</f>
        <v/>
      </c>
      <c r="P115" s="146"/>
      <c r="Q115" s="60"/>
      <c r="R115" s="50" t="str">
        <f>IF(Table_Styles[[#This Row],[Background]]&lt;&gt;"",Table_Styles[[#This Row],[Background]],IF(Table_Styles[[#This Row],[Background Default]]&lt;&gt;"",Table_Styles[[#This Row],[Background Default]],""))</f>
        <v/>
      </c>
      <c r="S115" s="146"/>
      <c r="T115" s="29" t="str">
        <f>"2px solid "&amp;Colour_Borders</f>
        <v>2px solid #737373</v>
      </c>
      <c r="U115" s="50" t="str">
        <f>IF(Table_Styles[[#This Row],[Border]]&lt;&gt;"",Table_Styles[[#This Row],[Border]],IF(Table_Styles[[#This Row],[Border Default]]&lt;&gt;"",Table_Styles[[#This Row],[Border Default]],""))</f>
        <v>2px solid #737373</v>
      </c>
      <c r="V115" s="59"/>
      <c r="W115" s="150" t="s">
        <v>435</v>
      </c>
      <c r="X115" s="50" t="str">
        <f>IF(Table_Styles[[#This Row],[Border Radius]]&lt;&gt;"",Table_Styles[[#This Row],[Border Radius]],IF(Table_Styles[[#This Row],[Border Radius Default]]&lt;&gt;"",Table_Styles[[#This Row],[Border Radius Default]],""))</f>
        <v>3px</v>
      </c>
      <c r="Y115" s="146"/>
      <c r="Z115" s="266"/>
      <c r="AA115" s="50" t="str">
        <f>IF(Table_Styles[[#This Row],[MT]]&lt;&gt;"",Table_Styles[[#This Row],[MT]],IF(Table_Styles[[#This Row],[MT Default]]&lt;&gt;"",Table_Styles[[#This Row],[MT Default]],""))</f>
        <v/>
      </c>
      <c r="AB115" s="146"/>
      <c r="AC115" s="59"/>
      <c r="AD115" s="50" t="str">
        <f>IF(Table_Styles[[#This Row],[MR]]&lt;&gt;"",Table_Styles[[#This Row],[MR]],IF(Table_Styles[[#This Row],[MR Default]]&lt;&gt;"",Table_Styles[[#This Row],[MR Default]],""))</f>
        <v/>
      </c>
      <c r="AE115" s="146"/>
      <c r="AF115" s="59"/>
      <c r="AG115" s="50" t="str">
        <f>IF(Table_Styles[[#This Row],[MB]]&lt;&gt;"",Table_Styles[[#This Row],[MB]],IF(Table_Styles[[#This Row],[MB Default]]&lt;&gt;"",Table_Styles[[#This Row],[MB Default]],""))</f>
        <v/>
      </c>
      <c r="AH115" s="146"/>
      <c r="AI115" s="135"/>
      <c r="AJ115" s="50" t="str">
        <f>IF(Table_Styles[[#This Row],[ML]]&lt;&gt;"",Table_Styles[[#This Row],[ML]],IF(Table_Styles[[#This Row],[ML Default]]&lt;&gt;"",Table_Styles[[#This Row],[ML Default]],""))</f>
        <v/>
      </c>
      <c r="AK115" s="146"/>
      <c r="AL115" s="59"/>
      <c r="AM115" s="50" t="str">
        <f>IF(Table_Styles[[#This Row],[PT]]&lt;&gt;"",Table_Styles[[#This Row],[PT]],IF(Table_Styles[[#This Row],[PT Default]]&lt;&gt;"",Table_Styles[[#This Row],[PT Default]],""))</f>
        <v/>
      </c>
      <c r="AN115" s="146"/>
      <c r="AO115" s="59"/>
      <c r="AP115" s="50" t="str">
        <f>IF(Table_Styles[[#This Row],[PR]]&lt;&gt;"",Table_Styles[[#This Row],[PR]],IF(Table_Styles[[#This Row],[PR Default]]&lt;&gt;"",Table_Styles[[#This Row],[PR Default]],""))</f>
        <v/>
      </c>
      <c r="AQ115" s="146"/>
      <c r="AR115" s="59"/>
      <c r="AS115" s="50" t="str">
        <f>IF(Table_Styles[[#This Row],[PB]]&lt;&gt;"",Table_Styles[[#This Row],[PB]],IF(Table_Styles[[#This Row],[PB Default]]&lt;&gt;"",Table_Styles[[#This Row],[PB Default]],""))</f>
        <v/>
      </c>
      <c r="AT115" s="146"/>
      <c r="AU115" s="59"/>
      <c r="AV115" s="50" t="str">
        <f>IF(Table_Styles[[#This Row],[PL]]&lt;&gt;"",Table_Styles[[#This Row],[PL]],IF(Table_Styles[[#This Row],[PL Default]]&lt;&gt;"",Table_Styles[[#This Row],[PL Default]],""))</f>
        <v/>
      </c>
      <c r="AW115" s="146"/>
      <c r="AX115" s="59"/>
      <c r="AY115" s="50" t="str">
        <f>IF(Table_Styles[[#This Row],[BT]]&lt;&gt;"",Table_Styles[[#This Row],[BT]],IF(Table_Styles[[#This Row],[BT Default]]&lt;&gt;"",Table_Styles[[#This Row],[BT Default]],""))</f>
        <v/>
      </c>
      <c r="AZ115" s="146"/>
      <c r="BA115" s="59"/>
      <c r="BB115" s="50" t="str">
        <f>IF(Table_Styles[[#This Row],[BR]]&lt;&gt;"",Table_Styles[[#This Row],[BR]],IF(Table_Styles[[#This Row],[BR Default]]&lt;&gt;"",Table_Styles[[#This Row],[BR Default]],""))</f>
        <v/>
      </c>
      <c r="BC115" s="146"/>
      <c r="BD115" s="59"/>
      <c r="BE115" s="50" t="str">
        <f>IF(Table_Styles[[#This Row],[BB]]&lt;&gt;"",Table_Styles[[#This Row],[BB]],IF(Table_Styles[[#This Row],[BB Default]]&lt;&gt;"",Table_Styles[[#This Row],[BB Default]],""))</f>
        <v/>
      </c>
      <c r="BF115" s="146"/>
      <c r="BG115" s="59"/>
      <c r="BH115" s="50" t="str">
        <f>IF(Table_Styles[[#This Row],[BL]]&lt;&gt;"",Table_Styles[[#This Row],[BL]],IF(Table_Styles[[#This Row],[BL Default]]&lt;&gt;"",Table_Styles[[#This Row],[BL Default]],""))</f>
        <v/>
      </c>
      <c r="BI115" s="59"/>
      <c r="BJ115" s="135" t="s">
        <v>393</v>
      </c>
      <c r="BK115" s="50" t="str">
        <f>IF(Table_Styles[[#This Row],[Width]]&lt;&gt;"",Table_Styles[[#This Row],[Width]],IF(Table_Styles[[#This Row],[Width Default]]&lt;&gt;"",Table_Styles[[#This Row],[Width Default]],""))</f>
        <v>20px</v>
      </c>
      <c r="BL115" s="59"/>
      <c r="BM115" s="135" t="s">
        <v>393</v>
      </c>
      <c r="BN115" s="50" t="str">
        <f>IF(Table_Styles[[#This Row],[Height]]&lt;&gt;"",Table_Styles[[#This Row],[Height]],IF(Table_Styles[[#This Row],[Height Default]]&lt;&gt;"",Table_Styles[[#This Row],[Height Default]],""))</f>
        <v>20px</v>
      </c>
      <c r="BO115" s="50"/>
      <c r="BP115" s="50" t="s">
        <v>455</v>
      </c>
      <c r="BQ115" s="50" t="str">
        <f>IF(Table_Styles[[#This Row],[Top]]&lt;&gt;"",Table_Styles[[#This Row],[Top]],IF(Table_Styles[[#This Row],[Top Default]]&lt;&gt;"",Table_Styles[[#This Row],[Top Default]],""))</f>
        <v>2px</v>
      </c>
      <c r="BR115" s="50"/>
      <c r="BS115" s="50"/>
      <c r="BT115" s="50" t="str">
        <f>IF(Table_Styles[[#This Row],[Right]]&lt;&gt;"",Table_Styles[[#This Row],[Right]],IF(Table_Styles[[#This Row],[Right Default]]&lt;&gt;"",Table_Styles[[#This Row],[Right Default]],""))</f>
        <v/>
      </c>
      <c r="BU115" s="50"/>
      <c r="BV115" s="50"/>
      <c r="BW115" s="50" t="str">
        <f>IF(Table_Styles[[#This Row],[Bottom]]&lt;&gt;"",Table_Styles[[#This Row],[Bottom]],IF(Table_Styles[[#This Row],[Bottom Default]]&lt;&gt;"",Table_Styles[[#This Row],[Bottom Default]],""))</f>
        <v/>
      </c>
      <c r="BX115" s="50"/>
      <c r="BY115" s="50"/>
      <c r="BZ115" s="50" t="str">
        <f>IF(Table_Styles[[#This Row],[Left]]&lt;&gt;"",Table_Styles[[#This Row],[Left]],IF(Table_Styles[[#This Row],[Left Default]]&lt;&gt;"",Table_Styles[[#This Row],[Left Default]],""))</f>
        <v/>
      </c>
      <c r="CA115" s="146"/>
      <c r="CB115" s="106" t="str">
        <f>IF(AND(Table_Styles[[#This Row],[Selector]]&lt;&gt;"",Table_Styles[[#This Row],[Font Family Used]]&lt;&gt;"",Table_Styles[[#This Row],[Font Weight Used]]&lt;&gt;""),Table_Styles[[#This Row],[Font Family Used]]&amp;" "&amp;Table_Styles[[#This Row],[Font Weight Used]],"")</f>
        <v/>
      </c>
      <c r="CC115" s="106" t="str">
        <f ca="1">IF(AND(Table_Styles[[#This Row],[Selector]],COUNTIF(OFFSET(CC:CC,0,0,ROW()-1,1),"="&amp;Table_Styles[[#This Row],[Font]])=0),Table_Styles[[#This Row],[Font]],"")</f>
        <v/>
      </c>
      <c r="CD115" s="106" t="str">
        <f ca="1">IF(Table_Styles[[#This Row],[Unique Font]]&lt;&gt;"",
"{""fontFamily"":"""&amp;Table_Styles[[#This Row],[Font Family Used]]&amp;""",""fontWeight"":"&amp;Table_Styles[[#This Row],[Font Weight Used]]&amp;"}","")</f>
        <v/>
      </c>
      <c r="CE11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2px solid #737373;border-radius: 3px;width: 20px;height: 20px;top: 2px</v>
      </c>
      <c r="CF115" s="106" t="str">
        <f>IF(AND(Table_Styles[[#This Row],[Selector]]&lt;&gt;"", Table_Styles[[#This Row],[Config Properties]]&lt;&gt;""),
Table_Styles[[#This Row],[Selector]]&amp;" { "&amp;Table_Styles[[#This Row],[Config Properties]]&amp;" }","")</f>
        <v>formly-field .checkbox input[type=checkbox] ~ .check { border: 2px solid #737373;border-radius: 3px;width: 20px;height: 20px;top: 2px }</v>
      </c>
      <c r="CG115" s="106" t="str">
        <f xml:space="preserve">
SUBSTITUTE(SUBSTITUTE(SUBSTITUTE(SUBSTITUTE(SUBSTITUTE(SUBSTITUTE(SUBSTITUTE(SUBSTITUTE(Table_Styles[[#This Row],[Config]],
" {","{"),
"{ ","{"),
" }","}"),
"} ","}"),
" ,",","),
", ",","),
" :",":"),
": ",":")</f>
        <v>formly-field .checkbox input[type=checkbox] ~ .check{border:2px solid #737373;border-radius:3px;width:20px;height:20px;top:2px}</v>
      </c>
    </row>
    <row r="116" spans="2:85" ht="21" customHeight="1">
      <c r="B116" s="104" t="s">
        <v>1171</v>
      </c>
      <c r="C116" s="264" t="s">
        <v>1173</v>
      </c>
      <c r="D116" s="146"/>
      <c r="E116" s="60"/>
      <c r="F116" s="50" t="str">
        <f>IF(Table_Styles[[#This Row],[Font Family]]&lt;&gt;"",Table_Styles[[#This Row],[Font Family]],IF(Table_Styles[[#This Row],[Font Family Default]]&lt;&gt;"",Table_Styles[[#This Row],[Font Family Default]],""))</f>
        <v/>
      </c>
      <c r="G116" s="146"/>
      <c r="H116" s="135"/>
      <c r="I116" s="50" t="str">
        <f>IF(Table_Styles[[#This Row],[Font Size]]&lt;&gt;"",Table_Styles[[#This Row],[Font Size]],IF(Table_Styles[[#This Row],[Font Size Default]]&lt;&gt;"",Table_Styles[[#This Row],[Font Size Default]],""))</f>
        <v/>
      </c>
      <c r="J116" s="146"/>
      <c r="K116" s="60"/>
      <c r="L116" s="50" t="str">
        <f>IF(Table_Styles[[#This Row],[Font Weight]]&lt;&gt;"",Table_Styles[[#This Row],[Font Weight]],IF(Table_Styles[[#This Row],[Font Weight Default]]&lt;&gt;"",Table_Styles[[#This Row],[Font Weight Default]],""))</f>
        <v/>
      </c>
      <c r="M116" s="146"/>
      <c r="N116" s="268"/>
      <c r="O116" s="50" t="str">
        <f>IF(Table_Styles[[#This Row],[Colour]]&lt;&gt;"",Table_Styles[[#This Row],[Colour]],IF(Table_Styles[[#This Row],[Colour Default]]&lt;&gt;"",Table_Styles[[#This Row],[Colour Default]],""))</f>
        <v/>
      </c>
      <c r="P116" s="146"/>
      <c r="Q116" s="262" t="str">
        <f>Colour_Accent_1</f>
        <v>#2c6ec3</v>
      </c>
      <c r="R116" s="50" t="str">
        <f>IF(Table_Styles[[#This Row],[Background]]&lt;&gt;"",Table_Styles[[#This Row],[Background]],IF(Table_Styles[[#This Row],[Background Default]]&lt;&gt;"",Table_Styles[[#This Row],[Background Default]],""))</f>
        <v>#2c6ec3</v>
      </c>
      <c r="S116" s="146"/>
      <c r="T116" s="135" t="s">
        <v>414</v>
      </c>
      <c r="U116" s="50" t="str">
        <f>IF(Table_Styles[[#This Row],[Border]]&lt;&gt;"",Table_Styles[[#This Row],[Border]],IF(Table_Styles[[#This Row],[Border Default]]&lt;&gt;"",Table_Styles[[#This Row],[Border Default]],""))</f>
        <v>none</v>
      </c>
      <c r="V116" s="59"/>
      <c r="W116" s="135"/>
      <c r="X116" s="50" t="str">
        <f>IF(Table_Styles[[#This Row],[Border Radius]]&lt;&gt;"",Table_Styles[[#This Row],[Border Radius]],IF(Table_Styles[[#This Row],[Border Radius Default]]&lt;&gt;"",Table_Styles[[#This Row],[Border Radius Default]],""))</f>
        <v/>
      </c>
      <c r="Y116" s="146"/>
      <c r="Z116" s="177"/>
      <c r="AA116" s="50" t="str">
        <f>IF(Table_Styles[[#This Row],[MT]]&lt;&gt;"",Table_Styles[[#This Row],[MT]],IF(Table_Styles[[#This Row],[MT Default]]&lt;&gt;"",Table_Styles[[#This Row],[MT Default]],""))</f>
        <v/>
      </c>
      <c r="AB116" s="146"/>
      <c r="AC116" s="59"/>
      <c r="AD116" s="50" t="str">
        <f>IF(Table_Styles[[#This Row],[MR]]&lt;&gt;"",Table_Styles[[#This Row],[MR]],IF(Table_Styles[[#This Row],[MR Default]]&lt;&gt;"",Table_Styles[[#This Row],[MR Default]],""))</f>
        <v/>
      </c>
      <c r="AE116" s="146"/>
      <c r="AF116" s="59"/>
      <c r="AG116" s="50" t="str">
        <f>IF(Table_Styles[[#This Row],[MB]]&lt;&gt;"",Table_Styles[[#This Row],[MB]],IF(Table_Styles[[#This Row],[MB Default]]&lt;&gt;"",Table_Styles[[#This Row],[MB Default]],""))</f>
        <v/>
      </c>
      <c r="AH116" s="146"/>
      <c r="AI116" s="135"/>
      <c r="AJ116" s="50" t="str">
        <f>IF(Table_Styles[[#This Row],[ML]]&lt;&gt;"",Table_Styles[[#This Row],[ML]],IF(Table_Styles[[#This Row],[ML Default]]&lt;&gt;"",Table_Styles[[#This Row],[ML Default]],""))</f>
        <v/>
      </c>
      <c r="AK116" s="146"/>
      <c r="AL116" s="59"/>
      <c r="AM116" s="50" t="str">
        <f>IF(Table_Styles[[#This Row],[PT]]&lt;&gt;"",Table_Styles[[#This Row],[PT]],IF(Table_Styles[[#This Row],[PT Default]]&lt;&gt;"",Table_Styles[[#This Row],[PT Default]],""))</f>
        <v/>
      </c>
      <c r="AN116" s="146"/>
      <c r="AO116" s="59"/>
      <c r="AP116" s="50" t="str">
        <f>IF(Table_Styles[[#This Row],[PR]]&lt;&gt;"",Table_Styles[[#This Row],[PR]],IF(Table_Styles[[#This Row],[PR Default]]&lt;&gt;"",Table_Styles[[#This Row],[PR Default]],""))</f>
        <v/>
      </c>
      <c r="AQ116" s="146"/>
      <c r="AR116" s="59"/>
      <c r="AS116" s="50" t="str">
        <f>IF(Table_Styles[[#This Row],[PB]]&lt;&gt;"",Table_Styles[[#This Row],[PB]],IF(Table_Styles[[#This Row],[PB Default]]&lt;&gt;"",Table_Styles[[#This Row],[PB Default]],""))</f>
        <v/>
      </c>
      <c r="AT116" s="146"/>
      <c r="AU116" s="59"/>
      <c r="AV116" s="50" t="str">
        <f>IF(Table_Styles[[#This Row],[PL]]&lt;&gt;"",Table_Styles[[#This Row],[PL]],IF(Table_Styles[[#This Row],[PL Default]]&lt;&gt;"",Table_Styles[[#This Row],[PL Default]],""))</f>
        <v/>
      </c>
      <c r="AW116" s="146"/>
      <c r="AX116" s="59"/>
      <c r="AY116" s="50" t="str">
        <f>IF(Table_Styles[[#This Row],[BT]]&lt;&gt;"",Table_Styles[[#This Row],[BT]],IF(Table_Styles[[#This Row],[BT Default]]&lt;&gt;"",Table_Styles[[#This Row],[BT Default]],""))</f>
        <v/>
      </c>
      <c r="AZ116" s="146"/>
      <c r="BA116" s="59"/>
      <c r="BB116" s="50" t="str">
        <f>IF(Table_Styles[[#This Row],[BR]]&lt;&gt;"",Table_Styles[[#This Row],[BR]],IF(Table_Styles[[#This Row],[BR Default]]&lt;&gt;"",Table_Styles[[#This Row],[BR Default]],""))</f>
        <v/>
      </c>
      <c r="BC116" s="146"/>
      <c r="BD116" s="59"/>
      <c r="BE116" s="50" t="str">
        <f>IF(Table_Styles[[#This Row],[BB]]&lt;&gt;"",Table_Styles[[#This Row],[BB]],IF(Table_Styles[[#This Row],[BB Default]]&lt;&gt;"",Table_Styles[[#This Row],[BB Default]],""))</f>
        <v/>
      </c>
      <c r="BF116" s="146"/>
      <c r="BG116" s="59"/>
      <c r="BH116" s="50" t="str">
        <f>IF(Table_Styles[[#This Row],[BL]]&lt;&gt;"",Table_Styles[[#This Row],[BL]],IF(Table_Styles[[#This Row],[BL Default]]&lt;&gt;"",Table_Styles[[#This Row],[BL Default]],""))</f>
        <v/>
      </c>
      <c r="BI116" s="59"/>
      <c r="BJ116" s="135"/>
      <c r="BK116" s="50" t="str">
        <f>IF(Table_Styles[[#This Row],[Width]]&lt;&gt;"",Table_Styles[[#This Row],[Width]],IF(Table_Styles[[#This Row],[Width Default]]&lt;&gt;"",Table_Styles[[#This Row],[Width Default]],""))</f>
        <v/>
      </c>
      <c r="BL116" s="59"/>
      <c r="BM116" s="135"/>
      <c r="BN116" s="50" t="str">
        <f>IF(Table_Styles[[#This Row],[Height]]&lt;&gt;"",Table_Styles[[#This Row],[Height]],IF(Table_Styles[[#This Row],[Height Default]]&lt;&gt;"",Table_Styles[[#This Row],[Height Default]],""))</f>
        <v/>
      </c>
      <c r="BO116" s="50"/>
      <c r="BP116" s="50"/>
      <c r="BQ116" s="50" t="str">
        <f>IF(Table_Styles[[#This Row],[Top]]&lt;&gt;"",Table_Styles[[#This Row],[Top]],IF(Table_Styles[[#This Row],[Top Default]]&lt;&gt;"",Table_Styles[[#This Row],[Top Default]],""))</f>
        <v/>
      </c>
      <c r="BR116" s="50"/>
      <c r="BS116" s="50"/>
      <c r="BT116" s="50" t="str">
        <f>IF(Table_Styles[[#This Row],[Right]]&lt;&gt;"",Table_Styles[[#This Row],[Right]],IF(Table_Styles[[#This Row],[Right Default]]&lt;&gt;"",Table_Styles[[#This Row],[Right Default]],""))</f>
        <v/>
      </c>
      <c r="BU116" s="50"/>
      <c r="BV116" s="50"/>
      <c r="BW116" s="50" t="str">
        <f>IF(Table_Styles[[#This Row],[Bottom]]&lt;&gt;"",Table_Styles[[#This Row],[Bottom]],IF(Table_Styles[[#This Row],[Bottom Default]]&lt;&gt;"",Table_Styles[[#This Row],[Bottom Default]],""))</f>
        <v/>
      </c>
      <c r="BX116" s="50"/>
      <c r="BY116" s="50"/>
      <c r="BZ116" s="50" t="str">
        <f>IF(Table_Styles[[#This Row],[Left]]&lt;&gt;"",Table_Styles[[#This Row],[Left]],IF(Table_Styles[[#This Row],[Left Default]]&lt;&gt;"",Table_Styles[[#This Row],[Left Default]],""))</f>
        <v/>
      </c>
      <c r="CA116" s="146"/>
      <c r="CB116" s="106" t="str">
        <f>IF(AND(Table_Styles[[#This Row],[Selector]]&lt;&gt;"",Table_Styles[[#This Row],[Font Family Used]]&lt;&gt;"",Table_Styles[[#This Row],[Font Weight Used]]&lt;&gt;""),Table_Styles[[#This Row],[Font Family Used]]&amp;" "&amp;Table_Styles[[#This Row],[Font Weight Used]],"")</f>
        <v/>
      </c>
      <c r="CC116" s="106" t="str">
        <f ca="1">IF(AND(Table_Styles[[#This Row],[Selector]],COUNTIF(OFFSET(CC:CC,0,0,ROW()-1,1),"="&amp;Table_Styles[[#This Row],[Font]])=0),Table_Styles[[#This Row],[Font]],"")</f>
        <v/>
      </c>
      <c r="CD116" s="106" t="str">
        <f ca="1">IF(Table_Styles[[#This Row],[Unique Font]]&lt;&gt;"",
"{""fontFamily"":"""&amp;Table_Styles[[#This Row],[Font Family Used]]&amp;""",""fontWeight"":"&amp;Table_Styles[[#This Row],[Font Weight Used]]&amp;"}","")</f>
        <v/>
      </c>
      <c r="CE11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#2c6ec3;border: none</v>
      </c>
      <c r="CF116" s="106" t="str">
        <f>IF(AND(Table_Styles[[#This Row],[Selector]]&lt;&gt;"", Table_Styles[[#This Row],[Config Properties]]&lt;&gt;""),
Table_Styles[[#This Row],[Selector]]&amp;" { "&amp;Table_Styles[[#This Row],[Config Properties]]&amp;" }","")</f>
        <v>formly-field .checkbox input[type=checkbox]:checked ~ .check { background: #2c6ec3;border: none }</v>
      </c>
      <c r="CG116" s="106" t="str">
        <f xml:space="preserve">
SUBSTITUTE(SUBSTITUTE(SUBSTITUTE(SUBSTITUTE(SUBSTITUTE(SUBSTITUTE(SUBSTITUTE(SUBSTITUTE(Table_Styles[[#This Row],[Config]],
" {","{"),
"{ ","{"),
" }","}"),
"} ","}"),
" ,",","),
", ",","),
" :",":"),
": ",":")</f>
        <v>formly-field .checkbox input[type=checkbox]:checked ~ .check{background:#2c6ec3;border:none}</v>
      </c>
    </row>
    <row r="117" spans="2:85" ht="21" customHeight="1">
      <c r="B117" s="104" t="s">
        <v>1172</v>
      </c>
      <c r="C117" s="264" t="s">
        <v>1174</v>
      </c>
      <c r="D117" s="146"/>
      <c r="E117" s="60"/>
      <c r="F117" s="50" t="str">
        <f>IF(Table_Styles[[#This Row],[Font Family]]&lt;&gt;"",Table_Styles[[#This Row],[Font Family]],IF(Table_Styles[[#This Row],[Font Family Default]]&lt;&gt;"",Table_Styles[[#This Row],[Font Family Default]],""))</f>
        <v/>
      </c>
      <c r="G117" s="146"/>
      <c r="H117" s="135" t="s">
        <v>465</v>
      </c>
      <c r="I117" s="50" t="str">
        <f>IF(Table_Styles[[#This Row],[Font Size]]&lt;&gt;"",Table_Styles[[#This Row],[Font Size]],IF(Table_Styles[[#This Row],[Font Size Default]]&lt;&gt;"",Table_Styles[[#This Row],[Font Size Default]],""))</f>
        <v>16px</v>
      </c>
      <c r="J117" s="146"/>
      <c r="K117" s="60"/>
      <c r="L117" s="50" t="str">
        <f>IF(Table_Styles[[#This Row],[Font Weight]]&lt;&gt;"",Table_Styles[[#This Row],[Font Weight]],IF(Table_Styles[[#This Row],[Font Weight Default]]&lt;&gt;"",Table_Styles[[#This Row],[Font Weight Default]],""))</f>
        <v/>
      </c>
      <c r="M117" s="146"/>
      <c r="N117" s="268" t="s">
        <v>277</v>
      </c>
      <c r="O117" s="50" t="str">
        <f>IF(Table_Styles[[#This Row],[Colour]]&lt;&gt;"",Table_Styles[[#This Row],[Colour]],IF(Table_Styles[[#This Row],[Colour Default]]&lt;&gt;"",Table_Styles[[#This Row],[Colour Default]],""))</f>
        <v>#FFFFFF</v>
      </c>
      <c r="P117" s="146"/>
      <c r="Q117" s="174"/>
      <c r="R117" s="50" t="str">
        <f>IF(Table_Styles[[#This Row],[Background]]&lt;&gt;"",Table_Styles[[#This Row],[Background]],IF(Table_Styles[[#This Row],[Background Default]]&lt;&gt;"",Table_Styles[[#This Row],[Background Default]],""))</f>
        <v/>
      </c>
      <c r="S117" s="146"/>
      <c r="T117" s="59"/>
      <c r="U117" s="50" t="str">
        <f>IF(Table_Styles[[#This Row],[Border]]&lt;&gt;"",Table_Styles[[#This Row],[Border]],IF(Table_Styles[[#This Row],[Border Default]]&lt;&gt;"",Table_Styles[[#This Row],[Border Default]],""))</f>
        <v/>
      </c>
      <c r="V117" s="59"/>
      <c r="W117" s="135"/>
      <c r="X117" s="50" t="str">
        <f>IF(Table_Styles[[#This Row],[Border Radius]]&lt;&gt;"",Table_Styles[[#This Row],[Border Radius]],IF(Table_Styles[[#This Row],[Border Radius Default]]&lt;&gt;"",Table_Styles[[#This Row],[Border Radius Default]],""))</f>
        <v/>
      </c>
      <c r="Y117" s="146"/>
      <c r="Z117" s="266" t="s">
        <v>455</v>
      </c>
      <c r="AA117" s="50" t="str">
        <f>IF(Table_Styles[[#This Row],[MT]]&lt;&gt;"",Table_Styles[[#This Row],[MT]],IF(Table_Styles[[#This Row],[MT Default]]&lt;&gt;"",Table_Styles[[#This Row],[MT Default]],""))</f>
        <v>2px</v>
      </c>
      <c r="AB117" s="146"/>
      <c r="AC117" s="59"/>
      <c r="AD117" s="50" t="str">
        <f>IF(Table_Styles[[#This Row],[MR]]&lt;&gt;"",Table_Styles[[#This Row],[MR]],IF(Table_Styles[[#This Row],[MR Default]]&lt;&gt;"",Table_Styles[[#This Row],[MR Default]],""))</f>
        <v/>
      </c>
      <c r="AE117" s="146"/>
      <c r="AF117" s="59"/>
      <c r="AG117" s="50" t="str">
        <f>IF(Table_Styles[[#This Row],[MB]]&lt;&gt;"",Table_Styles[[#This Row],[MB]],IF(Table_Styles[[#This Row],[MB Default]]&lt;&gt;"",Table_Styles[[#This Row],[MB Default]],""))</f>
        <v/>
      </c>
      <c r="AH117" s="146"/>
      <c r="AI117" s="135" t="s">
        <v>455</v>
      </c>
      <c r="AJ117" s="50" t="str">
        <f>IF(Table_Styles[[#This Row],[ML]]&lt;&gt;"",Table_Styles[[#This Row],[ML]],IF(Table_Styles[[#This Row],[ML Default]]&lt;&gt;"",Table_Styles[[#This Row],[ML Default]],""))</f>
        <v>2px</v>
      </c>
      <c r="AK117" s="146"/>
      <c r="AL117" s="59"/>
      <c r="AM117" s="50" t="str">
        <f>IF(Table_Styles[[#This Row],[PT]]&lt;&gt;"",Table_Styles[[#This Row],[PT]],IF(Table_Styles[[#This Row],[PT Default]]&lt;&gt;"",Table_Styles[[#This Row],[PT Default]],""))</f>
        <v/>
      </c>
      <c r="AN117" s="146"/>
      <c r="AO117" s="59"/>
      <c r="AP117" s="50" t="str">
        <f>IF(Table_Styles[[#This Row],[PR]]&lt;&gt;"",Table_Styles[[#This Row],[PR]],IF(Table_Styles[[#This Row],[PR Default]]&lt;&gt;"",Table_Styles[[#This Row],[PR Default]],""))</f>
        <v/>
      </c>
      <c r="AQ117" s="146"/>
      <c r="AR117" s="59"/>
      <c r="AS117" s="50" t="str">
        <f>IF(Table_Styles[[#This Row],[PB]]&lt;&gt;"",Table_Styles[[#This Row],[PB]],IF(Table_Styles[[#This Row],[PB Default]]&lt;&gt;"",Table_Styles[[#This Row],[PB Default]],""))</f>
        <v/>
      </c>
      <c r="AT117" s="146"/>
      <c r="AU117" s="59"/>
      <c r="AV117" s="50" t="str">
        <f>IF(Table_Styles[[#This Row],[PL]]&lt;&gt;"",Table_Styles[[#This Row],[PL]],IF(Table_Styles[[#This Row],[PL Default]]&lt;&gt;"",Table_Styles[[#This Row],[PL Default]],""))</f>
        <v/>
      </c>
      <c r="AW117" s="146"/>
      <c r="AX117" s="59"/>
      <c r="AY117" s="50" t="str">
        <f>IF(Table_Styles[[#This Row],[BT]]&lt;&gt;"",Table_Styles[[#This Row],[BT]],IF(Table_Styles[[#This Row],[BT Default]]&lt;&gt;"",Table_Styles[[#This Row],[BT Default]],""))</f>
        <v/>
      </c>
      <c r="AZ117" s="146"/>
      <c r="BA117" s="59"/>
      <c r="BB117" s="50" t="str">
        <f>IF(Table_Styles[[#This Row],[BR]]&lt;&gt;"",Table_Styles[[#This Row],[BR]],IF(Table_Styles[[#This Row],[BR Default]]&lt;&gt;"",Table_Styles[[#This Row],[BR Default]],""))</f>
        <v/>
      </c>
      <c r="BC117" s="146"/>
      <c r="BD117" s="59"/>
      <c r="BE117" s="50" t="str">
        <f>IF(Table_Styles[[#This Row],[BB]]&lt;&gt;"",Table_Styles[[#This Row],[BB]],IF(Table_Styles[[#This Row],[BB Default]]&lt;&gt;"",Table_Styles[[#This Row],[BB Default]],""))</f>
        <v/>
      </c>
      <c r="BF117" s="146"/>
      <c r="BG117" s="59"/>
      <c r="BH117" s="50" t="str">
        <f>IF(Table_Styles[[#This Row],[BL]]&lt;&gt;"",Table_Styles[[#This Row],[BL]],IF(Table_Styles[[#This Row],[BL Default]]&lt;&gt;"",Table_Styles[[#This Row],[BL Default]],""))</f>
        <v/>
      </c>
      <c r="BI117" s="59"/>
      <c r="BJ117" s="135"/>
      <c r="BK117" s="50" t="str">
        <f>IF(Table_Styles[[#This Row],[Width]]&lt;&gt;"",Table_Styles[[#This Row],[Width]],IF(Table_Styles[[#This Row],[Width Default]]&lt;&gt;"",Table_Styles[[#This Row],[Width Default]],""))</f>
        <v/>
      </c>
      <c r="BL117" s="59"/>
      <c r="BM117" s="135"/>
      <c r="BN117" s="50" t="str">
        <f>IF(Table_Styles[[#This Row],[Height]]&lt;&gt;"",Table_Styles[[#This Row],[Height]],IF(Table_Styles[[#This Row],[Height Default]]&lt;&gt;"",Table_Styles[[#This Row],[Height Default]],""))</f>
        <v/>
      </c>
      <c r="BO117" s="50"/>
      <c r="BP117" s="50"/>
      <c r="BQ117" s="50" t="str">
        <f>IF(Table_Styles[[#This Row],[Top]]&lt;&gt;"",Table_Styles[[#This Row],[Top]],IF(Table_Styles[[#This Row],[Top Default]]&lt;&gt;"",Table_Styles[[#This Row],[Top Default]],""))</f>
        <v/>
      </c>
      <c r="BR117" s="50"/>
      <c r="BS117" s="50"/>
      <c r="BT117" s="50" t="str">
        <f>IF(Table_Styles[[#This Row],[Right]]&lt;&gt;"",Table_Styles[[#This Row],[Right]],IF(Table_Styles[[#This Row],[Right Default]]&lt;&gt;"",Table_Styles[[#This Row],[Right Default]],""))</f>
        <v/>
      </c>
      <c r="BU117" s="50"/>
      <c r="BV117" s="50"/>
      <c r="BW117" s="50" t="str">
        <f>IF(Table_Styles[[#This Row],[Bottom]]&lt;&gt;"",Table_Styles[[#This Row],[Bottom]],IF(Table_Styles[[#This Row],[Bottom Default]]&lt;&gt;"",Table_Styles[[#This Row],[Bottom Default]],""))</f>
        <v/>
      </c>
      <c r="BX117" s="50"/>
      <c r="BY117" s="50"/>
      <c r="BZ117" s="50" t="str">
        <f>IF(Table_Styles[[#This Row],[Left]]&lt;&gt;"",Table_Styles[[#This Row],[Left]],IF(Table_Styles[[#This Row],[Left Default]]&lt;&gt;"",Table_Styles[[#This Row],[Left Default]],""))</f>
        <v/>
      </c>
      <c r="CA117" s="146"/>
      <c r="CB117" s="106" t="str">
        <f>IF(AND(Table_Styles[[#This Row],[Selector]]&lt;&gt;"",Table_Styles[[#This Row],[Font Family Used]]&lt;&gt;"",Table_Styles[[#This Row],[Font Weight Used]]&lt;&gt;""),Table_Styles[[#This Row],[Font Family Used]]&amp;" "&amp;Table_Styles[[#This Row],[Font Weight Used]],"")</f>
        <v/>
      </c>
      <c r="CC117" s="106" t="str">
        <f ca="1">IF(AND(Table_Styles[[#This Row],[Selector]],COUNTIF(OFFSET(CC:CC,0,0,ROW()-1,1),"="&amp;Table_Styles[[#This Row],[Font]])=0),Table_Styles[[#This Row],[Font]],"")</f>
        <v/>
      </c>
      <c r="CD117" s="106" t="str">
        <f ca="1">IF(Table_Styles[[#This Row],[Unique Font]]&lt;&gt;"",
"{""fontFamily"":"""&amp;Table_Styles[[#This Row],[Font Family Used]]&amp;""",""fontWeight"":"&amp;Table_Styles[[#This Row],[Font Weight Used]]&amp;"}","")</f>
        <v/>
      </c>
      <c r="CE11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#FFFFFF;margin-top: 2px;margin-left: 2px</v>
      </c>
      <c r="CF117" s="106" t="str">
        <f>IF(AND(Table_Styles[[#This Row],[Selector]]&lt;&gt;"", Table_Styles[[#This Row],[Config Properties]]&lt;&gt;""),
Table_Styles[[#This Row],[Selector]]&amp;" { "&amp;Table_Styles[[#This Row],[Config Properties]]&amp;" }","")</f>
        <v>formly-field .checkbox input[type=checkbox]:checked ~ .check .inside { font-size: 16px;color: #FFFFFF;margin-top: 2px;margin-left: 2px }</v>
      </c>
      <c r="CG117" s="106" t="str">
        <f xml:space="preserve">
SUBSTITUTE(SUBSTITUTE(SUBSTITUTE(SUBSTITUTE(SUBSTITUTE(SUBSTITUTE(SUBSTITUTE(SUBSTITUTE(Table_Styles[[#This Row],[Config]],
" {","{"),
"{ ","{"),
" }","}"),
"} ","}"),
" ,",","),
", ",","),
" :",":"),
": ",":")</f>
        <v>formly-field .checkbox input[type=checkbox]:checked ~ .check .inside{font-size:16px;color:#FFFFFF;margin-top:2px;margin-left:2px}</v>
      </c>
    </row>
    <row r="118" spans="2:85" ht="21.75" thickBot="1">
      <c r="B118" s="109" t="s">
        <v>860</v>
      </c>
      <c r="C118" s="109"/>
      <c r="D118" s="109"/>
      <c r="E118" s="69"/>
      <c r="F118" s="69" t="str">
        <f>IF(Table_Styles[[#This Row],[Font Family]]&lt;&gt;"",Table_Styles[[#This Row],[Font Family]],IF(Table_Styles[[#This Row],[Font Family Default]]&lt;&gt;"",Table_Styles[[#This Row],[Font Family Default]],""))</f>
        <v/>
      </c>
      <c r="G118" s="109"/>
      <c r="H118" s="69"/>
      <c r="I118" s="69" t="str">
        <f>IF(Table_Styles[[#This Row],[Font Size]]&lt;&gt;"",Table_Styles[[#This Row],[Font Size]],IF(Table_Styles[[#This Row],[Font Size Default]]&lt;&gt;"",Table_Styles[[#This Row],[Font Size Default]],""))</f>
        <v/>
      </c>
      <c r="J118" s="109"/>
      <c r="K118" s="69"/>
      <c r="L118" s="69" t="str">
        <f>IF(Table_Styles[[#This Row],[Font Weight]]&lt;&gt;"",Table_Styles[[#This Row],[Font Weight]],IF(Table_Styles[[#This Row],[Font Weight Default]]&lt;&gt;"",Table_Styles[[#This Row],[Font Weight Default]],""))</f>
        <v/>
      </c>
      <c r="M118" s="109"/>
      <c r="N118" s="69"/>
      <c r="O118" s="69" t="str">
        <f>IF(Table_Styles[[#This Row],[Colour]]&lt;&gt;"",Table_Styles[[#This Row],[Colour]],IF(Table_Styles[[#This Row],[Colour Default]]&lt;&gt;"",Table_Styles[[#This Row],[Colour Default]],""))</f>
        <v/>
      </c>
      <c r="P118" s="109"/>
      <c r="Q118" s="69"/>
      <c r="R118" s="69" t="str">
        <f>IF(Table_Styles[[#This Row],[Background]]&lt;&gt;"",Table_Styles[[#This Row],[Background]],IF(Table_Styles[[#This Row],[Background Default]]&lt;&gt;"",Table_Styles[[#This Row],[Background Default]],""))</f>
        <v/>
      </c>
      <c r="S118" s="109"/>
      <c r="T118" s="69"/>
      <c r="U118" s="69" t="str">
        <f>IF(Table_Styles[[#This Row],[Border]]&lt;&gt;"",Table_Styles[[#This Row],[Border]],IF(Table_Styles[[#This Row],[Border Default]]&lt;&gt;"",Table_Styles[[#This Row],[Border Default]],""))</f>
        <v/>
      </c>
      <c r="V118" s="69"/>
      <c r="W118" s="69"/>
      <c r="X118" s="69" t="str">
        <f>IF(Table_Styles[[#This Row],[Border Radius]]&lt;&gt;"",Table_Styles[[#This Row],[Border Radius]],IF(Table_Styles[[#This Row],[Border Radius Default]]&lt;&gt;"",Table_Styles[[#This Row],[Border Radius Default]],""))</f>
        <v/>
      </c>
      <c r="Y118" s="109"/>
      <c r="Z118" s="69"/>
      <c r="AA118" s="69" t="str">
        <f>IF(Table_Styles[[#This Row],[MT]]&lt;&gt;"",Table_Styles[[#This Row],[MT]],IF(Table_Styles[[#This Row],[MT Default]]&lt;&gt;"",Table_Styles[[#This Row],[MT Default]],""))</f>
        <v/>
      </c>
      <c r="AB118" s="109"/>
      <c r="AC118" s="69"/>
      <c r="AD118" s="69" t="str">
        <f>IF(Table_Styles[[#This Row],[MR]]&lt;&gt;"",Table_Styles[[#This Row],[MR]],IF(Table_Styles[[#This Row],[MR Default]]&lt;&gt;"",Table_Styles[[#This Row],[MR Default]],""))</f>
        <v/>
      </c>
      <c r="AE118" s="109"/>
      <c r="AF118" s="69"/>
      <c r="AG118" s="69" t="str">
        <f>IF(Table_Styles[[#This Row],[MB]]&lt;&gt;"",Table_Styles[[#This Row],[MB]],IF(Table_Styles[[#This Row],[MB Default]]&lt;&gt;"",Table_Styles[[#This Row],[MB Default]],""))</f>
        <v/>
      </c>
      <c r="AH118" s="109"/>
      <c r="AI118" s="69"/>
      <c r="AJ118" s="69" t="str">
        <f>IF(Table_Styles[[#This Row],[ML]]&lt;&gt;"",Table_Styles[[#This Row],[ML]],IF(Table_Styles[[#This Row],[ML Default]]&lt;&gt;"",Table_Styles[[#This Row],[ML Default]],""))</f>
        <v/>
      </c>
      <c r="AK118" s="109"/>
      <c r="AL118" s="69"/>
      <c r="AM118" s="69" t="str">
        <f>IF(Table_Styles[[#This Row],[PT]]&lt;&gt;"",Table_Styles[[#This Row],[PT]],IF(Table_Styles[[#This Row],[PT Default]]&lt;&gt;"",Table_Styles[[#This Row],[PT Default]],""))</f>
        <v/>
      </c>
      <c r="AN118" s="109"/>
      <c r="AO118" s="69"/>
      <c r="AP118" s="69" t="str">
        <f>IF(Table_Styles[[#This Row],[PR]]&lt;&gt;"",Table_Styles[[#This Row],[PR]],IF(Table_Styles[[#This Row],[PR Default]]&lt;&gt;"",Table_Styles[[#This Row],[PR Default]],""))</f>
        <v/>
      </c>
      <c r="AQ118" s="109"/>
      <c r="AR118" s="69"/>
      <c r="AS118" s="69" t="str">
        <f>IF(Table_Styles[[#This Row],[PB]]&lt;&gt;"",Table_Styles[[#This Row],[PB]],IF(Table_Styles[[#This Row],[PB Default]]&lt;&gt;"",Table_Styles[[#This Row],[PB Default]],""))</f>
        <v/>
      </c>
      <c r="AT118" s="109"/>
      <c r="AU118" s="69"/>
      <c r="AV118" s="69" t="str">
        <f>IF(Table_Styles[[#This Row],[PL]]&lt;&gt;"",Table_Styles[[#This Row],[PL]],IF(Table_Styles[[#This Row],[PL Default]]&lt;&gt;"",Table_Styles[[#This Row],[PL Default]],""))</f>
        <v/>
      </c>
      <c r="AW118" s="109"/>
      <c r="AX118" s="69"/>
      <c r="AY118" s="69" t="str">
        <f>IF(Table_Styles[[#This Row],[BT]]&lt;&gt;"",Table_Styles[[#This Row],[BT]],IF(Table_Styles[[#This Row],[BT Default]]&lt;&gt;"",Table_Styles[[#This Row],[BT Default]],""))</f>
        <v/>
      </c>
      <c r="AZ118" s="109"/>
      <c r="BA118" s="69"/>
      <c r="BB118" s="69" t="str">
        <f>IF(Table_Styles[[#This Row],[BR]]&lt;&gt;"",Table_Styles[[#This Row],[BR]],IF(Table_Styles[[#This Row],[BR Default]]&lt;&gt;"",Table_Styles[[#This Row],[BR Default]],""))</f>
        <v/>
      </c>
      <c r="BC118" s="109"/>
      <c r="BD118" s="69"/>
      <c r="BE118" s="69" t="str">
        <f>IF(Table_Styles[[#This Row],[BB]]&lt;&gt;"",Table_Styles[[#This Row],[BB]],IF(Table_Styles[[#This Row],[BB Default]]&lt;&gt;"",Table_Styles[[#This Row],[BB Default]],""))</f>
        <v/>
      </c>
      <c r="BF118" s="109"/>
      <c r="BG118" s="69"/>
      <c r="BH118" s="69" t="str">
        <f>IF(Table_Styles[[#This Row],[BL]]&lt;&gt;"",Table_Styles[[#This Row],[BL]],IF(Table_Styles[[#This Row],[BL Default]]&lt;&gt;"",Table_Styles[[#This Row],[BL Default]],""))</f>
        <v/>
      </c>
      <c r="BI118" s="69"/>
      <c r="BJ118" s="69"/>
      <c r="BK118" s="69" t="str">
        <f>IF(Table_Styles[[#This Row],[Width]]&lt;&gt;"",Table_Styles[[#This Row],[Width]],IF(Table_Styles[[#This Row],[Width Default]]&lt;&gt;"",Table_Styles[[#This Row],[Width Default]],""))</f>
        <v/>
      </c>
      <c r="BL118" s="69"/>
      <c r="BM118" s="69"/>
      <c r="BN118" s="69" t="str">
        <f>IF(Table_Styles[[#This Row],[Height]]&lt;&gt;"",Table_Styles[[#This Row],[Height]],IF(Table_Styles[[#This Row],[Height Default]]&lt;&gt;"",Table_Styles[[#This Row],[Height Default]],""))</f>
        <v/>
      </c>
      <c r="BO118" s="69"/>
      <c r="BP118" s="69"/>
      <c r="BQ118" s="69" t="str">
        <f>IF(Table_Styles[[#This Row],[Top]]&lt;&gt;"",Table_Styles[[#This Row],[Top]],IF(Table_Styles[[#This Row],[Top Default]]&lt;&gt;"",Table_Styles[[#This Row],[Top Default]],""))</f>
        <v/>
      </c>
      <c r="BR118" s="69"/>
      <c r="BS118" s="69"/>
      <c r="BT118" s="69" t="str">
        <f>IF(Table_Styles[[#This Row],[Right]]&lt;&gt;"",Table_Styles[[#This Row],[Right]],IF(Table_Styles[[#This Row],[Right Default]]&lt;&gt;"",Table_Styles[[#This Row],[Right Default]],""))</f>
        <v/>
      </c>
      <c r="BU118" s="69"/>
      <c r="BV118" s="69"/>
      <c r="BW118" s="69" t="str">
        <f>IF(Table_Styles[[#This Row],[Bottom]]&lt;&gt;"",Table_Styles[[#This Row],[Bottom]],IF(Table_Styles[[#This Row],[Bottom Default]]&lt;&gt;"",Table_Styles[[#This Row],[Bottom Default]],""))</f>
        <v/>
      </c>
      <c r="BX118" s="69"/>
      <c r="BY118" s="69"/>
      <c r="BZ118" s="69" t="str">
        <f>IF(Table_Styles[[#This Row],[Left]]&lt;&gt;"",Table_Styles[[#This Row],[Left]],IF(Table_Styles[[#This Row],[Left Default]]&lt;&gt;"",Table_Styles[[#This Row],[Left Default]],""))</f>
        <v/>
      </c>
      <c r="CA118" s="109"/>
      <c r="CB118" s="109" t="str">
        <f>IF(AND(Table_Styles[[#This Row],[Selector]]&lt;&gt;"",Table_Styles[[#This Row],[Font Family Used]]&lt;&gt;"",Table_Styles[[#This Row],[Font Weight Used]]&lt;&gt;""),Table_Styles[[#This Row],[Font Family Used]]&amp;" "&amp;Table_Styles[[#This Row],[Font Weight Used]],"")</f>
        <v/>
      </c>
      <c r="CC118" s="109" t="str">
        <f ca="1">IF(AND(Table_Styles[[#This Row],[Selector]],COUNTIF(OFFSET(CC:CC,0,0,ROW()-1,1),"="&amp;Table_Styles[[#This Row],[Font]])=0),Table_Styles[[#This Row],[Font]],"")</f>
        <v/>
      </c>
      <c r="CD118" s="109" t="str">
        <f ca="1">IF(Table_Styles[[#This Row],[Unique Font]]&lt;&gt;"",
"{""fontFamily"":"""&amp;Table_Styles[[#This Row],[Font Family Used]]&amp;""",""fontWeight"":"&amp;Table_Styles[[#This Row],[Font Weight Used]]&amp;"}","")</f>
        <v/>
      </c>
      <c r="CE118"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8" s="109" t="str">
        <f>IF(AND(Table_Styles[[#This Row],[Selector]]&lt;&gt;"", Table_Styles[[#This Row],[Config Properties]]&lt;&gt;""),
Table_Styles[[#This Row],[Selector]]&amp;" { "&amp;Table_Styles[[#This Row],[Config Properties]]&amp;" }","")</f>
        <v/>
      </c>
      <c r="CG118" s="109" t="str">
        <f xml:space="preserve">
SUBSTITUTE(SUBSTITUTE(SUBSTITUTE(SUBSTITUTE(SUBSTITUTE(SUBSTITUTE(SUBSTITUTE(SUBSTITUTE(Table_Styles[[#This Row],[Config]],
" {","{"),
"{ ","{"),
" }","}"),
"} ","}"),
" ,",","),
", ",","),
" :",":"),
": ",":")</f>
        <v/>
      </c>
    </row>
    <row r="119" spans="2:85" ht="21" customHeight="1">
      <c r="B119" s="103" t="s">
        <v>467</v>
      </c>
      <c r="C119" s="228" t="s">
        <v>861</v>
      </c>
      <c r="D119" s="146"/>
      <c r="E119" s="60"/>
      <c r="F119" s="50" t="str">
        <f>IF(Table_Styles[[#This Row],[Font Family]]&lt;&gt;"",Table_Styles[[#This Row],[Font Family]],IF(Table_Styles[[#This Row],[Font Family Default]]&lt;&gt;"",Table_Styles[[#This Row],[Font Family Default]],""))</f>
        <v/>
      </c>
      <c r="G119" s="146"/>
      <c r="H119" s="135"/>
      <c r="I119" s="50" t="str">
        <f>IF(Table_Styles[[#This Row],[Font Size]]&lt;&gt;"",Table_Styles[[#This Row],[Font Size]],IF(Table_Styles[[#This Row],[Font Size Default]]&lt;&gt;"",Table_Styles[[#This Row],[Font Size Default]],""))</f>
        <v/>
      </c>
      <c r="J119" s="146"/>
      <c r="K119" s="60"/>
      <c r="L119" s="50" t="str">
        <f>IF(Table_Styles[[#This Row],[Font Weight]]&lt;&gt;"",Table_Styles[[#This Row],[Font Weight]],IF(Table_Styles[[#This Row],[Font Weight Default]]&lt;&gt;"",Table_Styles[[#This Row],[Font Weight Default]],""))</f>
        <v/>
      </c>
      <c r="M119" s="146"/>
      <c r="N119" s="229"/>
      <c r="O119" s="50" t="str">
        <f>IF(Table_Styles[[#This Row],[Colour]]&lt;&gt;"",Table_Styles[[#This Row],[Colour]],IF(Table_Styles[[#This Row],[Colour Default]]&lt;&gt;"",Table_Styles[[#This Row],[Colour Default]],""))</f>
        <v/>
      </c>
      <c r="P119" s="146"/>
      <c r="Q119" s="229"/>
      <c r="R119" s="50" t="str">
        <f>IF(Table_Styles[[#This Row],[Background]]&lt;&gt;"",Table_Styles[[#This Row],[Background]],IF(Table_Styles[[#This Row],[Background Default]]&lt;&gt;"",Table_Styles[[#This Row],[Background Default]],""))</f>
        <v/>
      </c>
      <c r="S119" s="146"/>
      <c r="T119" s="59"/>
      <c r="U119" s="50" t="str">
        <f>IF(Table_Styles[[#This Row],[Border]]&lt;&gt;"",Table_Styles[[#This Row],[Border]],IF(Table_Styles[[#This Row],[Border Default]]&lt;&gt;"",Table_Styles[[#This Row],[Border Default]],""))</f>
        <v/>
      </c>
      <c r="V119" s="59"/>
      <c r="W119" s="135"/>
      <c r="X119" s="50" t="str">
        <f>IF(Table_Styles[[#This Row],[Border Radius]]&lt;&gt;"",Table_Styles[[#This Row],[Border Radius]],IF(Table_Styles[[#This Row],[Border Radius Default]]&lt;&gt;"",Table_Styles[[#This Row],[Border Radius Default]],""))</f>
        <v/>
      </c>
      <c r="Y119" s="146"/>
      <c r="Z119" s="230"/>
      <c r="AA119" s="50" t="str">
        <f>IF(Table_Styles[[#This Row],[MT]]&lt;&gt;"",Table_Styles[[#This Row],[MT]],IF(Table_Styles[[#This Row],[MT Default]]&lt;&gt;"",Table_Styles[[#This Row],[MT Default]],""))</f>
        <v/>
      </c>
      <c r="AB119" s="146"/>
      <c r="AC119" s="59"/>
      <c r="AD119" s="50" t="str">
        <f>IF(Table_Styles[[#This Row],[MR]]&lt;&gt;"",Table_Styles[[#This Row],[MR]],IF(Table_Styles[[#This Row],[MR Default]]&lt;&gt;"",Table_Styles[[#This Row],[MR Default]],""))</f>
        <v/>
      </c>
      <c r="AE119" s="146"/>
      <c r="AF119" s="59"/>
      <c r="AG119" s="50" t="str">
        <f>IF(Table_Styles[[#This Row],[MB]]&lt;&gt;"",Table_Styles[[#This Row],[MB]],IF(Table_Styles[[#This Row],[MB Default]]&lt;&gt;"",Table_Styles[[#This Row],[MB Default]],""))</f>
        <v/>
      </c>
      <c r="AH119" s="146"/>
      <c r="AI119" s="135"/>
      <c r="AJ119" s="50" t="str">
        <f>IF(Table_Styles[[#This Row],[ML]]&lt;&gt;"",Table_Styles[[#This Row],[ML]],IF(Table_Styles[[#This Row],[ML Default]]&lt;&gt;"",Table_Styles[[#This Row],[ML Default]],""))</f>
        <v/>
      </c>
      <c r="AK119" s="146"/>
      <c r="AL119" s="59"/>
      <c r="AM119" s="50" t="str">
        <f>IF(Table_Styles[[#This Row],[PT]]&lt;&gt;"",Table_Styles[[#This Row],[PT]],IF(Table_Styles[[#This Row],[PT Default]]&lt;&gt;"",Table_Styles[[#This Row],[PT Default]],""))</f>
        <v/>
      </c>
      <c r="AN119" s="146"/>
      <c r="AO119" s="59"/>
      <c r="AP119" s="50" t="str">
        <f>IF(Table_Styles[[#This Row],[PR]]&lt;&gt;"",Table_Styles[[#This Row],[PR]],IF(Table_Styles[[#This Row],[PR Default]]&lt;&gt;"",Table_Styles[[#This Row],[PR Default]],""))</f>
        <v/>
      </c>
      <c r="AQ119" s="146"/>
      <c r="AR119" s="59"/>
      <c r="AS119" s="50" t="str">
        <f>IF(Table_Styles[[#This Row],[PB]]&lt;&gt;"",Table_Styles[[#This Row],[PB]],IF(Table_Styles[[#This Row],[PB Default]]&lt;&gt;"",Table_Styles[[#This Row],[PB Default]],""))</f>
        <v/>
      </c>
      <c r="AT119" s="146"/>
      <c r="AU119" s="59"/>
      <c r="AV119" s="50" t="str">
        <f>IF(Table_Styles[[#This Row],[PL]]&lt;&gt;"",Table_Styles[[#This Row],[PL]],IF(Table_Styles[[#This Row],[PL Default]]&lt;&gt;"",Table_Styles[[#This Row],[PL Default]],""))</f>
        <v/>
      </c>
      <c r="AW119" s="146"/>
      <c r="AX119" s="59"/>
      <c r="AY119" s="50" t="str">
        <f>IF(Table_Styles[[#This Row],[BT]]&lt;&gt;"",Table_Styles[[#This Row],[BT]],IF(Table_Styles[[#This Row],[BT Default]]&lt;&gt;"",Table_Styles[[#This Row],[BT Default]],""))</f>
        <v/>
      </c>
      <c r="AZ119" s="146"/>
      <c r="BA119" s="59"/>
      <c r="BB119" s="50" t="str">
        <f>IF(Table_Styles[[#This Row],[BR]]&lt;&gt;"",Table_Styles[[#This Row],[BR]],IF(Table_Styles[[#This Row],[BR Default]]&lt;&gt;"",Table_Styles[[#This Row],[BR Default]],""))</f>
        <v/>
      </c>
      <c r="BC119" s="146"/>
      <c r="BD119" s="59"/>
      <c r="BE119" s="50" t="str">
        <f>IF(Table_Styles[[#This Row],[BB]]&lt;&gt;"",Table_Styles[[#This Row],[BB]],IF(Table_Styles[[#This Row],[BB Default]]&lt;&gt;"",Table_Styles[[#This Row],[BB Default]],""))</f>
        <v/>
      </c>
      <c r="BF119" s="146"/>
      <c r="BG119" s="59"/>
      <c r="BH119" s="50" t="str">
        <f>IF(Table_Styles[[#This Row],[BL]]&lt;&gt;"",Table_Styles[[#This Row],[BL]],IF(Table_Styles[[#This Row],[BL Default]]&lt;&gt;"",Table_Styles[[#This Row],[BL Default]],""))</f>
        <v/>
      </c>
      <c r="BI119" s="59"/>
      <c r="BJ119" s="135"/>
      <c r="BK119" s="50" t="str">
        <f>IF(Table_Styles[[#This Row],[Width]]&lt;&gt;"",Table_Styles[[#This Row],[Width]],IF(Table_Styles[[#This Row],[Width Default]]&lt;&gt;"",Table_Styles[[#This Row],[Width Default]],""))</f>
        <v/>
      </c>
      <c r="BL119" s="59"/>
      <c r="BM119" s="135"/>
      <c r="BN119" s="50" t="str">
        <f>IF(Table_Styles[[#This Row],[Height]]&lt;&gt;"",Table_Styles[[#This Row],[Height]],IF(Table_Styles[[#This Row],[Height Default]]&lt;&gt;"",Table_Styles[[#This Row],[Height Default]],""))</f>
        <v/>
      </c>
      <c r="BO119" s="50"/>
      <c r="BP119" s="50"/>
      <c r="BQ119" s="50" t="str">
        <f>IF(Table_Styles[[#This Row],[Top]]&lt;&gt;"",Table_Styles[[#This Row],[Top]],IF(Table_Styles[[#This Row],[Top Default]]&lt;&gt;"",Table_Styles[[#This Row],[Top Default]],""))</f>
        <v/>
      </c>
      <c r="BR119" s="50"/>
      <c r="BS119" s="50"/>
      <c r="BT119" s="50" t="str">
        <f>IF(Table_Styles[[#This Row],[Right]]&lt;&gt;"",Table_Styles[[#This Row],[Right]],IF(Table_Styles[[#This Row],[Right Default]]&lt;&gt;"",Table_Styles[[#This Row],[Right Default]],""))</f>
        <v/>
      </c>
      <c r="BU119" s="50"/>
      <c r="BV119" s="50"/>
      <c r="BW119" s="50" t="str">
        <f>IF(Table_Styles[[#This Row],[Bottom]]&lt;&gt;"",Table_Styles[[#This Row],[Bottom]],IF(Table_Styles[[#This Row],[Bottom Default]]&lt;&gt;"",Table_Styles[[#This Row],[Bottom Default]],""))</f>
        <v/>
      </c>
      <c r="BX119" s="50"/>
      <c r="BY119" s="50"/>
      <c r="BZ119" s="50" t="str">
        <f>IF(Table_Styles[[#This Row],[Left]]&lt;&gt;"",Table_Styles[[#This Row],[Left]],IF(Table_Styles[[#This Row],[Left Default]]&lt;&gt;"",Table_Styles[[#This Row],[Left Default]],""))</f>
        <v/>
      </c>
      <c r="CA119" s="146"/>
      <c r="CB119" s="106" t="str">
        <f>IF(AND(Table_Styles[[#This Row],[Selector]]&lt;&gt;"",Table_Styles[[#This Row],[Font Family Used]]&lt;&gt;"",Table_Styles[[#This Row],[Font Weight Used]]&lt;&gt;""),Table_Styles[[#This Row],[Font Family Used]]&amp;" "&amp;Table_Styles[[#This Row],[Font Weight Used]],"")</f>
        <v/>
      </c>
      <c r="CC119" s="106" t="str">
        <f ca="1">IF(AND(Table_Styles[[#This Row],[Selector]],COUNTIF(OFFSET(CC:CC,0,0,ROW()-1,1),"="&amp;Table_Styles[[#This Row],[Font]])=0),Table_Styles[[#This Row],[Font]],"")</f>
        <v/>
      </c>
      <c r="CD119" s="106" t="str">
        <f ca="1">IF(Table_Styles[[#This Row],[Unique Font]]&lt;&gt;"",
"{""fontFamily"":"""&amp;Table_Styles[[#This Row],[Font Family Used]]&amp;""",""fontWeight"":"&amp;Table_Styles[[#This Row],[Font Weight Used]]&amp;"}","")</f>
        <v/>
      </c>
      <c r="CE119"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9" s="106" t="str">
        <f>IF(AND(Table_Styles[[#This Row],[Selector]]&lt;&gt;"", Table_Styles[[#This Row],[Config Properties]]&lt;&gt;""),
Table_Styles[[#This Row],[Selector]]&amp;" { "&amp;Table_Styles[[#This Row],[Config Properties]]&amp;" }","")</f>
        <v/>
      </c>
      <c r="CG119" s="106" t="str">
        <f xml:space="preserve">
SUBSTITUTE(SUBSTITUTE(SUBSTITUTE(SUBSTITUTE(SUBSTITUTE(SUBSTITUTE(SUBSTITUTE(SUBSTITUTE(Table_Styles[[#This Row],[Config]],
" {","{"),
"{ ","{"),
" }","}"),
"} ","}"),
" ,",","),
", ",","),
" :",":"),
": ",":")</f>
        <v/>
      </c>
    </row>
    <row r="120" spans="2:85" ht="21" customHeight="1">
      <c r="B120" s="103" t="s">
        <v>426</v>
      </c>
      <c r="C120" s="228" t="s">
        <v>862</v>
      </c>
      <c r="D120" s="146"/>
      <c r="E120" s="60"/>
      <c r="F120" s="50" t="str">
        <f>IF(Table_Styles[[#This Row],[Font Family]]&lt;&gt;"",Table_Styles[[#This Row],[Font Family]],IF(Table_Styles[[#This Row],[Font Family Default]]&lt;&gt;"",Table_Styles[[#This Row],[Font Family Default]],""))</f>
        <v/>
      </c>
      <c r="G120" s="146"/>
      <c r="H120" s="135" t="s">
        <v>409</v>
      </c>
      <c r="I120" s="50" t="str">
        <f>IF(Table_Styles[[#This Row],[Font Size]]&lt;&gt;"",Table_Styles[[#This Row],[Font Size]],IF(Table_Styles[[#This Row],[Font Size Default]]&lt;&gt;"",Table_Styles[[#This Row],[Font Size Default]],""))</f>
        <v>14px</v>
      </c>
      <c r="J120" s="146"/>
      <c r="K120" s="62" t="s">
        <v>1180</v>
      </c>
      <c r="L120" s="50" t="str">
        <f>IF(Table_Styles[[#This Row],[Font Weight]]&lt;&gt;"",Table_Styles[[#This Row],[Font Weight]],IF(Table_Styles[[#This Row],[Font Weight Default]]&lt;&gt;"",Table_Styles[[#This Row],[Font Weight Default]],""))</f>
        <v>500</v>
      </c>
      <c r="M120" s="146"/>
      <c r="N120" s="231" t="str">
        <f>Colour_Background_1</f>
        <v>#FFFFFF</v>
      </c>
      <c r="O120" s="50" t="str">
        <f>IF(Table_Styles[[#This Row],[Colour]]&lt;&gt;"",Table_Styles[[#This Row],[Colour]],IF(Table_Styles[[#This Row],[Colour Default]]&lt;&gt;"",Table_Styles[[#This Row],[Colour Default]],""))</f>
        <v>#FFFFFF</v>
      </c>
      <c r="P120" s="146"/>
      <c r="Q120" s="231" t="str">
        <f>Colour_Accent_1</f>
        <v>#2c6ec3</v>
      </c>
      <c r="R120" s="50" t="str">
        <f>IF(Table_Styles[[#This Row],[Background]]&lt;&gt;"",Table_Styles[[#This Row],[Background]],IF(Table_Styles[[#This Row],[Background Default]]&lt;&gt;"",Table_Styles[[#This Row],[Background Default]],""))</f>
        <v>#2c6ec3</v>
      </c>
      <c r="S120" s="146"/>
      <c r="T120" s="62" t="s">
        <v>414</v>
      </c>
      <c r="U120" s="50" t="str">
        <f>IF(Table_Styles[[#This Row],[Border]]&lt;&gt;"",Table_Styles[[#This Row],[Border]],IF(Table_Styles[[#This Row],[Border Default]]&lt;&gt;"",Table_Styles[[#This Row],[Border Default]],""))</f>
        <v>none</v>
      </c>
      <c r="V120" s="59"/>
      <c r="W120" s="135" t="s">
        <v>469</v>
      </c>
      <c r="X120" s="50" t="str">
        <f>IF(Table_Styles[[#This Row],[Border Radius]]&lt;&gt;"",Table_Styles[[#This Row],[Border Radius]],IF(Table_Styles[[#This Row],[Border Radius Default]]&lt;&gt;"",Table_Styles[[#This Row],[Border Radius Default]],""))</f>
        <v>4px</v>
      </c>
      <c r="Y120" s="146"/>
      <c r="Z120" s="266" t="s">
        <v>1183</v>
      </c>
      <c r="AA120" s="50" t="str">
        <f>IF(Table_Styles[[#This Row],[MT]]&lt;&gt;"",Table_Styles[[#This Row],[MT]],IF(Table_Styles[[#This Row],[MT Default]]&lt;&gt;"",Table_Styles[[#This Row],[MT Default]],""))</f>
        <v>-6px</v>
      </c>
      <c r="AB120" s="146"/>
      <c r="AC120" s="59" t="s">
        <v>415</v>
      </c>
      <c r="AD120" s="50" t="str">
        <f>IF(Table_Styles[[#This Row],[MR]]&lt;&gt;"",Table_Styles[[#This Row],[MR]],IF(Table_Styles[[#This Row],[MR Default]]&lt;&gt;"",Table_Styles[[#This Row],[MR Default]],""))</f>
        <v>12px</v>
      </c>
      <c r="AE120" s="146"/>
      <c r="AF120" s="135" t="s">
        <v>404</v>
      </c>
      <c r="AG120" s="50" t="str">
        <f>IF(Table_Styles[[#This Row],[MB]]&lt;&gt;"",Table_Styles[[#This Row],[MB]],IF(Table_Styles[[#This Row],[MB Default]]&lt;&gt;"",Table_Styles[[#This Row],[MB Default]],""))</f>
        <v>5px</v>
      </c>
      <c r="AH120" s="146"/>
      <c r="AI120" s="135" t="s">
        <v>863</v>
      </c>
      <c r="AJ120" s="50" t="str">
        <f>IF(Table_Styles[[#This Row],[ML]]&lt;&gt;"",Table_Styles[[#This Row],[ML]],IF(Table_Styles[[#This Row],[ML Default]]&lt;&gt;"",Table_Styles[[#This Row],[ML Default]],""))</f>
        <v>-5px</v>
      </c>
      <c r="AK120" s="146"/>
      <c r="AL120" s="266" t="s">
        <v>428</v>
      </c>
      <c r="AM120" s="50" t="str">
        <f>IF(Table_Styles[[#This Row],[PT]]&lt;&gt;"",Table_Styles[[#This Row],[PT]],IF(Table_Styles[[#This Row],[PT Default]]&lt;&gt;"",Table_Styles[[#This Row],[PT Default]],""))</f>
        <v>7px</v>
      </c>
      <c r="AN120" s="146"/>
      <c r="AO120" s="135" t="s">
        <v>409</v>
      </c>
      <c r="AP120" s="50" t="str">
        <f>IF(Table_Styles[[#This Row],[PR]]&lt;&gt;"",Table_Styles[[#This Row],[PR]],IF(Table_Styles[[#This Row],[PR Default]]&lt;&gt;"",Table_Styles[[#This Row],[PR Default]],""))</f>
        <v>14px</v>
      </c>
      <c r="AQ120" s="146"/>
      <c r="AR120" s="266" t="s">
        <v>404</v>
      </c>
      <c r="AS120" s="50" t="str">
        <f>IF(Table_Styles[[#This Row],[PB]]&lt;&gt;"",Table_Styles[[#This Row],[PB]],IF(Table_Styles[[#This Row],[PB Default]]&lt;&gt;"",Table_Styles[[#This Row],[PB Default]],""))</f>
        <v>5px</v>
      </c>
      <c r="AT120" s="146"/>
      <c r="AU120" s="135" t="s">
        <v>409</v>
      </c>
      <c r="AV120" s="50" t="str">
        <f>IF(Table_Styles[[#This Row],[PL]]&lt;&gt;"",Table_Styles[[#This Row],[PL]],IF(Table_Styles[[#This Row],[PL Default]]&lt;&gt;"",Table_Styles[[#This Row],[PL Default]],""))</f>
        <v>14px</v>
      </c>
      <c r="AW120" s="146"/>
      <c r="AX120" s="59"/>
      <c r="AY120" s="50" t="str">
        <f>IF(Table_Styles[[#This Row],[BT]]&lt;&gt;"",Table_Styles[[#This Row],[BT]],IF(Table_Styles[[#This Row],[BT Default]]&lt;&gt;"",Table_Styles[[#This Row],[BT Default]],""))</f>
        <v/>
      </c>
      <c r="AZ120" s="146"/>
      <c r="BA120" s="59"/>
      <c r="BB120" s="50" t="str">
        <f>IF(Table_Styles[[#This Row],[BR]]&lt;&gt;"",Table_Styles[[#This Row],[BR]],IF(Table_Styles[[#This Row],[BR Default]]&lt;&gt;"",Table_Styles[[#This Row],[BR Default]],""))</f>
        <v/>
      </c>
      <c r="BC120" s="146"/>
      <c r="BD120" s="59"/>
      <c r="BE120" s="50" t="str">
        <f>IF(Table_Styles[[#This Row],[BB]]&lt;&gt;"",Table_Styles[[#This Row],[BB]],IF(Table_Styles[[#This Row],[BB Default]]&lt;&gt;"",Table_Styles[[#This Row],[BB Default]],""))</f>
        <v/>
      </c>
      <c r="BF120" s="146"/>
      <c r="BG120" s="59"/>
      <c r="BH120" s="50" t="str">
        <f>IF(Table_Styles[[#This Row],[BL]]&lt;&gt;"",Table_Styles[[#This Row],[BL]],IF(Table_Styles[[#This Row],[BL Default]]&lt;&gt;"",Table_Styles[[#This Row],[BL Default]],""))</f>
        <v/>
      </c>
      <c r="BI120" s="59"/>
      <c r="BJ120" s="135"/>
      <c r="BK120" s="50" t="str">
        <f>IF(Table_Styles[[#This Row],[Width]]&lt;&gt;"",Table_Styles[[#This Row],[Width]],IF(Table_Styles[[#This Row],[Width Default]]&lt;&gt;"",Table_Styles[[#This Row],[Width Default]],""))</f>
        <v/>
      </c>
      <c r="BL120" s="59"/>
      <c r="BM120" s="135"/>
      <c r="BN120" s="50" t="str">
        <f>IF(Table_Styles[[#This Row],[Height]]&lt;&gt;"",Table_Styles[[#This Row],[Height]],IF(Table_Styles[[#This Row],[Height Default]]&lt;&gt;"",Table_Styles[[#This Row],[Height Default]],""))</f>
        <v/>
      </c>
      <c r="BO120" s="50"/>
      <c r="BP120" s="50"/>
      <c r="BQ120" s="50" t="str">
        <f>IF(Table_Styles[[#This Row],[Top]]&lt;&gt;"",Table_Styles[[#This Row],[Top]],IF(Table_Styles[[#This Row],[Top Default]]&lt;&gt;"",Table_Styles[[#This Row],[Top Default]],""))</f>
        <v/>
      </c>
      <c r="BR120" s="50"/>
      <c r="BS120" s="50"/>
      <c r="BT120" s="50" t="str">
        <f>IF(Table_Styles[[#This Row],[Right]]&lt;&gt;"",Table_Styles[[#This Row],[Right]],IF(Table_Styles[[#This Row],[Right Default]]&lt;&gt;"",Table_Styles[[#This Row],[Right Default]],""))</f>
        <v/>
      </c>
      <c r="BU120" s="50"/>
      <c r="BV120" s="50"/>
      <c r="BW120" s="50" t="str">
        <f>IF(Table_Styles[[#This Row],[Bottom]]&lt;&gt;"",Table_Styles[[#This Row],[Bottom]],IF(Table_Styles[[#This Row],[Bottom Default]]&lt;&gt;"",Table_Styles[[#This Row],[Bottom Default]],""))</f>
        <v/>
      </c>
      <c r="BX120" s="50"/>
      <c r="BY120" s="50"/>
      <c r="BZ120" s="50" t="str">
        <f>IF(Table_Styles[[#This Row],[Left]]&lt;&gt;"",Table_Styles[[#This Row],[Left]],IF(Table_Styles[[#This Row],[Left Default]]&lt;&gt;"",Table_Styles[[#This Row],[Left Default]],""))</f>
        <v/>
      </c>
      <c r="CA120" s="184" t="s">
        <v>1182</v>
      </c>
      <c r="CB120" s="106" t="str">
        <f>IF(AND(Table_Styles[[#This Row],[Selector]]&lt;&gt;"",Table_Styles[[#This Row],[Font Family Used]]&lt;&gt;"",Table_Styles[[#This Row],[Font Weight Used]]&lt;&gt;""),Table_Styles[[#This Row],[Font Family Used]]&amp;" "&amp;Table_Styles[[#This Row],[Font Weight Used]],"")</f>
        <v/>
      </c>
      <c r="CC120" s="106" t="str">
        <f ca="1">IF(AND(Table_Styles[[#This Row],[Selector]],COUNTIF(OFFSET(CC:CC,0,0,ROW()-1,1),"="&amp;Table_Styles[[#This Row],[Font]])=0),Table_Styles[[#This Row],[Font]],"")</f>
        <v/>
      </c>
      <c r="CD120" s="106" t="str">
        <f ca="1">IF(Table_Styles[[#This Row],[Unique Font]]&lt;&gt;"",
"{""fontFamily"":"""&amp;Table_Styles[[#This Row],[Font Family Used]]&amp;""",""fontWeight"":"&amp;Table_Styles[[#This Row],[Font Weight Used]]&amp;"}","")</f>
        <v/>
      </c>
      <c r="CE12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14px;font-weight: 500;color: #FFFFFF;background: #2c6ec3;border: none;border-radius: 4px;margin-top: -6px;margin-right: 12px;margin-bottom: 5px;margin-left: -5px;padding-top: 7px;padding-right: 14px;padding-bottom: 5px;padding-left: 14px;text-transform: uppercase; box-shadow: 0 1px 3px rgba(0,0,0,0.12), 0 1px 2px rgba(0,0,0,0.24);</v>
      </c>
      <c r="CF120" s="106" t="str">
        <f>IF(AND(Table_Styles[[#This Row],[Selector]]&lt;&gt;"", Table_Styles[[#This Row],[Config Properties]]&lt;&gt;""),
Table_Styles[[#This Row],[Selector]]&amp;" { "&amp;Table_Styles[[#This Row],[Config Properties]]&amp;" }","")</f>
        <v>formly-field .file-upload button { font-size: 14px;font-weight: 500;color: #FFFFFF;background: #2c6ec3;border: none;border-radius: 4px;margin-top: -6px;margin-right: 12px;margin-bottom: 5px;margin-left: -5px;padding-top: 7px;padding-right: 14px;padding-bottom: 5px;padding-left: 14px;text-transform: uppercase; box-shadow: 0 1px 3px rgba(0,0,0,0.12), 0 1px 2px rgba(0,0,0,0.24); }</v>
      </c>
      <c r="CG120" s="106" t="str">
        <f xml:space="preserve">
SUBSTITUTE(SUBSTITUTE(SUBSTITUTE(SUBSTITUTE(SUBSTITUTE(SUBSTITUTE(SUBSTITUTE(SUBSTITUTE(Table_Styles[[#This Row],[Config]],
" {","{"),
"{ ","{"),
" }","}"),
"} ","}"),
" ,",","),
", ",","),
" :",":"),
": ",":")</f>
        <v>formly-field .file-upload button{font-size:14px;font-weight:500;color:#FFFFFF;background:#2c6ec3;border:none;border-radius:4px;margin-top:-6px;margin-right:12px;margin-bottom:5px;margin-left:-5px;padding-top:7px;padding-right:14px;padding-bottom:5px;padding-left:14px;text-transform:uppercase; box-shadow:0 1px 3px rgba(0,0,0,0.12),0 1px 2px rgba(0,0,0,0.24);}</v>
      </c>
    </row>
    <row r="121" spans="2:85" ht="21" customHeight="1">
      <c r="B121" s="103" t="s">
        <v>864</v>
      </c>
      <c r="C121" s="228" t="s">
        <v>865</v>
      </c>
      <c r="D121" s="146"/>
      <c r="E121" s="60"/>
      <c r="F121" s="50" t="str">
        <f>IF(Table_Styles[[#This Row],[Font Family]]&lt;&gt;"",Table_Styles[[#This Row],[Font Family]],IF(Table_Styles[[#This Row],[Font Family Default]]&lt;&gt;"",Table_Styles[[#This Row],[Font Family Default]],""))</f>
        <v/>
      </c>
      <c r="G121" s="146"/>
      <c r="H121" s="135" t="s">
        <v>465</v>
      </c>
      <c r="I121" s="50" t="str">
        <f>IF(Table_Styles[[#This Row],[Font Size]]&lt;&gt;"",Table_Styles[[#This Row],[Font Size]],IF(Table_Styles[[#This Row],[Font Size Default]]&lt;&gt;"",Table_Styles[[#This Row],[Font Size Default]],""))</f>
        <v>16px</v>
      </c>
      <c r="J121" s="146"/>
      <c r="K121" s="60">
        <f>Settings_Styling_Font_Weight_Body_Text</f>
        <v>400</v>
      </c>
      <c r="L121" s="50">
        <f>IF(Table_Styles[[#This Row],[Font Weight]]&lt;&gt;"",Table_Styles[[#This Row],[Font Weight]],IF(Table_Styles[[#This Row],[Font Weight Default]]&lt;&gt;"",Table_Styles[[#This Row],[Font Weight Default]],""))</f>
        <v>400</v>
      </c>
      <c r="M121" s="146"/>
      <c r="N121" s="229"/>
      <c r="O121" s="50" t="str">
        <f>IF(Table_Styles[[#This Row],[Colour]]&lt;&gt;"",Table_Styles[[#This Row],[Colour]],IF(Table_Styles[[#This Row],[Colour Default]]&lt;&gt;"",Table_Styles[[#This Row],[Colour Default]],""))</f>
        <v/>
      </c>
      <c r="P121" s="146"/>
      <c r="Q121" s="229"/>
      <c r="R121" s="50" t="str">
        <f>IF(Table_Styles[[#This Row],[Background]]&lt;&gt;"",Table_Styles[[#This Row],[Background]],IF(Table_Styles[[#This Row],[Background Default]]&lt;&gt;"",Table_Styles[[#This Row],[Background Default]],""))</f>
        <v/>
      </c>
      <c r="S121" s="146"/>
      <c r="T121" s="59"/>
      <c r="U121" s="50" t="str">
        <f>IF(Table_Styles[[#This Row],[Border]]&lt;&gt;"",Table_Styles[[#This Row],[Border]],IF(Table_Styles[[#This Row],[Border Default]]&lt;&gt;"",Table_Styles[[#This Row],[Border Default]],""))</f>
        <v/>
      </c>
      <c r="V121" s="59"/>
      <c r="W121" s="135"/>
      <c r="X121" s="50" t="str">
        <f>IF(Table_Styles[[#This Row],[Border Radius]]&lt;&gt;"",Table_Styles[[#This Row],[Border Radius]],IF(Table_Styles[[#This Row],[Border Radius Default]]&lt;&gt;"",Table_Styles[[#This Row],[Border Radius Default]],""))</f>
        <v/>
      </c>
      <c r="Y121" s="146"/>
      <c r="Z121" s="230"/>
      <c r="AA121" s="50" t="str">
        <f>IF(Table_Styles[[#This Row],[MT]]&lt;&gt;"",Table_Styles[[#This Row],[MT]],IF(Table_Styles[[#This Row],[MT Default]]&lt;&gt;"",Table_Styles[[#This Row],[MT Default]],""))</f>
        <v/>
      </c>
      <c r="AB121" s="146"/>
      <c r="AC121" s="59"/>
      <c r="AD121" s="50" t="str">
        <f>IF(Table_Styles[[#This Row],[MR]]&lt;&gt;"",Table_Styles[[#This Row],[MR]],IF(Table_Styles[[#This Row],[MR Default]]&lt;&gt;"",Table_Styles[[#This Row],[MR Default]],""))</f>
        <v/>
      </c>
      <c r="AE121" s="146"/>
      <c r="AF121" s="59"/>
      <c r="AG121" s="50" t="str">
        <f>IF(Table_Styles[[#This Row],[MB]]&lt;&gt;"",Table_Styles[[#This Row],[MB]],IF(Table_Styles[[#This Row],[MB Default]]&lt;&gt;"",Table_Styles[[#This Row],[MB Default]],""))</f>
        <v/>
      </c>
      <c r="AH121" s="146"/>
      <c r="AI121" s="135"/>
      <c r="AJ121" s="50" t="str">
        <f>IF(Table_Styles[[#This Row],[ML]]&lt;&gt;"",Table_Styles[[#This Row],[ML]],IF(Table_Styles[[#This Row],[ML Default]]&lt;&gt;"",Table_Styles[[#This Row],[ML Default]],""))</f>
        <v/>
      </c>
      <c r="AK121" s="146"/>
      <c r="AL121" s="59"/>
      <c r="AM121" s="50" t="str">
        <f>IF(Table_Styles[[#This Row],[PT]]&lt;&gt;"",Table_Styles[[#This Row],[PT]],IF(Table_Styles[[#This Row],[PT Default]]&lt;&gt;"",Table_Styles[[#This Row],[PT Default]],""))</f>
        <v/>
      </c>
      <c r="AN121" s="146"/>
      <c r="AO121" s="59"/>
      <c r="AP121" s="50" t="str">
        <f>IF(Table_Styles[[#This Row],[PR]]&lt;&gt;"",Table_Styles[[#This Row],[PR]],IF(Table_Styles[[#This Row],[PR Default]]&lt;&gt;"",Table_Styles[[#This Row],[PR Default]],""))</f>
        <v/>
      </c>
      <c r="AQ121" s="146"/>
      <c r="AR121" s="59"/>
      <c r="AS121" s="50" t="str">
        <f>IF(Table_Styles[[#This Row],[PB]]&lt;&gt;"",Table_Styles[[#This Row],[PB]],IF(Table_Styles[[#This Row],[PB Default]]&lt;&gt;"",Table_Styles[[#This Row],[PB Default]],""))</f>
        <v/>
      </c>
      <c r="AT121" s="146"/>
      <c r="AU121" s="59"/>
      <c r="AV121" s="50" t="str">
        <f>IF(Table_Styles[[#This Row],[PL]]&lt;&gt;"",Table_Styles[[#This Row],[PL]],IF(Table_Styles[[#This Row],[PL Default]]&lt;&gt;"",Table_Styles[[#This Row],[PL Default]],""))</f>
        <v/>
      </c>
      <c r="AW121" s="146"/>
      <c r="AX121" s="59"/>
      <c r="AY121" s="50" t="str">
        <f>IF(Table_Styles[[#This Row],[BT]]&lt;&gt;"",Table_Styles[[#This Row],[BT]],IF(Table_Styles[[#This Row],[BT Default]]&lt;&gt;"",Table_Styles[[#This Row],[BT Default]],""))</f>
        <v/>
      </c>
      <c r="AZ121" s="146"/>
      <c r="BA121" s="59"/>
      <c r="BB121" s="50" t="str">
        <f>IF(Table_Styles[[#This Row],[BR]]&lt;&gt;"",Table_Styles[[#This Row],[BR]],IF(Table_Styles[[#This Row],[BR Default]]&lt;&gt;"",Table_Styles[[#This Row],[BR Default]],""))</f>
        <v/>
      </c>
      <c r="BC121" s="146"/>
      <c r="BD121" s="59"/>
      <c r="BE121" s="50" t="str">
        <f>IF(Table_Styles[[#This Row],[BB]]&lt;&gt;"",Table_Styles[[#This Row],[BB]],IF(Table_Styles[[#This Row],[BB Default]]&lt;&gt;"",Table_Styles[[#This Row],[BB Default]],""))</f>
        <v/>
      </c>
      <c r="BF121" s="146"/>
      <c r="BG121" s="59"/>
      <c r="BH121" s="50" t="str">
        <f>IF(Table_Styles[[#This Row],[BL]]&lt;&gt;"",Table_Styles[[#This Row],[BL]],IF(Table_Styles[[#This Row],[BL Default]]&lt;&gt;"",Table_Styles[[#This Row],[BL Default]],""))</f>
        <v/>
      </c>
      <c r="BI121" s="59"/>
      <c r="BJ121" s="135"/>
      <c r="BK121" s="50" t="str">
        <f>IF(Table_Styles[[#This Row],[Width]]&lt;&gt;"",Table_Styles[[#This Row],[Width]],IF(Table_Styles[[#This Row],[Width Default]]&lt;&gt;"",Table_Styles[[#This Row],[Width Default]],""))</f>
        <v/>
      </c>
      <c r="BL121" s="59"/>
      <c r="BM121" s="135"/>
      <c r="BN121" s="50" t="str">
        <f>IF(Table_Styles[[#This Row],[Height]]&lt;&gt;"",Table_Styles[[#This Row],[Height]],IF(Table_Styles[[#This Row],[Height Default]]&lt;&gt;"",Table_Styles[[#This Row],[Height Default]],""))</f>
        <v/>
      </c>
      <c r="BO121" s="50"/>
      <c r="BP121" s="50"/>
      <c r="BQ121" s="50" t="str">
        <f>IF(Table_Styles[[#This Row],[Top]]&lt;&gt;"",Table_Styles[[#This Row],[Top]],IF(Table_Styles[[#This Row],[Top Default]]&lt;&gt;"",Table_Styles[[#This Row],[Top Default]],""))</f>
        <v/>
      </c>
      <c r="BR121" s="50"/>
      <c r="BS121" s="50"/>
      <c r="BT121" s="50" t="str">
        <f>IF(Table_Styles[[#This Row],[Right]]&lt;&gt;"",Table_Styles[[#This Row],[Right]],IF(Table_Styles[[#This Row],[Right Default]]&lt;&gt;"",Table_Styles[[#This Row],[Right Default]],""))</f>
        <v/>
      </c>
      <c r="BU121" s="50"/>
      <c r="BV121" s="50"/>
      <c r="BW121" s="50" t="str">
        <f>IF(Table_Styles[[#This Row],[Bottom]]&lt;&gt;"",Table_Styles[[#This Row],[Bottom]],IF(Table_Styles[[#This Row],[Bottom Default]]&lt;&gt;"",Table_Styles[[#This Row],[Bottom Default]],""))</f>
        <v/>
      </c>
      <c r="BX121" s="50"/>
      <c r="BY121" s="50"/>
      <c r="BZ121" s="50" t="str">
        <f>IF(Table_Styles[[#This Row],[Left]]&lt;&gt;"",Table_Styles[[#This Row],[Left]],IF(Table_Styles[[#This Row],[Left Default]]&lt;&gt;"",Table_Styles[[#This Row],[Left Default]],""))</f>
        <v/>
      </c>
      <c r="CA121" s="146"/>
      <c r="CB121" s="106" t="str">
        <f>IF(AND(Table_Styles[[#This Row],[Selector]]&lt;&gt;"",Table_Styles[[#This Row],[Font Family Used]]&lt;&gt;"",Table_Styles[[#This Row],[Font Weight Used]]&lt;&gt;""),Table_Styles[[#This Row],[Font Family Used]]&amp;" "&amp;Table_Styles[[#This Row],[Font Weight Used]],"")</f>
        <v/>
      </c>
      <c r="CC121" s="106" t="str">
        <f ca="1">IF(AND(Table_Styles[[#This Row],[Selector]],COUNTIF(OFFSET(CC:CC,0,0,ROW()-1,1),"="&amp;Table_Styles[[#This Row],[Font]])=0),Table_Styles[[#This Row],[Font]],"")</f>
        <v/>
      </c>
      <c r="CD121" s="106" t="str">
        <f ca="1">IF(Table_Styles[[#This Row],[Unique Font]]&lt;&gt;"",
"{""fontFamily"":"""&amp;Table_Styles[[#This Row],[Font Family Used]]&amp;""",""fontWeight"":"&amp;Table_Styles[[#This Row],[Font Weight Used]]&amp;"}","")</f>
        <v/>
      </c>
      <c r="CE121"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400</v>
      </c>
      <c r="CF121" s="106" t="str">
        <f>IF(AND(Table_Styles[[#This Row],[Selector]]&lt;&gt;"", Table_Styles[[#This Row],[Config Properties]]&lt;&gt;""),
Table_Styles[[#This Row],[Selector]]&amp;" { "&amp;Table_Styles[[#This Row],[Config Properties]]&amp;" }","")</f>
        <v>formly-field .file-upload .file-name { font-size: 16px;font-weight: 400 }</v>
      </c>
      <c r="CG121" s="106" t="str">
        <f xml:space="preserve">
SUBSTITUTE(SUBSTITUTE(SUBSTITUTE(SUBSTITUTE(SUBSTITUTE(SUBSTITUTE(SUBSTITUTE(SUBSTITUTE(Table_Styles[[#This Row],[Config]],
" {","{"),
"{ ","{"),
" }","}"),
"} ","}"),
" ,",","),
", ",","),
" :",":"),
": ",":")</f>
        <v>formly-field .file-upload .file-name{font-size:16px;font-weight:400}</v>
      </c>
    </row>
    <row r="122" spans="2:85" ht="21" customHeight="1" thickBot="1">
      <c r="B122" s="109" t="s">
        <v>27</v>
      </c>
      <c r="C122" s="109"/>
      <c r="D122" s="125"/>
      <c r="E122" s="125"/>
      <c r="F122" s="109" t="str">
        <f>IF(Table_Styles[[#This Row],[Font Family]]&lt;&gt;"",Table_Styles[[#This Row],[Font Family]],IF(Table_Styles[[#This Row],[Font Family Default]]&lt;&gt;"",Table_Styles[[#This Row],[Font Family Default]],""))</f>
        <v/>
      </c>
      <c r="G122" s="125"/>
      <c r="H122" s="125"/>
      <c r="I122" s="109" t="str">
        <f>IF(Table_Styles[[#This Row],[Font Size]]&lt;&gt;"",Table_Styles[[#This Row],[Font Size]],IF(Table_Styles[[#This Row],[Font Size Default]]&lt;&gt;"",Table_Styles[[#This Row],[Font Size Default]],""))</f>
        <v/>
      </c>
      <c r="J122" s="125"/>
      <c r="K122" s="125"/>
      <c r="L122" s="109" t="str">
        <f>IF(Table_Styles[[#This Row],[Font Weight]]&lt;&gt;"",Table_Styles[[#This Row],[Font Weight]],IF(Table_Styles[[#This Row],[Font Weight Default]]&lt;&gt;"",Table_Styles[[#This Row],[Font Weight Default]],""))</f>
        <v/>
      </c>
      <c r="M122" s="125"/>
      <c r="N122" s="125"/>
      <c r="O122" s="109" t="str">
        <f>IF(Table_Styles[[#This Row],[Colour]]&lt;&gt;"",Table_Styles[[#This Row],[Colour]],IF(Table_Styles[[#This Row],[Colour Default]]&lt;&gt;"",Table_Styles[[#This Row],[Colour Default]],""))</f>
        <v/>
      </c>
      <c r="P122" s="125"/>
      <c r="Q122" s="125"/>
      <c r="R122" s="109" t="str">
        <f>IF(Table_Styles[[#This Row],[Background]]&lt;&gt;"",Table_Styles[[#This Row],[Background]],IF(Table_Styles[[#This Row],[Background Default]]&lt;&gt;"",Table_Styles[[#This Row],[Background Default]],""))</f>
        <v/>
      </c>
      <c r="S122" s="125"/>
      <c r="T122" s="125"/>
      <c r="U122" s="109" t="str">
        <f>IF(Table_Styles[[#This Row],[Border]]&lt;&gt;"",Table_Styles[[#This Row],[Border]],IF(Table_Styles[[#This Row],[Border Default]]&lt;&gt;"",Table_Styles[[#This Row],[Border Default]],""))</f>
        <v/>
      </c>
      <c r="V122" s="125"/>
      <c r="W122" s="125"/>
      <c r="X122" s="109" t="str">
        <f>IF(Table_Styles[[#This Row],[Border Radius]]&lt;&gt;"",Table_Styles[[#This Row],[Border Radius]],IF(Table_Styles[[#This Row],[Border Radius Default]]&lt;&gt;"",Table_Styles[[#This Row],[Border Radius Default]],""))</f>
        <v/>
      </c>
      <c r="Y122" s="125"/>
      <c r="Z122" s="125"/>
      <c r="AA122" s="109" t="str">
        <f>IF(Table_Styles[[#This Row],[MT]]&lt;&gt;"",Table_Styles[[#This Row],[MT]],IF(Table_Styles[[#This Row],[MT Default]]&lt;&gt;"",Table_Styles[[#This Row],[MT Default]],""))</f>
        <v/>
      </c>
      <c r="AB122" s="125"/>
      <c r="AC122" s="125"/>
      <c r="AD122" s="109" t="str">
        <f>IF(Table_Styles[[#This Row],[MR]]&lt;&gt;"",Table_Styles[[#This Row],[MR]],IF(Table_Styles[[#This Row],[MR Default]]&lt;&gt;"",Table_Styles[[#This Row],[MR Default]],""))</f>
        <v/>
      </c>
      <c r="AE122" s="125"/>
      <c r="AF122" s="125"/>
      <c r="AG122" s="109" t="str">
        <f>IF(Table_Styles[[#This Row],[MB]]&lt;&gt;"",Table_Styles[[#This Row],[MB]],IF(Table_Styles[[#This Row],[MB Default]]&lt;&gt;"",Table_Styles[[#This Row],[MB Default]],""))</f>
        <v/>
      </c>
      <c r="AH122" s="125"/>
      <c r="AI122" s="125"/>
      <c r="AJ122" s="109" t="str">
        <f>IF(Table_Styles[[#This Row],[ML]]&lt;&gt;"",Table_Styles[[#This Row],[ML]],IF(Table_Styles[[#This Row],[ML Default]]&lt;&gt;"",Table_Styles[[#This Row],[ML Default]],""))</f>
        <v/>
      </c>
      <c r="AK122" s="125"/>
      <c r="AL122" s="125"/>
      <c r="AM122" s="109" t="str">
        <f>IF(Table_Styles[[#This Row],[PT]]&lt;&gt;"",Table_Styles[[#This Row],[PT]],IF(Table_Styles[[#This Row],[PT Default]]&lt;&gt;"",Table_Styles[[#This Row],[PT Default]],""))</f>
        <v/>
      </c>
      <c r="AN122" s="125"/>
      <c r="AO122" s="125"/>
      <c r="AP122" s="109" t="str">
        <f>IF(Table_Styles[[#This Row],[PR]]&lt;&gt;"",Table_Styles[[#This Row],[PR]],IF(Table_Styles[[#This Row],[PR Default]]&lt;&gt;"",Table_Styles[[#This Row],[PR Default]],""))</f>
        <v/>
      </c>
      <c r="AQ122" s="125"/>
      <c r="AR122" s="125"/>
      <c r="AS122" s="109" t="str">
        <f>IF(Table_Styles[[#This Row],[PB]]&lt;&gt;"",Table_Styles[[#This Row],[PB]],IF(Table_Styles[[#This Row],[PB Default]]&lt;&gt;"",Table_Styles[[#This Row],[PB Default]],""))</f>
        <v/>
      </c>
      <c r="AT122" s="125"/>
      <c r="AU122" s="125"/>
      <c r="AV122" s="109" t="str">
        <f>IF(Table_Styles[[#This Row],[PL]]&lt;&gt;"",Table_Styles[[#This Row],[PL]],IF(Table_Styles[[#This Row],[PL Default]]&lt;&gt;"",Table_Styles[[#This Row],[PL Default]],""))</f>
        <v/>
      </c>
      <c r="AW122" s="125"/>
      <c r="AX122" s="125"/>
      <c r="AY122" s="109" t="str">
        <f>IF(Table_Styles[[#This Row],[BT]]&lt;&gt;"",Table_Styles[[#This Row],[BT]],IF(Table_Styles[[#This Row],[BT Default]]&lt;&gt;"",Table_Styles[[#This Row],[BT Default]],""))</f>
        <v/>
      </c>
      <c r="AZ122" s="125"/>
      <c r="BA122" s="125"/>
      <c r="BB122" s="109" t="str">
        <f>IF(Table_Styles[[#This Row],[BR]]&lt;&gt;"",Table_Styles[[#This Row],[BR]],IF(Table_Styles[[#This Row],[BR Default]]&lt;&gt;"",Table_Styles[[#This Row],[BR Default]],""))</f>
        <v/>
      </c>
      <c r="BC122" s="125"/>
      <c r="BD122" s="125"/>
      <c r="BE122" s="109" t="str">
        <f>IF(Table_Styles[[#This Row],[BB]]&lt;&gt;"",Table_Styles[[#This Row],[BB]],IF(Table_Styles[[#This Row],[BB Default]]&lt;&gt;"",Table_Styles[[#This Row],[BB Default]],""))</f>
        <v/>
      </c>
      <c r="BF122" s="125"/>
      <c r="BG122" s="125"/>
      <c r="BH122" s="109" t="str">
        <f>IF(Table_Styles[[#This Row],[BL]]&lt;&gt;"",Table_Styles[[#This Row],[BL]],IF(Table_Styles[[#This Row],[BL Default]]&lt;&gt;"",Table_Styles[[#This Row],[BL Default]],""))</f>
        <v/>
      </c>
      <c r="BI122" s="125"/>
      <c r="BJ122" s="125"/>
      <c r="BK122" s="109" t="str">
        <f>IF(Table_Styles[[#This Row],[Width]]&lt;&gt;"",Table_Styles[[#This Row],[Width]],IF(Table_Styles[[#This Row],[Width Default]]&lt;&gt;"",Table_Styles[[#This Row],[Width Default]],""))</f>
        <v/>
      </c>
      <c r="BL122" s="125"/>
      <c r="BM122" s="125"/>
      <c r="BN122" s="109" t="str">
        <f>IF(Table_Styles[[#This Row],[Height]]&lt;&gt;"",Table_Styles[[#This Row],[Height]],IF(Table_Styles[[#This Row],[Height Default]]&lt;&gt;"",Table_Styles[[#This Row],[Height Default]],""))</f>
        <v/>
      </c>
      <c r="BO122" s="109"/>
      <c r="BP122" s="109"/>
      <c r="BQ122" s="109" t="str">
        <f>IF(Table_Styles[[#This Row],[Top]]&lt;&gt;"",Table_Styles[[#This Row],[Top]],IF(Table_Styles[[#This Row],[Top Default]]&lt;&gt;"",Table_Styles[[#This Row],[Top Default]],""))</f>
        <v/>
      </c>
      <c r="BR122" s="109"/>
      <c r="BS122" s="109"/>
      <c r="BT122" s="109" t="str">
        <f>IF(Table_Styles[[#This Row],[Right]]&lt;&gt;"",Table_Styles[[#This Row],[Right]],IF(Table_Styles[[#This Row],[Right Default]]&lt;&gt;"",Table_Styles[[#This Row],[Right Default]],""))</f>
        <v/>
      </c>
      <c r="BU122" s="109"/>
      <c r="BV122" s="109"/>
      <c r="BW122" s="109" t="str">
        <f>IF(Table_Styles[[#This Row],[Bottom]]&lt;&gt;"",Table_Styles[[#This Row],[Bottom]],IF(Table_Styles[[#This Row],[Bottom Default]]&lt;&gt;"",Table_Styles[[#This Row],[Bottom Default]],""))</f>
        <v/>
      </c>
      <c r="BX122" s="109"/>
      <c r="BY122" s="109"/>
      <c r="BZ122" s="109" t="str">
        <f>IF(Table_Styles[[#This Row],[Left]]&lt;&gt;"",Table_Styles[[#This Row],[Left]],IF(Table_Styles[[#This Row],[Left Default]]&lt;&gt;"",Table_Styles[[#This Row],[Left Default]],""))</f>
        <v/>
      </c>
      <c r="CA122" s="125"/>
      <c r="CB122" s="109" t="str">
        <f>IF(AND(Table_Styles[[#This Row],[Selector]]&lt;&gt;"",Table_Styles[[#This Row],[Font Family Used]]&lt;&gt;"",Table_Styles[[#This Row],[Font Weight Used]]&lt;&gt;""),Table_Styles[[#This Row],[Font Family Used]]&amp;" "&amp;Table_Styles[[#This Row],[Font Weight Used]],"")</f>
        <v/>
      </c>
      <c r="CC122" s="109" t="str">
        <f ca="1">IF(AND(Table_Styles[[#This Row],[Selector]],COUNTIF(OFFSET(CC:CC,0,0,ROW()-1,1),"="&amp;Table_Styles[[#This Row],[Font]])=0),Table_Styles[[#This Row],[Font]],"")</f>
        <v/>
      </c>
      <c r="CD122" s="109" t="str">
        <f ca="1">IF(Table_Styles[[#This Row],[Unique Font]]&lt;&gt;"",
"{""fontFamily"":"""&amp;Table_Styles[[#This Row],[Font Family Used]]&amp;""",""fontWeight"":"&amp;Table_Styles[[#This Row],[Font Weight Used]]&amp;"}","")</f>
        <v/>
      </c>
      <c r="CE122"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2" s="109" t="str">
        <f>IF(AND(Table_Styles[[#This Row],[Selector]]&lt;&gt;"", Table_Styles[[#This Row],[Config Properties]]&lt;&gt;""),
Table_Styles[[#This Row],[Selector]]&amp;" { "&amp;Table_Styles[[#This Row],[Config Properties]]&amp;" }","")</f>
        <v/>
      </c>
      <c r="CG122" s="109" t="str">
        <f xml:space="preserve">
SUBSTITUTE(SUBSTITUTE(SUBSTITUTE(SUBSTITUTE(SUBSTITUTE(SUBSTITUTE(SUBSTITUTE(SUBSTITUTE(Table_Styles[[#This Row],[Config]],
" {","{"),
"{ ","{"),
" }","}"),
"} ","}"),
" ,",","),
", ",","),
" :",":"),
": ",":")</f>
        <v/>
      </c>
    </row>
    <row r="123" spans="2:85" ht="21" customHeight="1">
      <c r="B123" s="176" t="s">
        <v>157</v>
      </c>
      <c r="C123" s="176" t="s">
        <v>494</v>
      </c>
      <c r="D123" s="59"/>
      <c r="E123" s="60"/>
      <c r="F123" s="50" t="str">
        <f>IF(Table_Styles[[#This Row],[Font Family]]&lt;&gt;"",Table_Styles[[#This Row],[Font Family]],IF(Table_Styles[[#This Row],[Font Family Default]]&lt;&gt;"",Table_Styles[[#This Row],[Font Family Default]],""))</f>
        <v/>
      </c>
      <c r="G123" s="59"/>
      <c r="H123" s="135" t="s">
        <v>409</v>
      </c>
      <c r="I123" s="50" t="str">
        <f>IF(Table_Styles[[#This Row],[Font Size]]&lt;&gt;"",Table_Styles[[#This Row],[Font Size]],IF(Table_Styles[[#This Row],[Font Size Default]]&lt;&gt;"",Table_Styles[[#This Row],[Font Size Default]],""))</f>
        <v>14px</v>
      </c>
      <c r="J123" s="59"/>
      <c r="K123" s="60"/>
      <c r="L123" s="50" t="str">
        <f>IF(Table_Styles[[#This Row],[Font Weight]]&lt;&gt;"",Table_Styles[[#This Row],[Font Weight]],IF(Table_Styles[[#This Row],[Font Weight Default]]&lt;&gt;"",Table_Styles[[#This Row],[Font Weight Default]],""))</f>
        <v/>
      </c>
      <c r="M123" s="59"/>
      <c r="N123" s="174" t="str">
        <f>Colour_Accent_2</f>
        <v>#2c6ec3</v>
      </c>
      <c r="O123" s="50" t="str">
        <f>IF(Table_Styles[[#This Row],[Colour]]&lt;&gt;"",Table_Styles[[#This Row],[Colour]],IF(Table_Styles[[#This Row],[Colour Default]]&lt;&gt;"",Table_Styles[[#This Row],[Colour Default]],""))</f>
        <v>#2c6ec3</v>
      </c>
      <c r="P123" s="59"/>
      <c r="Q123" s="59"/>
      <c r="R123" s="50" t="str">
        <f>IF(Table_Styles[[#This Row],[Background]]&lt;&gt;"",Table_Styles[[#This Row],[Background]],IF(Table_Styles[[#This Row],[Background Default]]&lt;&gt;"",Table_Styles[[#This Row],[Background Default]],""))</f>
        <v/>
      </c>
      <c r="S123" s="59"/>
      <c r="T123" s="62"/>
      <c r="U123" s="50" t="str">
        <f>IF(Table_Styles[[#This Row],[Border]]&lt;&gt;"",Table_Styles[[#This Row],[Border]],IF(Table_Styles[[#This Row],[Border Default]]&lt;&gt;"",Table_Styles[[#This Row],[Border Default]],""))</f>
        <v/>
      </c>
      <c r="V123" s="59"/>
      <c r="W123" s="59"/>
      <c r="X123" s="50" t="str">
        <f>IF(Table_Styles[[#This Row],[Border Radius]]&lt;&gt;"",Table_Styles[[#This Row],[Border Radius]],IF(Table_Styles[[#This Row],[Border Radius Default]]&lt;&gt;"",Table_Styles[[#This Row],[Border Radius Default]],""))</f>
        <v/>
      </c>
      <c r="Y123" s="59"/>
      <c r="Z123" s="59"/>
      <c r="AA123" s="50" t="str">
        <f>IF(Table_Styles[[#This Row],[MT]]&lt;&gt;"",Table_Styles[[#This Row],[MT]],IF(Table_Styles[[#This Row],[MT Default]]&lt;&gt;"",Table_Styles[[#This Row],[MT Default]],""))</f>
        <v/>
      </c>
      <c r="AB123" s="59"/>
      <c r="AC123" s="59"/>
      <c r="AD123" s="50" t="str">
        <f>IF(Table_Styles[[#This Row],[MR]]&lt;&gt;"",Table_Styles[[#This Row],[MR]],IF(Table_Styles[[#This Row],[MR Default]]&lt;&gt;"",Table_Styles[[#This Row],[MR Default]],""))</f>
        <v/>
      </c>
      <c r="AE123" s="59"/>
      <c r="AF123" s="59"/>
      <c r="AG123" s="50" t="str">
        <f>IF(Table_Styles[[#This Row],[MB]]&lt;&gt;"",Table_Styles[[#This Row],[MB]],IF(Table_Styles[[#This Row],[MB Default]]&lt;&gt;"",Table_Styles[[#This Row],[MB Default]],""))</f>
        <v/>
      </c>
      <c r="AH123" s="59"/>
      <c r="AI123" s="177"/>
      <c r="AJ123" s="50" t="str">
        <f>IF(Table_Styles[[#This Row],[ML]]&lt;&gt;"",Table_Styles[[#This Row],[ML]],IF(Table_Styles[[#This Row],[ML Default]]&lt;&gt;"",Table_Styles[[#This Row],[ML Default]],""))</f>
        <v/>
      </c>
      <c r="AK123" s="59"/>
      <c r="AL123" s="59"/>
      <c r="AM123" s="50" t="str">
        <f>IF(Table_Styles[[#This Row],[PT]]&lt;&gt;"",Table_Styles[[#This Row],[PT]],IF(Table_Styles[[#This Row],[PT Default]]&lt;&gt;"",Table_Styles[[#This Row],[PT Default]],""))</f>
        <v/>
      </c>
      <c r="AN123" s="59"/>
      <c r="AO123" s="59"/>
      <c r="AP123" s="50" t="str">
        <f>IF(Table_Styles[[#This Row],[PR]]&lt;&gt;"",Table_Styles[[#This Row],[PR]],IF(Table_Styles[[#This Row],[PR Default]]&lt;&gt;"",Table_Styles[[#This Row],[PR Default]],""))</f>
        <v/>
      </c>
      <c r="AQ123" s="59"/>
      <c r="AR123" s="59"/>
      <c r="AS123" s="50" t="str">
        <f>IF(Table_Styles[[#This Row],[PB]]&lt;&gt;"",Table_Styles[[#This Row],[PB]],IF(Table_Styles[[#This Row],[PB Default]]&lt;&gt;"",Table_Styles[[#This Row],[PB Default]],""))</f>
        <v/>
      </c>
      <c r="AT123" s="59"/>
      <c r="AU123" s="59"/>
      <c r="AV123" s="50" t="str">
        <f>IF(Table_Styles[[#This Row],[PL]]&lt;&gt;"",Table_Styles[[#This Row],[PL]],IF(Table_Styles[[#This Row],[PL Default]]&lt;&gt;"",Table_Styles[[#This Row],[PL Default]],""))</f>
        <v/>
      </c>
      <c r="AW123" s="59"/>
      <c r="AX123" s="59"/>
      <c r="AY123" s="50" t="str">
        <f>IF(Table_Styles[[#This Row],[BT]]&lt;&gt;"",Table_Styles[[#This Row],[BT]],IF(Table_Styles[[#This Row],[BT Default]]&lt;&gt;"",Table_Styles[[#This Row],[BT Default]],""))</f>
        <v/>
      </c>
      <c r="AZ123" s="59"/>
      <c r="BA123" s="59"/>
      <c r="BB123" s="50" t="str">
        <f>IF(Table_Styles[[#This Row],[BR]]&lt;&gt;"",Table_Styles[[#This Row],[BR]],IF(Table_Styles[[#This Row],[BR Default]]&lt;&gt;"",Table_Styles[[#This Row],[BR Default]],""))</f>
        <v/>
      </c>
      <c r="BC123" s="59"/>
      <c r="BD123" s="59"/>
      <c r="BE123" s="50" t="str">
        <f>IF(Table_Styles[[#This Row],[BB]]&lt;&gt;"",Table_Styles[[#This Row],[BB]],IF(Table_Styles[[#This Row],[BB Default]]&lt;&gt;"",Table_Styles[[#This Row],[BB Default]],""))</f>
        <v/>
      </c>
      <c r="BF123" s="59"/>
      <c r="BG123" s="59"/>
      <c r="BH123" s="50" t="str">
        <f>IF(Table_Styles[[#This Row],[BL]]&lt;&gt;"",Table_Styles[[#This Row],[BL]],IF(Table_Styles[[#This Row],[BL Default]]&lt;&gt;"",Table_Styles[[#This Row],[BL Default]],""))</f>
        <v/>
      </c>
      <c r="BI123" s="59"/>
      <c r="BJ123" s="59"/>
      <c r="BK123" s="50" t="str">
        <f>IF(Table_Styles[[#This Row],[Width]]&lt;&gt;"",Table_Styles[[#This Row],[Width]],IF(Table_Styles[[#This Row],[Width Default]]&lt;&gt;"",Table_Styles[[#This Row],[Width Default]],""))</f>
        <v/>
      </c>
      <c r="BL123" s="59"/>
      <c r="BM123" s="59"/>
      <c r="BN123" s="50" t="str">
        <f>IF(Table_Styles[[#This Row],[Height]]&lt;&gt;"",Table_Styles[[#This Row],[Height]],IF(Table_Styles[[#This Row],[Height Default]]&lt;&gt;"",Table_Styles[[#This Row],[Height Default]],""))</f>
        <v/>
      </c>
      <c r="BO123" s="50"/>
      <c r="BP123" s="50"/>
      <c r="BQ123" s="50" t="str">
        <f>IF(Table_Styles[[#This Row],[Top]]&lt;&gt;"",Table_Styles[[#This Row],[Top]],IF(Table_Styles[[#This Row],[Top Default]]&lt;&gt;"",Table_Styles[[#This Row],[Top Default]],""))</f>
        <v/>
      </c>
      <c r="BR123" s="50"/>
      <c r="BS123" s="50"/>
      <c r="BT123" s="50" t="str">
        <f>IF(Table_Styles[[#This Row],[Right]]&lt;&gt;"",Table_Styles[[#This Row],[Right]],IF(Table_Styles[[#This Row],[Right Default]]&lt;&gt;"",Table_Styles[[#This Row],[Right Default]],""))</f>
        <v/>
      </c>
      <c r="BU123" s="50"/>
      <c r="BV123" s="50"/>
      <c r="BW123" s="50" t="str">
        <f>IF(Table_Styles[[#This Row],[Bottom]]&lt;&gt;"",Table_Styles[[#This Row],[Bottom]],IF(Table_Styles[[#This Row],[Bottom Default]]&lt;&gt;"",Table_Styles[[#This Row],[Bottom Default]],""))</f>
        <v/>
      </c>
      <c r="BX123" s="50"/>
      <c r="BY123" s="50"/>
      <c r="BZ123" s="50" t="str">
        <f>IF(Table_Styles[[#This Row],[Left]]&lt;&gt;"",Table_Styles[[#This Row],[Left]],IF(Table_Styles[[#This Row],[Left Default]]&lt;&gt;"",Table_Styles[[#This Row],[Left Default]],""))</f>
        <v/>
      </c>
      <c r="CA123" s="59"/>
      <c r="CB123" s="106" t="str">
        <f>IF(AND(Table_Styles[[#This Row],[Selector]]&lt;&gt;"",Table_Styles[[#This Row],[Font Family Used]]&lt;&gt;"",Table_Styles[[#This Row],[Font Weight Used]]&lt;&gt;""),Table_Styles[[#This Row],[Font Family Used]]&amp;" "&amp;Table_Styles[[#This Row],[Font Weight Used]],"")</f>
        <v/>
      </c>
      <c r="CC123" s="106" t="str">
        <f ca="1">IF(AND(Table_Styles[[#This Row],[Selector]],COUNTIF(OFFSET(CC:CC,0,0,ROW()-1,1),"="&amp;Table_Styles[[#This Row],[Font]])=0),Table_Styles[[#This Row],[Font]],"")</f>
        <v/>
      </c>
      <c r="CD123" s="106" t="str">
        <f ca="1">IF(Table_Styles[[#This Row],[Unique Font]]&lt;&gt;"",
"{""fontFamily"":"""&amp;Table_Styles[[#This Row],[Font Family Used]]&amp;""",""fontWeight"":"&amp;Table_Styles[[#This Row],[Font Weight Used]]&amp;"}","")</f>
        <v/>
      </c>
      <c r="CE123"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14px;color: #2c6ec3</v>
      </c>
      <c r="CF123" s="106" t="str">
        <f>IF(AND(Table_Styles[[#This Row],[Selector]]&lt;&gt;"", Table_Styles[[#This Row],[Config Properties]]&lt;&gt;""),
Table_Styles[[#This Row],[Selector]]&amp;" { "&amp;Table_Styles[[#This Row],[Config Properties]]&amp;" }","")</f>
        <v>.tooltip-icon { font-size: 14px;color: #2c6ec3 }</v>
      </c>
      <c r="CG123" s="106" t="str">
        <f xml:space="preserve">
SUBSTITUTE(SUBSTITUTE(SUBSTITUTE(SUBSTITUTE(SUBSTITUTE(SUBSTITUTE(SUBSTITUTE(SUBSTITUTE(Table_Styles[[#This Row],[Config]],
" {","{"),
"{ ","{"),
" }","}"),
"} ","}"),
" ,",","),
", ",","),
" :",":"),
": ",":")</f>
        <v>.tooltip-icon{font-size:14px;color:#2c6ec3}</v>
      </c>
    </row>
    <row r="124" spans="2:85" ht="21" customHeight="1">
      <c r="B124" s="176" t="s">
        <v>467</v>
      </c>
      <c r="C124" s="176" t="s">
        <v>495</v>
      </c>
      <c r="D124" s="59"/>
      <c r="E124" s="60"/>
      <c r="F124" s="50" t="str">
        <f>IF(Table_Styles[[#This Row],[Font Family]]&lt;&gt;"",Table_Styles[[#This Row],[Font Family]],IF(Table_Styles[[#This Row],[Font Family Default]]&lt;&gt;"",Table_Styles[[#This Row],[Font Family Default]],""))</f>
        <v/>
      </c>
      <c r="G124" s="59"/>
      <c r="H124" s="135"/>
      <c r="I124" s="50" t="str">
        <f>IF(Table_Styles[[#This Row],[Font Size]]&lt;&gt;"",Table_Styles[[#This Row],[Font Size]],IF(Table_Styles[[#This Row],[Font Size Default]]&lt;&gt;"",Table_Styles[[#This Row],[Font Size Default]],""))</f>
        <v/>
      </c>
      <c r="J124" s="59"/>
      <c r="K124" s="60"/>
      <c r="L124" s="50" t="str">
        <f>IF(Table_Styles[[#This Row],[Font Weight]]&lt;&gt;"",Table_Styles[[#This Row],[Font Weight]],IF(Table_Styles[[#This Row],[Font Weight Default]]&lt;&gt;"",Table_Styles[[#This Row],[Font Weight Default]],""))</f>
        <v/>
      </c>
      <c r="M124" s="59"/>
      <c r="N124" s="60"/>
      <c r="O124" s="50" t="str">
        <f>IF(Table_Styles[[#This Row],[Colour]]&lt;&gt;"",Table_Styles[[#This Row],[Colour]],IF(Table_Styles[[#This Row],[Colour Default]]&lt;&gt;"",Table_Styles[[#This Row],[Colour Default]],""))</f>
        <v/>
      </c>
      <c r="P124" s="59"/>
      <c r="Q124" s="59" t="str">
        <f>Colour_Background_1</f>
        <v>#FFFFFF</v>
      </c>
      <c r="R124" s="50" t="str">
        <f>IF(Table_Styles[[#This Row],[Background]]&lt;&gt;"",Table_Styles[[#This Row],[Background]],IF(Table_Styles[[#This Row],[Background Default]]&lt;&gt;"",Table_Styles[[#This Row],[Background Default]],""))</f>
        <v>#FFFFFF</v>
      </c>
      <c r="S124" s="59"/>
      <c r="T124" s="59" t="s">
        <v>414</v>
      </c>
      <c r="U124" s="50" t="str">
        <f>IF(Table_Styles[[#This Row],[Border]]&lt;&gt;"",Table_Styles[[#This Row],[Border]],IF(Table_Styles[[#This Row],[Border Default]]&lt;&gt;"",Table_Styles[[#This Row],[Border Default]],""))</f>
        <v>none</v>
      </c>
      <c r="V124" s="59"/>
      <c r="W124" s="59">
        <f>Settings_Styling_Other_Default_Border_Radius</f>
        <v>0</v>
      </c>
      <c r="X124" s="50">
        <f>IF(Table_Styles[[#This Row],[Border Radius]]&lt;&gt;"",Table_Styles[[#This Row],[Border Radius]],IF(Table_Styles[[#This Row],[Border Radius Default]]&lt;&gt;"",Table_Styles[[#This Row],[Border Radius Default]],""))</f>
        <v>0</v>
      </c>
      <c r="Y124" s="59"/>
      <c r="Z124" s="59"/>
      <c r="AA124" s="50" t="str">
        <f>IF(Table_Styles[[#This Row],[MT]]&lt;&gt;"",Table_Styles[[#This Row],[MT]],IF(Table_Styles[[#This Row],[MT Default]]&lt;&gt;"",Table_Styles[[#This Row],[MT Default]],""))</f>
        <v/>
      </c>
      <c r="AB124" s="59"/>
      <c r="AC124" s="59"/>
      <c r="AD124" s="50" t="str">
        <f>IF(Table_Styles[[#This Row],[MR]]&lt;&gt;"",Table_Styles[[#This Row],[MR]],IF(Table_Styles[[#This Row],[MR Default]]&lt;&gt;"",Table_Styles[[#This Row],[MR Default]],""))</f>
        <v/>
      </c>
      <c r="AE124" s="59"/>
      <c r="AF124" s="59"/>
      <c r="AG124" s="50" t="str">
        <f>IF(Table_Styles[[#This Row],[MB]]&lt;&gt;"",Table_Styles[[#This Row],[MB]],IF(Table_Styles[[#This Row],[MB Default]]&lt;&gt;"",Table_Styles[[#This Row],[MB Default]],""))</f>
        <v/>
      </c>
      <c r="AH124" s="59"/>
      <c r="AI124" s="59"/>
      <c r="AJ124" s="50" t="str">
        <f>IF(Table_Styles[[#This Row],[ML]]&lt;&gt;"",Table_Styles[[#This Row],[ML]],IF(Table_Styles[[#This Row],[ML Default]]&lt;&gt;"",Table_Styles[[#This Row],[ML Default]],""))</f>
        <v/>
      </c>
      <c r="AK124" s="59"/>
      <c r="AL124" s="177" t="s">
        <v>496</v>
      </c>
      <c r="AM124" s="50" t="str">
        <f>IF(Table_Styles[[#This Row],[PT]]&lt;&gt;"",Table_Styles[[#This Row],[PT]],IF(Table_Styles[[#This Row],[PT Default]]&lt;&gt;"",Table_Styles[[#This Row],[PT Default]],""))</f>
        <v>6px</v>
      </c>
      <c r="AN124" s="59"/>
      <c r="AO124" s="177" t="s">
        <v>496</v>
      </c>
      <c r="AP124" s="50" t="str">
        <f>IF(Table_Styles[[#This Row],[PR]]&lt;&gt;"",Table_Styles[[#This Row],[PR]],IF(Table_Styles[[#This Row],[PR Default]]&lt;&gt;"",Table_Styles[[#This Row],[PR Default]],""))</f>
        <v>6px</v>
      </c>
      <c r="AQ124" s="59"/>
      <c r="AR124" s="177" t="s">
        <v>496</v>
      </c>
      <c r="AS124" s="50" t="str">
        <f>IF(Table_Styles[[#This Row],[PB]]&lt;&gt;"",Table_Styles[[#This Row],[PB]],IF(Table_Styles[[#This Row],[PB Default]]&lt;&gt;"",Table_Styles[[#This Row],[PB Default]],""))</f>
        <v>6px</v>
      </c>
      <c r="AT124" s="59"/>
      <c r="AU124" s="177" t="s">
        <v>496</v>
      </c>
      <c r="AV124" s="50" t="str">
        <f>IF(Table_Styles[[#This Row],[PL]]&lt;&gt;"",Table_Styles[[#This Row],[PL]],IF(Table_Styles[[#This Row],[PL Default]]&lt;&gt;"",Table_Styles[[#This Row],[PL Default]],""))</f>
        <v>6px</v>
      </c>
      <c r="AW124" s="59"/>
      <c r="AX124" s="59"/>
      <c r="AY124" s="50" t="str">
        <f>IF(Table_Styles[[#This Row],[BT]]&lt;&gt;"",Table_Styles[[#This Row],[BT]],IF(Table_Styles[[#This Row],[BT Default]]&lt;&gt;"",Table_Styles[[#This Row],[BT Default]],""))</f>
        <v/>
      </c>
      <c r="AZ124" s="59"/>
      <c r="BA124" s="59"/>
      <c r="BB124" s="50" t="str">
        <f>IF(Table_Styles[[#This Row],[BR]]&lt;&gt;"",Table_Styles[[#This Row],[BR]],IF(Table_Styles[[#This Row],[BR Default]]&lt;&gt;"",Table_Styles[[#This Row],[BR Default]],""))</f>
        <v/>
      </c>
      <c r="BC124" s="59"/>
      <c r="BD124" s="59"/>
      <c r="BE124" s="50" t="str">
        <f>IF(Table_Styles[[#This Row],[BB]]&lt;&gt;"",Table_Styles[[#This Row],[BB]],IF(Table_Styles[[#This Row],[BB Default]]&lt;&gt;"",Table_Styles[[#This Row],[BB Default]],""))</f>
        <v/>
      </c>
      <c r="BF124" s="59"/>
      <c r="BG124" s="59"/>
      <c r="BH124" s="50" t="str">
        <f>IF(Table_Styles[[#This Row],[BL]]&lt;&gt;"",Table_Styles[[#This Row],[BL]],IF(Table_Styles[[#This Row],[BL Default]]&lt;&gt;"",Table_Styles[[#This Row],[BL Default]],""))</f>
        <v/>
      </c>
      <c r="BI124" s="59"/>
      <c r="BJ124" s="59"/>
      <c r="BK124" s="50" t="str">
        <f>IF(Table_Styles[[#This Row],[Width]]&lt;&gt;"",Table_Styles[[#This Row],[Width]],IF(Table_Styles[[#This Row],[Width Default]]&lt;&gt;"",Table_Styles[[#This Row],[Width Default]],""))</f>
        <v/>
      </c>
      <c r="BL124" s="59"/>
      <c r="BM124" s="59"/>
      <c r="BN124" s="50" t="str">
        <f>IF(Table_Styles[[#This Row],[Height]]&lt;&gt;"",Table_Styles[[#This Row],[Height]],IF(Table_Styles[[#This Row],[Height Default]]&lt;&gt;"",Table_Styles[[#This Row],[Height Default]],""))</f>
        <v/>
      </c>
      <c r="BO124" s="50"/>
      <c r="BP124" s="50"/>
      <c r="BQ124" s="50" t="str">
        <f>IF(Table_Styles[[#This Row],[Top]]&lt;&gt;"",Table_Styles[[#This Row],[Top]],IF(Table_Styles[[#This Row],[Top Default]]&lt;&gt;"",Table_Styles[[#This Row],[Top Default]],""))</f>
        <v/>
      </c>
      <c r="BR124" s="50"/>
      <c r="BS124" s="50"/>
      <c r="BT124" s="50" t="str">
        <f>IF(Table_Styles[[#This Row],[Right]]&lt;&gt;"",Table_Styles[[#This Row],[Right]],IF(Table_Styles[[#This Row],[Right Default]]&lt;&gt;"",Table_Styles[[#This Row],[Right Default]],""))</f>
        <v/>
      </c>
      <c r="BU124" s="50"/>
      <c r="BV124" s="50"/>
      <c r="BW124" s="50" t="str">
        <f>IF(Table_Styles[[#This Row],[Bottom]]&lt;&gt;"",Table_Styles[[#This Row],[Bottom]],IF(Table_Styles[[#This Row],[Bottom Default]]&lt;&gt;"",Table_Styles[[#This Row],[Bottom Default]],""))</f>
        <v/>
      </c>
      <c r="BX124" s="50"/>
      <c r="BY124" s="50"/>
      <c r="BZ124" s="50" t="str">
        <f>IF(Table_Styles[[#This Row],[Left]]&lt;&gt;"",Table_Styles[[#This Row],[Left]],IF(Table_Styles[[#This Row],[Left Default]]&lt;&gt;"",Table_Styles[[#This Row],[Left Default]],""))</f>
        <v/>
      </c>
      <c r="CA124" s="59"/>
      <c r="CB124" s="106" t="str">
        <f>IF(AND(Table_Styles[[#This Row],[Selector]]&lt;&gt;"",Table_Styles[[#This Row],[Font Family Used]]&lt;&gt;"",Table_Styles[[#This Row],[Font Weight Used]]&lt;&gt;""),Table_Styles[[#This Row],[Font Family Used]]&amp;" "&amp;Table_Styles[[#This Row],[Font Weight Used]],"")</f>
        <v/>
      </c>
      <c r="CC124" s="106" t="str">
        <f ca="1">IF(AND(Table_Styles[[#This Row],[Selector]],COUNTIF(OFFSET(CC:CC,0,0,ROW()-1,1),"="&amp;Table_Styles[[#This Row],[Font]])=0),Table_Styles[[#This Row],[Font]],"")</f>
        <v/>
      </c>
      <c r="CD124" s="106" t="str">
        <f ca="1">IF(Table_Styles[[#This Row],[Unique Font]]&lt;&gt;"",
"{""fontFamily"":"""&amp;Table_Styles[[#This Row],[Font Family Used]]&amp;""",""fontWeight"":"&amp;Table_Styles[[#This Row],[Font Weight Used]]&amp;"}","")</f>
        <v/>
      </c>
      <c r="CE12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6px;padding-right: 6px;padding-bottom: 6px;padding-left: 6px</v>
      </c>
      <c r="CF124" s="106" t="str">
        <f>IF(AND(Table_Styles[[#This Row],[Selector]]&lt;&gt;"", Table_Styles[[#This Row],[Config Properties]]&lt;&gt;""),
Table_Styles[[#This Row],[Selector]]&amp;" { "&amp;Table_Styles[[#This Row],[Config Properties]]&amp;" }","")</f>
        <v>.popover { background: #FFFFFF;border: none;border-radius: 0;padding-top: 6px;padding-right: 6px;padding-bottom: 6px;padding-left: 6px }</v>
      </c>
      <c r="CG124" s="106" t="str">
        <f xml:space="preserve">
SUBSTITUTE(SUBSTITUTE(SUBSTITUTE(SUBSTITUTE(SUBSTITUTE(SUBSTITUTE(SUBSTITUTE(SUBSTITUTE(Table_Styles[[#This Row],[Config]],
" {","{"),
"{ ","{"),
" }","}"),
"} ","}"),
" ,",","),
", ",","),
" :",":"),
": ",":")</f>
        <v>.popover{background:#FFFFFF;border:none;border-radius:0;padding-top:6px;padding-right:6px;padding-bottom:6px;padding-left:6px}</v>
      </c>
    </row>
    <row r="125" spans="2:85" ht="21" customHeight="1">
      <c r="B125" s="176" t="s">
        <v>2</v>
      </c>
      <c r="C125" s="176" t="s">
        <v>497</v>
      </c>
      <c r="D125" s="59"/>
      <c r="E125" s="60" t="str">
        <f>Settings_Styling_Font_Labels</f>
        <v>Roboto</v>
      </c>
      <c r="F125" s="50" t="str">
        <f>IF(Table_Styles[[#This Row],[Font Family]]&lt;&gt;"",Table_Styles[[#This Row],[Font Family]],IF(Table_Styles[[#This Row],[Font Family Default]]&lt;&gt;"",Table_Styles[[#This Row],[Font Family Default]],""))</f>
        <v>Roboto</v>
      </c>
      <c r="G125" s="59"/>
      <c r="H125" s="135" t="s">
        <v>409</v>
      </c>
      <c r="I125" s="50" t="str">
        <f>IF(Table_Styles[[#This Row],[Font Size]]&lt;&gt;"",Table_Styles[[#This Row],[Font Size]],IF(Table_Styles[[#This Row],[Font Size Default]]&lt;&gt;"",Table_Styles[[#This Row],[Font Size Default]],""))</f>
        <v>14px</v>
      </c>
      <c r="J125" s="59"/>
      <c r="K125" s="60">
        <f>Settings_Styling_Font_Weight_Labels</f>
        <v>700</v>
      </c>
      <c r="L125" s="50">
        <f>IF(Table_Styles[[#This Row],[Font Weight]]&lt;&gt;"",Table_Styles[[#This Row],[Font Weight]],IF(Table_Styles[[#This Row],[Font Weight Default]]&lt;&gt;"",Table_Styles[[#This Row],[Font Weight Default]],""))</f>
        <v>700</v>
      </c>
      <c r="M125" s="59"/>
      <c r="N125" s="59" t="str">
        <f>Colour_Foreground_1</f>
        <v>#2a2a2a</v>
      </c>
      <c r="O125" s="50" t="str">
        <f>IF(Table_Styles[[#This Row],[Colour]]&lt;&gt;"",Table_Styles[[#This Row],[Colour]],IF(Table_Styles[[#This Row],[Colour Default]]&lt;&gt;"",Table_Styles[[#This Row],[Colour Default]],""))</f>
        <v>#2a2a2a</v>
      </c>
      <c r="P125" s="59"/>
      <c r="Q125" s="135" t="str">
        <f>Colour_Background_2</f>
        <v>#f5f5f5</v>
      </c>
      <c r="R125" s="50" t="str">
        <f>IF(Table_Styles[[#This Row],[Background]]&lt;&gt;"",Table_Styles[[#This Row],[Background]],IF(Table_Styles[[#This Row],[Background Default]]&lt;&gt;"",Table_Styles[[#This Row],[Background Default]],""))</f>
        <v>#f5f5f5</v>
      </c>
      <c r="S125" s="59"/>
      <c r="T125" s="62" t="s">
        <v>414</v>
      </c>
      <c r="U125" s="50" t="str">
        <f>IF(Table_Styles[[#This Row],[Border]]&lt;&gt;"",Table_Styles[[#This Row],[Border]],IF(Table_Styles[[#This Row],[Border Default]]&lt;&gt;"",Table_Styles[[#This Row],[Border Default]],""))</f>
        <v>none</v>
      </c>
      <c r="V125" s="59"/>
      <c r="W125" s="59">
        <f>Settings_Styling_Other_Default_Border_Radius</f>
        <v>0</v>
      </c>
      <c r="X125" s="50">
        <f>IF(Table_Styles[[#This Row],[Border Radius]]&lt;&gt;"",Table_Styles[[#This Row],[Border Radius]],IF(Table_Styles[[#This Row],[Border Radius Default]]&lt;&gt;"",Table_Styles[[#This Row],[Border Radius Default]],""))</f>
        <v>0</v>
      </c>
      <c r="Y125" s="59"/>
      <c r="Z125" s="59"/>
      <c r="AA125" s="50" t="str">
        <f>IF(Table_Styles[[#This Row],[MT]]&lt;&gt;"",Table_Styles[[#This Row],[MT]],IF(Table_Styles[[#This Row],[MT Default]]&lt;&gt;"",Table_Styles[[#This Row],[MT Default]],""))</f>
        <v/>
      </c>
      <c r="AB125" s="59"/>
      <c r="AC125" s="59"/>
      <c r="AD125" s="50" t="str">
        <f>IF(Table_Styles[[#This Row],[MR]]&lt;&gt;"",Table_Styles[[#This Row],[MR]],IF(Table_Styles[[#This Row],[MR Default]]&lt;&gt;"",Table_Styles[[#This Row],[MR Default]],""))</f>
        <v/>
      </c>
      <c r="AE125" s="59"/>
      <c r="AF125" s="59"/>
      <c r="AG125" s="50" t="str">
        <f>IF(Table_Styles[[#This Row],[MB]]&lt;&gt;"",Table_Styles[[#This Row],[MB]],IF(Table_Styles[[#This Row],[MB Default]]&lt;&gt;"",Table_Styles[[#This Row],[MB Default]],""))</f>
        <v/>
      </c>
      <c r="AH125" s="59"/>
      <c r="AI125" s="59"/>
      <c r="AJ125" s="50" t="str">
        <f>IF(Table_Styles[[#This Row],[ML]]&lt;&gt;"",Table_Styles[[#This Row],[ML]],IF(Table_Styles[[#This Row],[ML Default]]&lt;&gt;"",Table_Styles[[#This Row],[ML Default]],""))</f>
        <v/>
      </c>
      <c r="AK125" s="59"/>
      <c r="AL125" s="177" t="s">
        <v>398</v>
      </c>
      <c r="AM125" s="50" t="str">
        <f>IF(Table_Styles[[#This Row],[PT]]&lt;&gt;"",Table_Styles[[#This Row],[PT]],IF(Table_Styles[[#This Row],[PT Default]]&lt;&gt;"",Table_Styles[[#This Row],[PT Default]],""))</f>
        <v>10px</v>
      </c>
      <c r="AN125" s="59"/>
      <c r="AO125" s="177" t="s">
        <v>398</v>
      </c>
      <c r="AP125" s="50" t="str">
        <f>IF(Table_Styles[[#This Row],[PR]]&lt;&gt;"",Table_Styles[[#This Row],[PR]],IF(Table_Styles[[#This Row],[PR Default]]&lt;&gt;"",Table_Styles[[#This Row],[PR Default]],""))</f>
        <v>10px</v>
      </c>
      <c r="AQ125" s="59"/>
      <c r="AR125" s="177" t="s">
        <v>398</v>
      </c>
      <c r="AS125" s="50" t="str">
        <f>IF(Table_Styles[[#This Row],[PB]]&lt;&gt;"",Table_Styles[[#This Row],[PB]],IF(Table_Styles[[#This Row],[PB Default]]&lt;&gt;"",Table_Styles[[#This Row],[PB Default]],""))</f>
        <v>10px</v>
      </c>
      <c r="AT125" s="59"/>
      <c r="AU125" s="177" t="s">
        <v>398</v>
      </c>
      <c r="AV125" s="50" t="str">
        <f>IF(Table_Styles[[#This Row],[PL]]&lt;&gt;"",Table_Styles[[#This Row],[PL]],IF(Table_Styles[[#This Row],[PL Default]]&lt;&gt;"",Table_Styles[[#This Row],[PL Default]],""))</f>
        <v>10px</v>
      </c>
      <c r="AW125" s="59"/>
      <c r="AX125" s="59"/>
      <c r="AY125" s="50" t="str">
        <f>IF(Table_Styles[[#This Row],[BT]]&lt;&gt;"",Table_Styles[[#This Row],[BT]],IF(Table_Styles[[#This Row],[BT Default]]&lt;&gt;"",Table_Styles[[#This Row],[BT Default]],""))</f>
        <v/>
      </c>
      <c r="AZ125" s="59"/>
      <c r="BA125" s="59"/>
      <c r="BB125" s="50" t="str">
        <f>IF(Table_Styles[[#This Row],[BR]]&lt;&gt;"",Table_Styles[[#This Row],[BR]],IF(Table_Styles[[#This Row],[BR Default]]&lt;&gt;"",Table_Styles[[#This Row],[BR Default]],""))</f>
        <v/>
      </c>
      <c r="BC125" s="59"/>
      <c r="BD125" s="59"/>
      <c r="BE125" s="50" t="str">
        <f>IF(Table_Styles[[#This Row],[BB]]&lt;&gt;"",Table_Styles[[#This Row],[BB]],IF(Table_Styles[[#This Row],[BB Default]]&lt;&gt;"",Table_Styles[[#This Row],[BB Default]],""))</f>
        <v/>
      </c>
      <c r="BF125" s="59"/>
      <c r="BG125" s="59"/>
      <c r="BH125" s="50" t="str">
        <f>IF(Table_Styles[[#This Row],[BL]]&lt;&gt;"",Table_Styles[[#This Row],[BL]],IF(Table_Styles[[#This Row],[BL Default]]&lt;&gt;"",Table_Styles[[#This Row],[BL Default]],""))</f>
        <v/>
      </c>
      <c r="BI125" s="59"/>
      <c r="BJ125" s="59"/>
      <c r="BK125" s="50" t="str">
        <f>IF(Table_Styles[[#This Row],[Width]]&lt;&gt;"",Table_Styles[[#This Row],[Width]],IF(Table_Styles[[#This Row],[Width Default]]&lt;&gt;"",Table_Styles[[#This Row],[Width Default]],""))</f>
        <v/>
      </c>
      <c r="BL125" s="59"/>
      <c r="BM125" s="59"/>
      <c r="BN125" s="50" t="str">
        <f>IF(Table_Styles[[#This Row],[Height]]&lt;&gt;"",Table_Styles[[#This Row],[Height]],IF(Table_Styles[[#This Row],[Height Default]]&lt;&gt;"",Table_Styles[[#This Row],[Height Default]],""))</f>
        <v/>
      </c>
      <c r="BO125" s="50"/>
      <c r="BP125" s="50"/>
      <c r="BQ125" s="50" t="str">
        <f>IF(Table_Styles[[#This Row],[Top]]&lt;&gt;"",Table_Styles[[#This Row],[Top]],IF(Table_Styles[[#This Row],[Top Default]]&lt;&gt;"",Table_Styles[[#This Row],[Top Default]],""))</f>
        <v/>
      </c>
      <c r="BR125" s="50"/>
      <c r="BS125" s="50"/>
      <c r="BT125" s="50" t="str">
        <f>IF(Table_Styles[[#This Row],[Right]]&lt;&gt;"",Table_Styles[[#This Row],[Right]],IF(Table_Styles[[#This Row],[Right Default]]&lt;&gt;"",Table_Styles[[#This Row],[Right Default]],""))</f>
        <v/>
      </c>
      <c r="BU125" s="50"/>
      <c r="BV125" s="50"/>
      <c r="BW125" s="50" t="str">
        <f>IF(Table_Styles[[#This Row],[Bottom]]&lt;&gt;"",Table_Styles[[#This Row],[Bottom]],IF(Table_Styles[[#This Row],[Bottom Default]]&lt;&gt;"",Table_Styles[[#This Row],[Bottom Default]],""))</f>
        <v/>
      </c>
      <c r="BX125" s="50"/>
      <c r="BY125" s="50"/>
      <c r="BZ125" s="50" t="str">
        <f>IF(Table_Styles[[#This Row],[Left]]&lt;&gt;"",Table_Styles[[#This Row],[Left]],IF(Table_Styles[[#This Row],[Left Default]]&lt;&gt;"",Table_Styles[[#This Row],[Left Default]],""))</f>
        <v/>
      </c>
      <c r="CA125" s="59"/>
      <c r="CB125" s="106" t="str">
        <f>IF(AND(Table_Styles[[#This Row],[Selector]]&lt;&gt;"",Table_Styles[[#This Row],[Font Family Used]]&lt;&gt;"",Table_Styles[[#This Row],[Font Weight Used]]&lt;&gt;""),Table_Styles[[#This Row],[Font Family Used]]&amp;" "&amp;Table_Styles[[#This Row],[Font Weight Used]],"")</f>
        <v>Roboto 700</v>
      </c>
      <c r="CC125" s="106" t="str">
        <f ca="1">IF(AND(Table_Styles[[#This Row],[Selector]],COUNTIF(OFFSET(CC:CC,0,0,ROW()-1,1),"="&amp;Table_Styles[[#This Row],[Font]])=0),Table_Styles[[#This Row],[Font]],"")</f>
        <v/>
      </c>
      <c r="CD125" s="106" t="str">
        <f ca="1">IF(Table_Styles[[#This Row],[Unique Font]]&lt;&gt;"",
"{""fontFamily"":"""&amp;Table_Styles[[#This Row],[Font Family Used]]&amp;""",""fontWeight"":"&amp;Table_Styles[[#This Row],[Font Weight Used]]&amp;"}","")</f>
        <v/>
      </c>
      <c r="CE12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14px;font-weight: 700;color: #2a2a2a;background: #f5f5f5;border: none;border-radius: 0;padding-top: 10px;padding-right: 10px;padding-bottom: 10px;padding-left: 10px</v>
      </c>
      <c r="CF125" s="106" t="str">
        <f>IF(AND(Table_Styles[[#This Row],[Selector]]&lt;&gt;"", Table_Styles[[#This Row],[Config Properties]]&lt;&gt;""),
Table_Styles[[#This Row],[Selector]]&amp;" { "&amp;Table_Styles[[#This Row],[Config Properties]]&amp;" }","")</f>
        <v>.popover-title { font-family: 'Roboto';font-size: 14px;font-weight: 700;color: #2a2a2a;background: #f5f5f5;border: none;border-radius: 0;padding-top: 10px;padding-right: 10px;padding-bottom: 10px;padding-left: 10px }</v>
      </c>
      <c r="CG125" s="106" t="str">
        <f xml:space="preserve">
SUBSTITUTE(SUBSTITUTE(SUBSTITUTE(SUBSTITUTE(SUBSTITUTE(SUBSTITUTE(SUBSTITUTE(SUBSTITUTE(Table_Styles[[#This Row],[Config]],
" {","{"),
"{ ","{"),
" }","}"),
"} ","}"),
" ,",","),
", ",","),
" :",":"),
": ",":")</f>
        <v>.popover-title{font-family:'Roboto';font-size:14px;font-weight:700;color:#2a2a2a;background:#f5f5f5;border:none;border-radius:0;padding-top:10px;padding-right:10px;padding-bottom:10px;padding-left:10px}</v>
      </c>
    </row>
    <row r="126" spans="2:85" ht="21" customHeight="1">
      <c r="B126" s="176" t="s">
        <v>377</v>
      </c>
      <c r="C126" s="176" t="s">
        <v>498</v>
      </c>
      <c r="D126" s="59"/>
      <c r="E126" s="60" t="str">
        <f>Settings_Styling_Font_Body_Text</f>
        <v>Roboto</v>
      </c>
      <c r="F126" s="50" t="str">
        <f>IF(Table_Styles[[#This Row],[Font Family]]&lt;&gt;"",Table_Styles[[#This Row],[Font Family]],IF(Table_Styles[[#This Row],[Font Family Default]]&lt;&gt;"",Table_Styles[[#This Row],[Font Family Default]],""))</f>
        <v>Roboto</v>
      </c>
      <c r="G126" s="59"/>
      <c r="H126" s="135" t="s">
        <v>409</v>
      </c>
      <c r="I126" s="50" t="str">
        <f>IF(Table_Styles[[#This Row],[Font Size]]&lt;&gt;"",Table_Styles[[#This Row],[Font Size]],IF(Table_Styles[[#This Row],[Font Size Default]]&lt;&gt;"",Table_Styles[[#This Row],[Font Size Default]],""))</f>
        <v>14px</v>
      </c>
      <c r="J126" s="59"/>
      <c r="K126" s="60">
        <f>Settings_Styling_Font_Weight_Body_Text</f>
        <v>400</v>
      </c>
      <c r="L126" s="50">
        <f>IF(Table_Styles[[#This Row],[Font Weight]]&lt;&gt;"",Table_Styles[[#This Row],[Font Weight]],IF(Table_Styles[[#This Row],[Font Weight Default]]&lt;&gt;"",Table_Styles[[#This Row],[Font Weight Default]],""))</f>
        <v>400</v>
      </c>
      <c r="M126" s="59"/>
      <c r="N126" s="59" t="str">
        <f>Colour_Foreground_1</f>
        <v>#2a2a2a</v>
      </c>
      <c r="O126" s="50" t="str">
        <f>IF(Table_Styles[[#This Row],[Colour]]&lt;&gt;"",Table_Styles[[#This Row],[Colour]],IF(Table_Styles[[#This Row],[Colour Default]]&lt;&gt;"",Table_Styles[[#This Row],[Colour Default]],""))</f>
        <v>#2a2a2a</v>
      </c>
      <c r="P126" s="59"/>
      <c r="Q126" s="59"/>
      <c r="R126" s="50" t="str">
        <f>IF(Table_Styles[[#This Row],[Background]]&lt;&gt;"",Table_Styles[[#This Row],[Background]],IF(Table_Styles[[#This Row],[Background Default]]&lt;&gt;"",Table_Styles[[#This Row],[Background Default]],""))</f>
        <v/>
      </c>
      <c r="S126" s="59"/>
      <c r="T126" s="62"/>
      <c r="U126" s="50" t="str">
        <f>IF(Table_Styles[[#This Row],[Border]]&lt;&gt;"",Table_Styles[[#This Row],[Border]],IF(Table_Styles[[#This Row],[Border Default]]&lt;&gt;"",Table_Styles[[#This Row],[Border Default]],""))</f>
        <v/>
      </c>
      <c r="V126" s="59"/>
      <c r="W126" s="59"/>
      <c r="X126" s="50" t="str">
        <f>IF(Table_Styles[[#This Row],[Border Radius]]&lt;&gt;"",Table_Styles[[#This Row],[Border Radius]],IF(Table_Styles[[#This Row],[Border Radius Default]]&lt;&gt;"",Table_Styles[[#This Row],[Border Radius Default]],""))</f>
        <v/>
      </c>
      <c r="Y126" s="59"/>
      <c r="Z126" s="59"/>
      <c r="AA126" s="50" t="str">
        <f>IF(Table_Styles[[#This Row],[MT]]&lt;&gt;"",Table_Styles[[#This Row],[MT]],IF(Table_Styles[[#This Row],[MT Default]]&lt;&gt;"",Table_Styles[[#This Row],[MT Default]],""))</f>
        <v/>
      </c>
      <c r="AB126" s="59"/>
      <c r="AC126" s="59"/>
      <c r="AD126" s="50" t="str">
        <f>IF(Table_Styles[[#This Row],[MR]]&lt;&gt;"",Table_Styles[[#This Row],[MR]],IF(Table_Styles[[#This Row],[MR Default]]&lt;&gt;"",Table_Styles[[#This Row],[MR Default]],""))</f>
        <v/>
      </c>
      <c r="AE126" s="59"/>
      <c r="AF126" s="59"/>
      <c r="AG126" s="50" t="str">
        <f>IF(Table_Styles[[#This Row],[MB]]&lt;&gt;"",Table_Styles[[#This Row],[MB]],IF(Table_Styles[[#This Row],[MB Default]]&lt;&gt;"",Table_Styles[[#This Row],[MB Default]],""))</f>
        <v/>
      </c>
      <c r="AH126" s="59"/>
      <c r="AI126" s="59"/>
      <c r="AJ126" s="50" t="str">
        <f>IF(Table_Styles[[#This Row],[ML]]&lt;&gt;"",Table_Styles[[#This Row],[ML]],IF(Table_Styles[[#This Row],[ML Default]]&lt;&gt;"",Table_Styles[[#This Row],[ML Default]],""))</f>
        <v/>
      </c>
      <c r="AK126" s="59"/>
      <c r="AL126" s="177" t="s">
        <v>398</v>
      </c>
      <c r="AM126" s="50" t="str">
        <f>IF(Table_Styles[[#This Row],[PT]]&lt;&gt;"",Table_Styles[[#This Row],[PT]],IF(Table_Styles[[#This Row],[PT Default]]&lt;&gt;"",Table_Styles[[#This Row],[PT Default]],""))</f>
        <v>10px</v>
      </c>
      <c r="AN126" s="59"/>
      <c r="AO126" s="177" t="s">
        <v>398</v>
      </c>
      <c r="AP126" s="50" t="str">
        <f>IF(Table_Styles[[#This Row],[PR]]&lt;&gt;"",Table_Styles[[#This Row],[PR]],IF(Table_Styles[[#This Row],[PR Default]]&lt;&gt;"",Table_Styles[[#This Row],[PR Default]],""))</f>
        <v>10px</v>
      </c>
      <c r="AQ126" s="59"/>
      <c r="AR126" s="177" t="s">
        <v>398</v>
      </c>
      <c r="AS126" s="50" t="str">
        <f>IF(Table_Styles[[#This Row],[PB]]&lt;&gt;"",Table_Styles[[#This Row],[PB]],IF(Table_Styles[[#This Row],[PB Default]]&lt;&gt;"",Table_Styles[[#This Row],[PB Default]],""))</f>
        <v>10px</v>
      </c>
      <c r="AT126" s="59"/>
      <c r="AU126" s="177" t="s">
        <v>398</v>
      </c>
      <c r="AV126" s="50" t="str">
        <f>IF(Table_Styles[[#This Row],[PL]]&lt;&gt;"",Table_Styles[[#This Row],[PL]],IF(Table_Styles[[#This Row],[PL Default]]&lt;&gt;"",Table_Styles[[#This Row],[PL Default]],""))</f>
        <v>10px</v>
      </c>
      <c r="AW126" s="59"/>
      <c r="AX126" s="59"/>
      <c r="AY126" s="50" t="str">
        <f>IF(Table_Styles[[#This Row],[BT]]&lt;&gt;"",Table_Styles[[#This Row],[BT]],IF(Table_Styles[[#This Row],[BT Default]]&lt;&gt;"",Table_Styles[[#This Row],[BT Default]],""))</f>
        <v/>
      </c>
      <c r="AZ126" s="59"/>
      <c r="BA126" s="59"/>
      <c r="BB126" s="50" t="str">
        <f>IF(Table_Styles[[#This Row],[BR]]&lt;&gt;"",Table_Styles[[#This Row],[BR]],IF(Table_Styles[[#This Row],[BR Default]]&lt;&gt;"",Table_Styles[[#This Row],[BR Default]],""))</f>
        <v/>
      </c>
      <c r="BC126" s="59"/>
      <c r="BD126" s="59"/>
      <c r="BE126" s="50" t="str">
        <f>IF(Table_Styles[[#This Row],[BB]]&lt;&gt;"",Table_Styles[[#This Row],[BB]],IF(Table_Styles[[#This Row],[BB Default]]&lt;&gt;"",Table_Styles[[#This Row],[BB Default]],""))</f>
        <v/>
      </c>
      <c r="BF126" s="59"/>
      <c r="BG126" s="59"/>
      <c r="BH126" s="50" t="str">
        <f>IF(Table_Styles[[#This Row],[BL]]&lt;&gt;"",Table_Styles[[#This Row],[BL]],IF(Table_Styles[[#This Row],[BL Default]]&lt;&gt;"",Table_Styles[[#This Row],[BL Default]],""))</f>
        <v/>
      </c>
      <c r="BI126" s="59"/>
      <c r="BJ126" s="59"/>
      <c r="BK126" s="50" t="str">
        <f>IF(Table_Styles[[#This Row],[Width]]&lt;&gt;"",Table_Styles[[#This Row],[Width]],IF(Table_Styles[[#This Row],[Width Default]]&lt;&gt;"",Table_Styles[[#This Row],[Width Default]],""))</f>
        <v/>
      </c>
      <c r="BL126" s="59"/>
      <c r="BM126" s="59"/>
      <c r="BN126" s="50" t="str">
        <f>IF(Table_Styles[[#This Row],[Height]]&lt;&gt;"",Table_Styles[[#This Row],[Height]],IF(Table_Styles[[#This Row],[Height Default]]&lt;&gt;"",Table_Styles[[#This Row],[Height Default]],""))</f>
        <v/>
      </c>
      <c r="BO126" s="50"/>
      <c r="BP126" s="50"/>
      <c r="BQ126" s="50" t="str">
        <f>IF(Table_Styles[[#This Row],[Top]]&lt;&gt;"",Table_Styles[[#This Row],[Top]],IF(Table_Styles[[#This Row],[Top Default]]&lt;&gt;"",Table_Styles[[#This Row],[Top Default]],""))</f>
        <v/>
      </c>
      <c r="BR126" s="50"/>
      <c r="BS126" s="50"/>
      <c r="BT126" s="50" t="str">
        <f>IF(Table_Styles[[#This Row],[Right]]&lt;&gt;"",Table_Styles[[#This Row],[Right]],IF(Table_Styles[[#This Row],[Right Default]]&lt;&gt;"",Table_Styles[[#This Row],[Right Default]],""))</f>
        <v/>
      </c>
      <c r="BU126" s="50"/>
      <c r="BV126" s="50"/>
      <c r="BW126" s="50" t="str">
        <f>IF(Table_Styles[[#This Row],[Bottom]]&lt;&gt;"",Table_Styles[[#This Row],[Bottom]],IF(Table_Styles[[#This Row],[Bottom Default]]&lt;&gt;"",Table_Styles[[#This Row],[Bottom Default]],""))</f>
        <v/>
      </c>
      <c r="BX126" s="50"/>
      <c r="BY126" s="50"/>
      <c r="BZ126" s="50" t="str">
        <f>IF(Table_Styles[[#This Row],[Left]]&lt;&gt;"",Table_Styles[[#This Row],[Left]],IF(Table_Styles[[#This Row],[Left Default]]&lt;&gt;"",Table_Styles[[#This Row],[Left Default]],""))</f>
        <v/>
      </c>
      <c r="CA126" s="59"/>
      <c r="CB126" s="106" t="str">
        <f>IF(AND(Table_Styles[[#This Row],[Selector]]&lt;&gt;"",Table_Styles[[#This Row],[Font Family Used]]&lt;&gt;"",Table_Styles[[#This Row],[Font Weight Used]]&lt;&gt;""),Table_Styles[[#This Row],[Font Family Used]]&amp;" "&amp;Table_Styles[[#This Row],[Font Weight Used]],"")</f>
        <v>Roboto 400</v>
      </c>
      <c r="CC126" s="106" t="str">
        <f ca="1">IF(AND(Table_Styles[[#This Row],[Selector]],COUNTIF(OFFSET(CC:CC,0,0,ROW()-1,1),"="&amp;Table_Styles[[#This Row],[Font]])=0),Table_Styles[[#This Row],[Font]],"")</f>
        <v/>
      </c>
      <c r="CD126" s="106" t="str">
        <f ca="1">IF(Table_Styles[[#This Row],[Unique Font]]&lt;&gt;"",
"{""fontFamily"":"""&amp;Table_Styles[[#This Row],[Font Family Used]]&amp;""",""fontWeight"":"&amp;Table_Styles[[#This Row],[Font Weight Used]]&amp;"}","")</f>
        <v/>
      </c>
      <c r="CE12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14px;font-weight: 400;color: #2a2a2a;padding-top: 10px;padding-right: 10px;padding-bottom: 10px;padding-left: 10px</v>
      </c>
      <c r="CF126" s="106" t="str">
        <f>IF(AND(Table_Styles[[#This Row],[Selector]]&lt;&gt;"", Table_Styles[[#This Row],[Config Properties]]&lt;&gt;""),
Table_Styles[[#This Row],[Selector]]&amp;" { "&amp;Table_Styles[[#This Row],[Config Properties]]&amp;" }","")</f>
        <v>.popover-content { font-family: 'Roboto';font-size: 14px;font-weight: 400;color: #2a2a2a;padding-top: 10px;padding-right: 10px;padding-bottom: 10px;padding-left: 10px }</v>
      </c>
      <c r="CG126" s="106" t="str">
        <f xml:space="preserve">
SUBSTITUTE(SUBSTITUTE(SUBSTITUTE(SUBSTITUTE(SUBSTITUTE(SUBSTITUTE(SUBSTITUTE(SUBSTITUTE(Table_Styles[[#This Row],[Config]],
" {","{"),
"{ ","{"),
" }","}"),
"} ","}"),
" ,",","),
", ",","),
" :",":"),
": ",":")</f>
        <v>.popover-content{font-family:'Roboto';font-size:14px;font-weight:400;color:#2a2a2a;padding-top:10px;padding-right:10px;padding-bottom:10px;padding-left:10px}</v>
      </c>
    </row>
    <row r="127" spans="2:85" ht="29.25" thickBot="1">
      <c r="B127" s="102" t="s">
        <v>394</v>
      </c>
      <c r="C127" s="102"/>
      <c r="D127" s="123"/>
      <c r="E127" s="123"/>
      <c r="F127" s="102" t="str">
        <f>IF(Table_Styles[[#This Row],[Font Family]]&lt;&gt;"",Table_Styles[[#This Row],[Font Family]],IF(Table_Styles[[#This Row],[Font Family Default]]&lt;&gt;"",Table_Styles[[#This Row],[Font Family Default]],""))</f>
        <v/>
      </c>
      <c r="G127" s="123"/>
      <c r="H127" s="123"/>
      <c r="I127" s="102" t="str">
        <f>IF(Table_Styles[[#This Row],[Font Size]]&lt;&gt;"",Table_Styles[[#This Row],[Font Size]],IF(Table_Styles[[#This Row],[Font Size Default]]&lt;&gt;"",Table_Styles[[#This Row],[Font Size Default]],""))</f>
        <v/>
      </c>
      <c r="J127" s="123"/>
      <c r="K127" s="123"/>
      <c r="L127" s="102" t="str">
        <f>IF(Table_Styles[[#This Row],[Font Weight]]&lt;&gt;"",Table_Styles[[#This Row],[Font Weight]],IF(Table_Styles[[#This Row],[Font Weight Default]]&lt;&gt;"",Table_Styles[[#This Row],[Font Weight Default]],""))</f>
        <v/>
      </c>
      <c r="M127" s="123"/>
      <c r="N127" s="123"/>
      <c r="O127" s="102" t="str">
        <f>IF(Table_Styles[[#This Row],[Colour]]&lt;&gt;"",Table_Styles[[#This Row],[Colour]],IF(Table_Styles[[#This Row],[Colour Default]]&lt;&gt;"",Table_Styles[[#This Row],[Colour Default]],""))</f>
        <v/>
      </c>
      <c r="P127" s="123"/>
      <c r="Q127" s="123"/>
      <c r="R127" s="102" t="str">
        <f>IF(Table_Styles[[#This Row],[Background]]&lt;&gt;"",Table_Styles[[#This Row],[Background]],IF(Table_Styles[[#This Row],[Background Default]]&lt;&gt;"",Table_Styles[[#This Row],[Background Default]],""))</f>
        <v/>
      </c>
      <c r="S127" s="123"/>
      <c r="T127" s="123"/>
      <c r="U127" s="102" t="str">
        <f>IF(Table_Styles[[#This Row],[Border]]&lt;&gt;"",Table_Styles[[#This Row],[Border]],IF(Table_Styles[[#This Row],[Border Default]]&lt;&gt;"",Table_Styles[[#This Row],[Border Default]],""))</f>
        <v/>
      </c>
      <c r="V127" s="123"/>
      <c r="W127" s="123"/>
      <c r="X127" s="102" t="str">
        <f>IF(Table_Styles[[#This Row],[Border Radius]]&lt;&gt;"",Table_Styles[[#This Row],[Border Radius]],IF(Table_Styles[[#This Row],[Border Radius Default]]&lt;&gt;"",Table_Styles[[#This Row],[Border Radius Default]],""))</f>
        <v/>
      </c>
      <c r="Y127" s="123"/>
      <c r="Z127" s="123"/>
      <c r="AA127" s="102" t="str">
        <f>IF(Table_Styles[[#This Row],[MT]]&lt;&gt;"",Table_Styles[[#This Row],[MT]],IF(Table_Styles[[#This Row],[MT Default]]&lt;&gt;"",Table_Styles[[#This Row],[MT Default]],""))</f>
        <v/>
      </c>
      <c r="AB127" s="123"/>
      <c r="AC127" s="123"/>
      <c r="AD127" s="102" t="str">
        <f>IF(Table_Styles[[#This Row],[MR]]&lt;&gt;"",Table_Styles[[#This Row],[MR]],IF(Table_Styles[[#This Row],[MR Default]]&lt;&gt;"",Table_Styles[[#This Row],[MR Default]],""))</f>
        <v/>
      </c>
      <c r="AE127" s="123"/>
      <c r="AF127" s="123"/>
      <c r="AG127" s="102" t="str">
        <f>IF(Table_Styles[[#This Row],[MB]]&lt;&gt;"",Table_Styles[[#This Row],[MB]],IF(Table_Styles[[#This Row],[MB Default]]&lt;&gt;"",Table_Styles[[#This Row],[MB Default]],""))</f>
        <v/>
      </c>
      <c r="AH127" s="123"/>
      <c r="AI127" s="123"/>
      <c r="AJ127" s="102" t="str">
        <f>IF(Table_Styles[[#This Row],[ML]]&lt;&gt;"",Table_Styles[[#This Row],[ML]],IF(Table_Styles[[#This Row],[ML Default]]&lt;&gt;"",Table_Styles[[#This Row],[ML Default]],""))</f>
        <v/>
      </c>
      <c r="AK127" s="123"/>
      <c r="AL127" s="123"/>
      <c r="AM127" s="102" t="str">
        <f>IF(Table_Styles[[#This Row],[PT]]&lt;&gt;"",Table_Styles[[#This Row],[PT]],IF(Table_Styles[[#This Row],[PT Default]]&lt;&gt;"",Table_Styles[[#This Row],[PT Default]],""))</f>
        <v/>
      </c>
      <c r="AN127" s="123"/>
      <c r="AO127" s="123"/>
      <c r="AP127" s="102" t="str">
        <f>IF(Table_Styles[[#This Row],[PR]]&lt;&gt;"",Table_Styles[[#This Row],[PR]],IF(Table_Styles[[#This Row],[PR Default]]&lt;&gt;"",Table_Styles[[#This Row],[PR Default]],""))</f>
        <v/>
      </c>
      <c r="AQ127" s="123"/>
      <c r="AR127" s="123"/>
      <c r="AS127" s="102" t="str">
        <f>IF(Table_Styles[[#This Row],[PB]]&lt;&gt;"",Table_Styles[[#This Row],[PB]],IF(Table_Styles[[#This Row],[PB Default]]&lt;&gt;"",Table_Styles[[#This Row],[PB Default]],""))</f>
        <v/>
      </c>
      <c r="AT127" s="123"/>
      <c r="AU127" s="123"/>
      <c r="AV127" s="102" t="str">
        <f>IF(Table_Styles[[#This Row],[PL]]&lt;&gt;"",Table_Styles[[#This Row],[PL]],IF(Table_Styles[[#This Row],[PL Default]]&lt;&gt;"",Table_Styles[[#This Row],[PL Default]],""))</f>
        <v/>
      </c>
      <c r="AW127" s="123"/>
      <c r="AX127" s="123"/>
      <c r="AY127" s="102" t="str">
        <f>IF(Table_Styles[[#This Row],[BT]]&lt;&gt;"",Table_Styles[[#This Row],[BT]],IF(Table_Styles[[#This Row],[BT Default]]&lt;&gt;"",Table_Styles[[#This Row],[BT Default]],""))</f>
        <v/>
      </c>
      <c r="AZ127" s="123"/>
      <c r="BA127" s="123"/>
      <c r="BB127" s="102" t="str">
        <f>IF(Table_Styles[[#This Row],[BR]]&lt;&gt;"",Table_Styles[[#This Row],[BR]],IF(Table_Styles[[#This Row],[BR Default]]&lt;&gt;"",Table_Styles[[#This Row],[BR Default]],""))</f>
        <v/>
      </c>
      <c r="BC127" s="123"/>
      <c r="BD127" s="123"/>
      <c r="BE127" s="102" t="str">
        <f>IF(Table_Styles[[#This Row],[BB]]&lt;&gt;"",Table_Styles[[#This Row],[BB]],IF(Table_Styles[[#This Row],[BB Default]]&lt;&gt;"",Table_Styles[[#This Row],[BB Default]],""))</f>
        <v/>
      </c>
      <c r="BF127" s="123"/>
      <c r="BG127" s="123"/>
      <c r="BH127" s="102" t="str">
        <f>IF(Table_Styles[[#This Row],[BL]]&lt;&gt;"",Table_Styles[[#This Row],[BL]],IF(Table_Styles[[#This Row],[BL Default]]&lt;&gt;"",Table_Styles[[#This Row],[BL Default]],""))</f>
        <v/>
      </c>
      <c r="BI127" s="123"/>
      <c r="BJ127" s="123"/>
      <c r="BK127" s="102" t="str">
        <f>IF(Table_Styles[[#This Row],[Width]]&lt;&gt;"",Table_Styles[[#This Row],[Width]],IF(Table_Styles[[#This Row],[Width Default]]&lt;&gt;"",Table_Styles[[#This Row],[Width Default]],""))</f>
        <v/>
      </c>
      <c r="BL127" s="123"/>
      <c r="BM127" s="123"/>
      <c r="BN127" s="102" t="str">
        <f>IF(Table_Styles[[#This Row],[Height]]&lt;&gt;"",Table_Styles[[#This Row],[Height]],IF(Table_Styles[[#This Row],[Height Default]]&lt;&gt;"",Table_Styles[[#This Row],[Height Default]],""))</f>
        <v/>
      </c>
      <c r="BO127" s="102"/>
      <c r="BP127" s="102"/>
      <c r="BQ127" s="102" t="str">
        <f>IF(Table_Styles[[#This Row],[Top]]&lt;&gt;"",Table_Styles[[#This Row],[Top]],IF(Table_Styles[[#This Row],[Top Default]]&lt;&gt;"",Table_Styles[[#This Row],[Top Default]],""))</f>
        <v/>
      </c>
      <c r="BR127" s="102"/>
      <c r="BS127" s="102"/>
      <c r="BT127" s="102" t="str">
        <f>IF(Table_Styles[[#This Row],[Right]]&lt;&gt;"",Table_Styles[[#This Row],[Right]],IF(Table_Styles[[#This Row],[Right Default]]&lt;&gt;"",Table_Styles[[#This Row],[Right Default]],""))</f>
        <v/>
      </c>
      <c r="BU127" s="102"/>
      <c r="BV127" s="102"/>
      <c r="BW127" s="102" t="str">
        <f>IF(Table_Styles[[#This Row],[Bottom]]&lt;&gt;"",Table_Styles[[#This Row],[Bottom]],IF(Table_Styles[[#This Row],[Bottom Default]]&lt;&gt;"",Table_Styles[[#This Row],[Bottom Default]],""))</f>
        <v/>
      </c>
      <c r="BX127" s="102"/>
      <c r="BY127" s="102"/>
      <c r="BZ127" s="102" t="str">
        <f>IF(Table_Styles[[#This Row],[Left]]&lt;&gt;"",Table_Styles[[#This Row],[Left]],IF(Table_Styles[[#This Row],[Left Default]]&lt;&gt;"",Table_Styles[[#This Row],[Left Default]],""))</f>
        <v/>
      </c>
      <c r="CA127" s="123"/>
      <c r="CB127" s="102" t="str">
        <f>IF(AND(Table_Styles[[#This Row],[Selector]]&lt;&gt;"",Table_Styles[[#This Row],[Font Family Used]]&lt;&gt;"",Table_Styles[[#This Row],[Font Weight Used]]&lt;&gt;""),Table_Styles[[#This Row],[Font Family Used]]&amp;" "&amp;Table_Styles[[#This Row],[Font Weight Used]],"")</f>
        <v/>
      </c>
      <c r="CC127" s="102" t="str">
        <f ca="1">IF(AND(Table_Styles[[#This Row],[Selector]],COUNTIF(OFFSET(CC:CC,0,0,ROW()-1,1),"="&amp;Table_Styles[[#This Row],[Font]])=0),Table_Styles[[#This Row],[Font]],"")</f>
        <v/>
      </c>
      <c r="CD127" s="102" t="str">
        <f ca="1">IF(Table_Styles[[#This Row],[Unique Font]]&lt;&gt;"",
"{""fontFamily"":"""&amp;Table_Styles[[#This Row],[Font Family Used]]&amp;""",""fontWeight"":"&amp;Table_Styles[[#This Row],[Font Weight Used]]&amp;"}","")</f>
        <v/>
      </c>
      <c r="CE127"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7" s="102" t="str">
        <f>IF(AND(Table_Styles[[#This Row],[Selector]]&lt;&gt;"", Table_Styles[[#This Row],[Config Properties]]&lt;&gt;""),
Table_Styles[[#This Row],[Selector]]&amp;" { "&amp;Table_Styles[[#This Row],[Config Properties]]&amp;" }","")</f>
        <v/>
      </c>
      <c r="CG127" s="102" t="str">
        <f xml:space="preserve">
SUBSTITUTE(SUBSTITUTE(SUBSTITUTE(SUBSTITUTE(SUBSTITUTE(SUBSTITUTE(SUBSTITUTE(SUBSTITUTE(Table_Styles[[#This Row],[Config]],
" {","{"),
"{ ","{"),
" }","}"),
"} ","}"),
" ,",","),
", ",","),
" :",":"),
": ",":")</f>
        <v/>
      </c>
    </row>
    <row r="128" spans="2:85" ht="21" customHeight="1">
      <c r="B128" s="176" t="s">
        <v>499</v>
      </c>
      <c r="C128" s="170" t="s">
        <v>500</v>
      </c>
      <c r="D128" s="10"/>
      <c r="E128" s="10"/>
      <c r="F128" s="10" t="str">
        <f>IF(Table_Styles[[#This Row],[Font Family]]&lt;&gt;"",Table_Styles[[#This Row],[Font Family]],IF(Table_Styles[[#This Row],[Font Family Default]]&lt;&gt;"",Table_Styles[[#This Row],[Font Family Default]],""))</f>
        <v/>
      </c>
      <c r="G128" s="10"/>
      <c r="H128" s="270" t="s">
        <v>412</v>
      </c>
      <c r="I128" s="10" t="str">
        <f>IF(Table_Styles[[#This Row],[Font Size]]&lt;&gt;"",Table_Styles[[#This Row],[Font Size]],IF(Table_Styles[[#This Row],[Font Size Default]]&lt;&gt;"",Table_Styles[[#This Row],[Font Size Default]],""))</f>
        <v>13px</v>
      </c>
      <c r="J128" s="10"/>
      <c r="K128" s="10"/>
      <c r="L128" s="10" t="str">
        <f>IF(Table_Styles[[#This Row],[Font Weight]]&lt;&gt;"",Table_Styles[[#This Row],[Font Weight]],IF(Table_Styles[[#This Row],[Font Weight Default]]&lt;&gt;"",Table_Styles[[#This Row],[Font Weight Default]],""))</f>
        <v/>
      </c>
      <c r="M128" s="10"/>
      <c r="N128" s="10"/>
      <c r="O128" s="10" t="str">
        <f>IF(Table_Styles[[#This Row],[Colour]]&lt;&gt;"",Table_Styles[[#This Row],[Colour]],IF(Table_Styles[[#This Row],[Colour Default]]&lt;&gt;"",Table_Styles[[#This Row],[Colour Default]],""))</f>
        <v/>
      </c>
      <c r="P128" s="10"/>
      <c r="Q128" s="10"/>
      <c r="R128" s="10" t="str">
        <f>IF(Table_Styles[[#This Row],[Background]]&lt;&gt;"",Table_Styles[[#This Row],[Background]],IF(Table_Styles[[#This Row],[Background Default]]&lt;&gt;"",Table_Styles[[#This Row],[Background Default]],""))</f>
        <v/>
      </c>
      <c r="S128" s="10"/>
      <c r="T128" s="10"/>
      <c r="U128" s="10" t="str">
        <f>IF(Table_Styles[[#This Row],[Border]]&lt;&gt;"",Table_Styles[[#This Row],[Border]],IF(Table_Styles[[#This Row],[Border Default]]&lt;&gt;"",Table_Styles[[#This Row],[Border Default]],""))</f>
        <v/>
      </c>
      <c r="V128" s="10"/>
      <c r="W128" s="10"/>
      <c r="X128" s="10" t="str">
        <f>IF(Table_Styles[[#This Row],[Border Radius]]&lt;&gt;"",Table_Styles[[#This Row],[Border Radius]],IF(Table_Styles[[#This Row],[Border Radius Default]]&lt;&gt;"",Table_Styles[[#This Row],[Border Radius Default]],""))</f>
        <v/>
      </c>
      <c r="Y128" s="10"/>
      <c r="Z128" s="169"/>
      <c r="AA128" s="10" t="str">
        <f>IF(Table_Styles[[#This Row],[MT]]&lt;&gt;"",Table_Styles[[#This Row],[MT]],IF(Table_Styles[[#This Row],[MT Default]]&lt;&gt;"",Table_Styles[[#This Row],[MT Default]],""))</f>
        <v/>
      </c>
      <c r="AB128" s="10"/>
      <c r="AC128" s="270" t="s">
        <v>456</v>
      </c>
      <c r="AD128" s="10" t="str">
        <f>IF(Table_Styles[[#This Row],[MR]]&lt;&gt;"",Table_Styles[[#This Row],[MR]],IF(Table_Styles[[#This Row],[MR Default]]&lt;&gt;"",Table_Styles[[#This Row],[MR Default]],""))</f>
        <v>1px</v>
      </c>
      <c r="AE128" s="10"/>
      <c r="AF128" s="10"/>
      <c r="AG128" s="10" t="str">
        <f>IF(Table_Styles[[#This Row],[MB]]&lt;&gt;"",Table_Styles[[#This Row],[MB]],IF(Table_Styles[[#This Row],[MB Default]]&lt;&gt;"",Table_Styles[[#This Row],[MB Default]],""))</f>
        <v/>
      </c>
      <c r="AH128" s="10"/>
      <c r="AI128" s="10"/>
      <c r="AJ128" s="10" t="str">
        <f>IF(Table_Styles[[#This Row],[ML]]&lt;&gt;"",Table_Styles[[#This Row],[ML]],IF(Table_Styles[[#This Row],[ML Default]]&lt;&gt;"",Table_Styles[[#This Row],[ML Default]],""))</f>
        <v/>
      </c>
      <c r="AK128" s="10"/>
      <c r="AL128" s="10"/>
      <c r="AM128" s="10" t="str">
        <f>IF(Table_Styles[[#This Row],[PT]]&lt;&gt;"",Table_Styles[[#This Row],[PT]],IF(Table_Styles[[#This Row],[PT Default]]&lt;&gt;"",Table_Styles[[#This Row],[PT Default]],""))</f>
        <v/>
      </c>
      <c r="AN128" s="10"/>
      <c r="AO128" s="10"/>
      <c r="AP128" s="10" t="str">
        <f>IF(Table_Styles[[#This Row],[PR]]&lt;&gt;"",Table_Styles[[#This Row],[PR]],IF(Table_Styles[[#This Row],[PR Default]]&lt;&gt;"",Table_Styles[[#This Row],[PR Default]],""))</f>
        <v/>
      </c>
      <c r="AQ128" s="10"/>
      <c r="AR128" s="10"/>
      <c r="AS128" s="10" t="str">
        <f>IF(Table_Styles[[#This Row],[PB]]&lt;&gt;"",Table_Styles[[#This Row],[PB]],IF(Table_Styles[[#This Row],[PB Default]]&lt;&gt;"",Table_Styles[[#This Row],[PB Default]],""))</f>
        <v/>
      </c>
      <c r="AT128" s="10"/>
      <c r="AU128" s="10"/>
      <c r="AV128" s="10" t="str">
        <f>IF(Table_Styles[[#This Row],[PL]]&lt;&gt;"",Table_Styles[[#This Row],[PL]],IF(Table_Styles[[#This Row],[PL Default]]&lt;&gt;"",Table_Styles[[#This Row],[PL Default]],""))</f>
        <v/>
      </c>
      <c r="AW128" s="10"/>
      <c r="AX128" s="10"/>
      <c r="AY128" s="10" t="str">
        <f>IF(Table_Styles[[#This Row],[BT]]&lt;&gt;"",Table_Styles[[#This Row],[BT]],IF(Table_Styles[[#This Row],[BT Default]]&lt;&gt;"",Table_Styles[[#This Row],[BT Default]],""))</f>
        <v/>
      </c>
      <c r="AZ128" s="10"/>
      <c r="BA128" s="10"/>
      <c r="BB128" s="10" t="str">
        <f>IF(Table_Styles[[#This Row],[BR]]&lt;&gt;"",Table_Styles[[#This Row],[BR]],IF(Table_Styles[[#This Row],[BR Default]]&lt;&gt;"",Table_Styles[[#This Row],[BR Default]],""))</f>
        <v/>
      </c>
      <c r="BC128" s="10"/>
      <c r="BD128" s="10"/>
      <c r="BE128" s="10" t="str">
        <f>IF(Table_Styles[[#This Row],[BB]]&lt;&gt;"",Table_Styles[[#This Row],[BB]],IF(Table_Styles[[#This Row],[BB Default]]&lt;&gt;"",Table_Styles[[#This Row],[BB Default]],""))</f>
        <v/>
      </c>
      <c r="BF128" s="10"/>
      <c r="BG128" s="10"/>
      <c r="BH128" s="10" t="str">
        <f>IF(Table_Styles[[#This Row],[BL]]&lt;&gt;"",Table_Styles[[#This Row],[BL]],IF(Table_Styles[[#This Row],[BL Default]]&lt;&gt;"",Table_Styles[[#This Row],[BL Default]],""))</f>
        <v/>
      </c>
      <c r="BI128" s="10"/>
      <c r="BJ128" s="10"/>
      <c r="BK128" s="10" t="str">
        <f>IF(Table_Styles[[#This Row],[Width]]&lt;&gt;"",Table_Styles[[#This Row],[Width]],IF(Table_Styles[[#This Row],[Width Default]]&lt;&gt;"",Table_Styles[[#This Row],[Width Default]],""))</f>
        <v/>
      </c>
      <c r="BL128" s="10"/>
      <c r="BM128" s="10"/>
      <c r="BN128" s="10" t="str">
        <f>IF(Table_Styles[[#This Row],[Height]]&lt;&gt;"",Table_Styles[[#This Row],[Height]],IF(Table_Styles[[#This Row],[Height Default]]&lt;&gt;"",Table_Styles[[#This Row],[Height Default]],""))</f>
        <v/>
      </c>
      <c r="BO128" s="10"/>
      <c r="BP128" s="78" t="s">
        <v>165</v>
      </c>
      <c r="BQ128" s="50" t="str">
        <f>IF(Table_Styles[[#This Row],[Top]]&lt;&gt;"",Table_Styles[[#This Row],[Top]],IF(Table_Styles[[#This Row],[Top Default]]&lt;&gt;"",Table_Styles[[#This Row],[Top Default]],""))</f>
        <v>0</v>
      </c>
      <c r="BR128" s="10"/>
      <c r="BS128" s="10"/>
      <c r="BT128" s="10" t="str">
        <f>IF(Table_Styles[[#This Row],[Right]]&lt;&gt;"",Table_Styles[[#This Row],[Right]],IF(Table_Styles[[#This Row],[Right Default]]&lt;&gt;"",Table_Styles[[#This Row],[Right Default]],""))</f>
        <v/>
      </c>
      <c r="BU128" s="10"/>
      <c r="BV128" s="10"/>
      <c r="BW128" s="10" t="str">
        <f>IF(Table_Styles[[#This Row],[Bottom]]&lt;&gt;"",Table_Styles[[#This Row],[Bottom]],IF(Table_Styles[[#This Row],[Bottom Default]]&lt;&gt;"",Table_Styles[[#This Row],[Bottom Default]],""))</f>
        <v/>
      </c>
      <c r="BX128" s="10"/>
      <c r="BY128" s="78" t="s">
        <v>438</v>
      </c>
      <c r="BZ128" s="10" t="str">
        <f>IF(Table_Styles[[#This Row],[Left]]&lt;&gt;"",Table_Styles[[#This Row],[Left]],IF(Table_Styles[[#This Row],[Left Default]]&lt;&gt;"",Table_Styles[[#This Row],[Left Default]],""))</f>
        <v>-4px</v>
      </c>
      <c r="CA128" s="10"/>
      <c r="CB128" t="str">
        <f>IF(AND(Table_Styles[[#This Row],[Selector]]&lt;&gt;"",Table_Styles[[#This Row],[Font Family Used]]&lt;&gt;"",Table_Styles[[#This Row],[Font Weight Used]]&lt;&gt;""),Table_Styles[[#This Row],[Font Family Used]]&amp;" "&amp;Table_Styles[[#This Row],[Font Weight Used]],"")</f>
        <v/>
      </c>
      <c r="CC128" t="str">
        <f ca="1">IF(AND(Table_Styles[[#This Row],[Selector]],COUNTIF(OFFSET(CC:CC,0,0,ROW()-1,1),"="&amp;Table_Styles[[#This Row],[Font]])=0),Table_Styles[[#This Row],[Font]],"")</f>
        <v/>
      </c>
      <c r="CD128" t="str">
        <f ca="1">IF(Table_Styles[[#This Row],[Unique Font]]&lt;&gt;"",
"{""fontFamily"":"""&amp;Table_Styles[[#This Row],[Font Family Used]]&amp;""",""fontWeight"":"&amp;Table_Styles[[#This Row],[Font Weight Used]]&amp;"}","")</f>
        <v/>
      </c>
      <c r="CE12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13px;margin-right: 1px;top: 0;left: -4px</v>
      </c>
      <c r="CF128" t="str">
        <f>IF(AND(Table_Styles[[#This Row],[Selector]]&lt;&gt;"", Table_Styles[[#This Row],[Config Properties]]&lt;&gt;""),
Table_Styles[[#This Row],[Selector]]&amp;" { "&amp;Table_Styles[[#This Row],[Config Properties]]&amp;" }","")</f>
        <v>nav .btn-icon { font-size: 13px;margin-right: 1px;top: 0;left: -4px }</v>
      </c>
      <c r="CG128" t="str">
        <f xml:space="preserve">
SUBSTITUTE(SUBSTITUTE(SUBSTITUTE(SUBSTITUTE(SUBSTITUTE(SUBSTITUTE(SUBSTITUTE(SUBSTITUTE(Table_Styles[[#This Row],[Config]],
" {","{"),
"{ ","{"),
" }","}"),
"} ","}"),
" ,",","),
", ",","),
" :",":"),
": ",":")</f>
        <v>nav .btn-icon{font-size:13px;margin-right:1px;top:0;left:-4px}</v>
      </c>
    </row>
    <row r="129" spans="2:85" ht="21" customHeight="1">
      <c r="B129" s="175" t="s">
        <v>501</v>
      </c>
      <c r="C129" s="101" t="s">
        <v>502</v>
      </c>
      <c r="D129" s="60"/>
      <c r="E129" s="60" t="str">
        <f>Settings_Styling_Font_Body_Text</f>
        <v>Roboto</v>
      </c>
      <c r="F129" s="52" t="str">
        <f>IF(Table_Styles[[#This Row],[Font Family]]&lt;&gt;"",Table_Styles[[#This Row],[Font Family]],IF(Table_Styles[[#This Row],[Font Family Default]]&lt;&gt;"",Table_Styles[[#This Row],[Font Family Default]],""))</f>
        <v>Roboto</v>
      </c>
      <c r="G129" s="59"/>
      <c r="H129" s="177" t="s">
        <v>409</v>
      </c>
      <c r="I129" s="52" t="str">
        <f>IF(Table_Styles[[#This Row],[Font Size]]&lt;&gt;"",Table_Styles[[#This Row],[Font Size]],IF(Table_Styles[[#This Row],[Font Size Default]]&lt;&gt;"",Table_Styles[[#This Row],[Font Size Default]],""))</f>
        <v>14px</v>
      </c>
      <c r="J129" s="59"/>
      <c r="K129" s="62" t="s">
        <v>1180</v>
      </c>
      <c r="L129" s="52" t="str">
        <f>IF(Table_Styles[[#This Row],[Font Weight]]&lt;&gt;"",Table_Styles[[#This Row],[Font Weight]],IF(Table_Styles[[#This Row],[Font Weight Default]]&lt;&gt;"",Table_Styles[[#This Row],[Font Weight Default]],""))</f>
        <v>500</v>
      </c>
      <c r="M129" s="59"/>
      <c r="N129" s="59"/>
      <c r="O129" s="52" t="str">
        <f>IF(Table_Styles[[#This Row],[Colour]]&lt;&gt;"",Table_Styles[[#This Row],[Colour]],IF(Table_Styles[[#This Row],[Colour Default]]&lt;&gt;"",Table_Styles[[#This Row],[Colour Default]],""))</f>
        <v/>
      </c>
      <c r="P129" s="59"/>
      <c r="Q129" s="59"/>
      <c r="R129" s="52" t="str">
        <f>IF(Table_Styles[[#This Row],[Background]]&lt;&gt;"",Table_Styles[[#This Row],[Background]],IF(Table_Styles[[#This Row],[Background Default]]&lt;&gt;"",Table_Styles[[#This Row],[Background Default]],""))</f>
        <v/>
      </c>
      <c r="S129" s="59"/>
      <c r="T129" s="59"/>
      <c r="U129" s="52" t="str">
        <f>IF(Table_Styles[[#This Row],[Border]]&lt;&gt;"",Table_Styles[[#This Row],[Border]],IF(Table_Styles[[#This Row],[Border Default]]&lt;&gt;"",Table_Styles[[#This Row],[Border Default]],""))</f>
        <v/>
      </c>
      <c r="V129" s="59"/>
      <c r="W129" s="59">
        <f>Settings_Styling_Other_Default_Border_Radius</f>
        <v>0</v>
      </c>
      <c r="X129" s="52">
        <f>IF(Table_Styles[[#This Row],[Border Radius]]&lt;&gt;"",Table_Styles[[#This Row],[Border Radius]],IF(Table_Styles[[#This Row],[Border Radius Default]]&lt;&gt;"",Table_Styles[[#This Row],[Border Radius Default]],""))</f>
        <v>0</v>
      </c>
      <c r="Y129" s="59"/>
      <c r="Z129" s="59"/>
      <c r="AA129" s="52" t="str">
        <f>IF(Table_Styles[[#This Row],[MT]]&lt;&gt;"",Table_Styles[[#This Row],[MT]],IF(Table_Styles[[#This Row],[MT Default]]&lt;&gt;"",Table_Styles[[#This Row],[MT Default]],""))</f>
        <v/>
      </c>
      <c r="AB129" s="59"/>
      <c r="AC129" s="59"/>
      <c r="AD129" s="52" t="str">
        <f>IF(Table_Styles[[#This Row],[MR]]&lt;&gt;"",Table_Styles[[#This Row],[MR]],IF(Table_Styles[[#This Row],[MR Default]]&lt;&gt;"",Table_Styles[[#This Row],[MR Default]],""))</f>
        <v/>
      </c>
      <c r="AE129" s="59"/>
      <c r="AF129" s="59"/>
      <c r="AG129" s="52" t="str">
        <f>IF(Table_Styles[[#This Row],[MB]]&lt;&gt;"",Table_Styles[[#This Row],[MB]],IF(Table_Styles[[#This Row],[MB Default]]&lt;&gt;"",Table_Styles[[#This Row],[MB Default]],""))</f>
        <v/>
      </c>
      <c r="AH129" s="59"/>
      <c r="AI129" s="59"/>
      <c r="AJ129" s="52" t="str">
        <f>IF(Table_Styles[[#This Row],[ML]]&lt;&gt;"",Table_Styles[[#This Row],[ML]],IF(Table_Styles[[#This Row],[ML Default]]&lt;&gt;"",Table_Styles[[#This Row],[ML Default]],""))</f>
        <v/>
      </c>
      <c r="AK129" s="59"/>
      <c r="AL129" s="266" t="s">
        <v>1181</v>
      </c>
      <c r="AM129" s="52" t="str">
        <f>IF(Table_Styles[[#This Row],[PT]]&lt;&gt;"",Table_Styles[[#This Row],[PT]],IF(Table_Styles[[#This Row],[PT Default]]&lt;&gt;"",Table_Styles[[#This Row],[PT Default]],""))</f>
        <v>9px</v>
      </c>
      <c r="AN129" s="59"/>
      <c r="AO129" s="135" t="s">
        <v>465</v>
      </c>
      <c r="AP129" s="52" t="str">
        <f>IF(Table_Styles[[#This Row],[PR]]&lt;&gt;"",Table_Styles[[#This Row],[PR]],IF(Table_Styles[[#This Row],[PR Default]]&lt;&gt;"",Table_Styles[[#This Row],[PR Default]],""))</f>
        <v>16px</v>
      </c>
      <c r="AQ129" s="59"/>
      <c r="AR129" s="266" t="s">
        <v>428</v>
      </c>
      <c r="AS129" s="52" t="str">
        <f>IF(Table_Styles[[#This Row],[PB]]&lt;&gt;"",Table_Styles[[#This Row],[PB]],IF(Table_Styles[[#This Row],[PB Default]]&lt;&gt;"",Table_Styles[[#This Row],[PB Default]],""))</f>
        <v>7px</v>
      </c>
      <c r="AT129" s="59"/>
      <c r="AU129" s="135" t="s">
        <v>465</v>
      </c>
      <c r="AV129" s="52" t="str">
        <f>IF(Table_Styles[[#This Row],[PL]]&lt;&gt;"",Table_Styles[[#This Row],[PL]],IF(Table_Styles[[#This Row],[PL Default]]&lt;&gt;"",Table_Styles[[#This Row],[PL Default]],""))</f>
        <v>16px</v>
      </c>
      <c r="AW129" s="59"/>
      <c r="AX129" s="59"/>
      <c r="AY129" s="52" t="str">
        <f>IF(Table_Styles[[#This Row],[BT]]&lt;&gt;"",Table_Styles[[#This Row],[BT]],IF(Table_Styles[[#This Row],[BT Default]]&lt;&gt;"",Table_Styles[[#This Row],[BT Default]],""))</f>
        <v/>
      </c>
      <c r="AZ129" s="59"/>
      <c r="BA129" s="59"/>
      <c r="BB129" s="52" t="str">
        <f>IF(Table_Styles[[#This Row],[BR]]&lt;&gt;"",Table_Styles[[#This Row],[BR]],IF(Table_Styles[[#This Row],[BR Default]]&lt;&gt;"",Table_Styles[[#This Row],[BR Default]],""))</f>
        <v/>
      </c>
      <c r="BC129" s="59"/>
      <c r="BD129" s="59"/>
      <c r="BE129" s="52" t="str">
        <f>IF(Table_Styles[[#This Row],[BB]]&lt;&gt;"",Table_Styles[[#This Row],[BB]],IF(Table_Styles[[#This Row],[BB Default]]&lt;&gt;"",Table_Styles[[#This Row],[BB Default]],""))</f>
        <v/>
      </c>
      <c r="BF129" s="59"/>
      <c r="BG129" s="59"/>
      <c r="BH129" s="52" t="str">
        <f>IF(Table_Styles[[#This Row],[BL]]&lt;&gt;"",Table_Styles[[#This Row],[BL]],IF(Table_Styles[[#This Row],[BL Default]]&lt;&gt;"",Table_Styles[[#This Row],[BL Default]],""))</f>
        <v/>
      </c>
      <c r="BI129" s="59"/>
      <c r="BJ129" s="59"/>
      <c r="BK129" s="52" t="str">
        <f>IF(Table_Styles[[#This Row],[Width]]&lt;&gt;"",Table_Styles[[#This Row],[Width]],IF(Table_Styles[[#This Row],[Width Default]]&lt;&gt;"",Table_Styles[[#This Row],[Width Default]],""))</f>
        <v/>
      </c>
      <c r="BL129" s="59"/>
      <c r="BM129" s="59"/>
      <c r="BN129" s="52" t="str">
        <f>IF(Table_Styles[[#This Row],[Height]]&lt;&gt;"",Table_Styles[[#This Row],[Height]],IF(Table_Styles[[#This Row],[Height Default]]&lt;&gt;"",Table_Styles[[#This Row],[Height Default]],""))</f>
        <v/>
      </c>
      <c r="BO129" s="52"/>
      <c r="BP129" s="52"/>
      <c r="BQ129" s="52" t="str">
        <f>IF(Table_Styles[[#This Row],[Top]]&lt;&gt;"",Table_Styles[[#This Row],[Top]],IF(Table_Styles[[#This Row],[Top Default]]&lt;&gt;"",Table_Styles[[#This Row],[Top Default]],""))</f>
        <v/>
      </c>
      <c r="BR129" s="52"/>
      <c r="BS129" s="52"/>
      <c r="BT129" s="52" t="str">
        <f>IF(Table_Styles[[#This Row],[Right]]&lt;&gt;"",Table_Styles[[#This Row],[Right]],IF(Table_Styles[[#This Row],[Right Default]]&lt;&gt;"",Table_Styles[[#This Row],[Right Default]],""))</f>
        <v/>
      </c>
      <c r="BU129" s="52"/>
      <c r="BV129" s="52"/>
      <c r="BW129" s="52" t="str">
        <f>IF(Table_Styles[[#This Row],[Bottom]]&lt;&gt;"",Table_Styles[[#This Row],[Bottom]],IF(Table_Styles[[#This Row],[Bottom Default]]&lt;&gt;"",Table_Styles[[#This Row],[Bottom Default]],""))</f>
        <v/>
      </c>
      <c r="BX129" s="52"/>
      <c r="BY129" s="52"/>
      <c r="BZ129" s="52" t="str">
        <f>IF(Table_Styles[[#This Row],[Left]]&lt;&gt;"",Table_Styles[[#This Row],[Left]],IF(Table_Styles[[#This Row],[Left Default]]&lt;&gt;"",Table_Styles[[#This Row],[Left Default]],""))</f>
        <v/>
      </c>
      <c r="CA129" s="184" t="s">
        <v>1179</v>
      </c>
      <c r="CB129" s="103" t="str">
        <f>IF(AND(Table_Styles[[#This Row],[Selector]]&lt;&gt;"",Table_Styles[[#This Row],[Font Family Used]]&lt;&gt;"",Table_Styles[[#This Row],[Font Weight Used]]&lt;&gt;""),Table_Styles[[#This Row],[Font Family Used]]&amp;" "&amp;Table_Styles[[#This Row],[Font Weight Used]],"")</f>
        <v>Roboto 500</v>
      </c>
      <c r="CC129" s="103" t="str">
        <f ca="1">IF(AND(Table_Styles[[#This Row],[Selector]],COUNTIF(OFFSET(CC:CC,0,0,ROW()-1,1),"="&amp;Table_Styles[[#This Row],[Font]])=0),Table_Styles[[#This Row],[Font]],"")</f>
        <v/>
      </c>
      <c r="CD129" s="103" t="str">
        <f ca="1">IF(Table_Styles[[#This Row],[Unique Font]]&lt;&gt;"",
"{""fontFamily"":"""&amp;Table_Styles[[#This Row],[Font Family Used]]&amp;""",""fontWeight"":"&amp;Table_Styles[[#This Row],[Font Weight Used]]&amp;"}","")</f>
        <v/>
      </c>
      <c r="CE12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14px;font-weight: 500;border-radius: 0;padding-top: 9px;padding-right: 16px;padding-bottom: 7px;padding-left: 16px;text-transform: uppercase;</v>
      </c>
      <c r="CF129" s="103" t="str">
        <f>IF(AND(Table_Styles[[#This Row],[Selector]]&lt;&gt;"", Table_Styles[[#This Row],[Config Properties]]&lt;&gt;""),
Table_Styles[[#This Row],[Selector]]&amp;" { "&amp;Table_Styles[[#This Row],[Config Properties]]&amp;" }","")</f>
        <v>nav .btn { font-family: 'Roboto';font-size: 14px;font-weight: 500;border-radius: 0;padding-top: 9px;padding-right: 16px;padding-bottom: 7px;padding-left: 16px;text-transform: uppercase; }</v>
      </c>
      <c r="CG129" s="103" t="str">
        <f xml:space="preserve">
SUBSTITUTE(SUBSTITUTE(SUBSTITUTE(SUBSTITUTE(SUBSTITUTE(SUBSTITUTE(SUBSTITUTE(SUBSTITUTE(Table_Styles[[#This Row],[Config]],
" {","{"),
"{ ","{"),
" }","}"),
"} ","}"),
" ,",","),
", ",","),
" :",":"),
": ",":")</f>
        <v>nav .btn{font-family:'Roboto';font-size:14px;font-weight:500;border-radius:0;padding-top:9px;padding-right:16px;padding-bottom:7px;padding-left:16px;text-transform:uppercase;}</v>
      </c>
    </row>
    <row r="130" spans="2:85" ht="21" customHeight="1">
      <c r="B130" s="175" t="s">
        <v>503</v>
      </c>
      <c r="C130" s="101" t="s">
        <v>504</v>
      </c>
      <c r="D130" s="60"/>
      <c r="E130" s="60"/>
      <c r="F130" s="25" t="str">
        <f>IF(Table_Styles[[#This Row],[Font Family]]&lt;&gt;"",Table_Styles[[#This Row],[Font Family]],IF(Table_Styles[[#This Row],[Font Family Default]]&lt;&gt;"",Table_Styles[[#This Row],[Font Family Default]],""))</f>
        <v/>
      </c>
      <c r="G130" s="60"/>
      <c r="H130" s="60"/>
      <c r="I130" s="25" t="str">
        <f>IF(Table_Styles[[#This Row],[Font Size]]&lt;&gt;"",Table_Styles[[#This Row],[Font Size]],IF(Table_Styles[[#This Row],[Font Size Default]]&lt;&gt;"",Table_Styles[[#This Row],[Font Size Default]],""))</f>
        <v/>
      </c>
      <c r="J130" s="60"/>
      <c r="K130" s="60"/>
      <c r="L130" s="25" t="str">
        <f>IF(Table_Styles[[#This Row],[Font Weight]]&lt;&gt;"",Table_Styles[[#This Row],[Font Weight]],IF(Table_Styles[[#This Row],[Font Weight Default]]&lt;&gt;"",Table_Styles[[#This Row],[Font Weight Default]],""))</f>
        <v/>
      </c>
      <c r="M130" s="60"/>
      <c r="N130" s="62" t="s">
        <v>277</v>
      </c>
      <c r="O130" s="25" t="str">
        <f>IF(Table_Styles[[#This Row],[Colour]]&lt;&gt;"",Table_Styles[[#This Row],[Colour]],IF(Table_Styles[[#This Row],[Colour Default]]&lt;&gt;"",Table_Styles[[#This Row],[Colour Default]],""))</f>
        <v>#FFFFFF</v>
      </c>
      <c r="P130" s="60"/>
      <c r="Q130" s="217" t="str">
        <f>Colour_Accent_1</f>
        <v>#2c6ec3</v>
      </c>
      <c r="R130" s="25" t="str">
        <f>IF(Table_Styles[[#This Row],[Background]]&lt;&gt;"",Table_Styles[[#This Row],[Background]],IF(Table_Styles[[#This Row],[Background Default]]&lt;&gt;"",Table_Styles[[#This Row],[Background Default]],""))</f>
        <v>#2c6ec3</v>
      </c>
      <c r="S130" s="29"/>
      <c r="T130" s="59" t="s">
        <v>414</v>
      </c>
      <c r="U130" s="25" t="str">
        <f>IF(Table_Styles[[#This Row],[Border]]&lt;&gt;"",Table_Styles[[#This Row],[Border]],IF(Table_Styles[[#This Row],[Border Default]]&lt;&gt;"",Table_Styles[[#This Row],[Border Default]],""))</f>
        <v>none</v>
      </c>
      <c r="V130" s="60"/>
      <c r="W130" s="150" t="s">
        <v>469</v>
      </c>
      <c r="X130" s="25" t="str">
        <f>IF(Table_Styles[[#This Row],[Border Radius]]&lt;&gt;"",Table_Styles[[#This Row],[Border Radius]],IF(Table_Styles[[#This Row],[Border Radius Default]]&lt;&gt;"",Table_Styles[[#This Row],[Border Radius Default]],""))</f>
        <v>4px</v>
      </c>
      <c r="Y130" s="60"/>
      <c r="Z130" s="60"/>
      <c r="AA130" s="25" t="str">
        <f>IF(Table_Styles[[#This Row],[MT]]&lt;&gt;"",Table_Styles[[#This Row],[MT]],IF(Table_Styles[[#This Row],[MT Default]]&lt;&gt;"",Table_Styles[[#This Row],[MT Default]],""))</f>
        <v/>
      </c>
      <c r="AB130" s="60"/>
      <c r="AC130" s="60"/>
      <c r="AD130" s="25" t="str">
        <f>IF(Table_Styles[[#This Row],[MR]]&lt;&gt;"",Table_Styles[[#This Row],[MR]],IF(Table_Styles[[#This Row],[MR Default]]&lt;&gt;"",Table_Styles[[#This Row],[MR Default]],""))</f>
        <v/>
      </c>
      <c r="AE130" s="60"/>
      <c r="AF130" s="60"/>
      <c r="AG130" s="25" t="str">
        <f>IF(Table_Styles[[#This Row],[MB]]&lt;&gt;"",Table_Styles[[#This Row],[MB]],IF(Table_Styles[[#This Row],[MB Default]]&lt;&gt;"",Table_Styles[[#This Row],[MB Default]],""))</f>
        <v/>
      </c>
      <c r="AH130" s="60"/>
      <c r="AI130" s="60"/>
      <c r="AJ130" s="25" t="str">
        <f>IF(Table_Styles[[#This Row],[ML]]&lt;&gt;"",Table_Styles[[#This Row],[ML]],IF(Table_Styles[[#This Row],[ML Default]]&lt;&gt;"",Table_Styles[[#This Row],[ML Default]],""))</f>
        <v/>
      </c>
      <c r="AK130" s="60"/>
      <c r="AL130" s="60"/>
      <c r="AM130" s="25" t="str">
        <f>IF(Table_Styles[[#This Row],[PT]]&lt;&gt;"",Table_Styles[[#This Row],[PT]],IF(Table_Styles[[#This Row],[PT Default]]&lt;&gt;"",Table_Styles[[#This Row],[PT Default]],""))</f>
        <v/>
      </c>
      <c r="AN130" s="60"/>
      <c r="AO130" s="60"/>
      <c r="AP130" s="25" t="str">
        <f>IF(Table_Styles[[#This Row],[PR]]&lt;&gt;"",Table_Styles[[#This Row],[PR]],IF(Table_Styles[[#This Row],[PR Default]]&lt;&gt;"",Table_Styles[[#This Row],[PR Default]],""))</f>
        <v/>
      </c>
      <c r="AQ130" s="60"/>
      <c r="AR130" s="60"/>
      <c r="AS130" s="25" t="str">
        <f>IF(Table_Styles[[#This Row],[PB]]&lt;&gt;"",Table_Styles[[#This Row],[PB]],IF(Table_Styles[[#This Row],[PB Default]]&lt;&gt;"",Table_Styles[[#This Row],[PB Default]],""))</f>
        <v/>
      </c>
      <c r="AT130" s="60"/>
      <c r="AU130" s="60"/>
      <c r="AV130" s="25" t="str">
        <f>IF(Table_Styles[[#This Row],[PL]]&lt;&gt;"",Table_Styles[[#This Row],[PL]],IF(Table_Styles[[#This Row],[PL Default]]&lt;&gt;"",Table_Styles[[#This Row],[PL Default]],""))</f>
        <v/>
      </c>
      <c r="AW130" s="60"/>
      <c r="AX130" s="60"/>
      <c r="AY130" s="25" t="str">
        <f>IF(Table_Styles[[#This Row],[BT]]&lt;&gt;"",Table_Styles[[#This Row],[BT]],IF(Table_Styles[[#This Row],[BT Default]]&lt;&gt;"",Table_Styles[[#This Row],[BT Default]],""))</f>
        <v/>
      </c>
      <c r="AZ130" s="60"/>
      <c r="BA130" s="60"/>
      <c r="BB130" s="25" t="str">
        <f>IF(Table_Styles[[#This Row],[BR]]&lt;&gt;"",Table_Styles[[#This Row],[BR]],IF(Table_Styles[[#This Row],[BR Default]]&lt;&gt;"",Table_Styles[[#This Row],[BR Default]],""))</f>
        <v/>
      </c>
      <c r="BC130" s="60"/>
      <c r="BD130" s="60"/>
      <c r="BE130" s="25" t="str">
        <f>IF(Table_Styles[[#This Row],[BB]]&lt;&gt;"",Table_Styles[[#This Row],[BB]],IF(Table_Styles[[#This Row],[BB Default]]&lt;&gt;"",Table_Styles[[#This Row],[BB Default]],""))</f>
        <v/>
      </c>
      <c r="BF130" s="60"/>
      <c r="BG130" s="60"/>
      <c r="BH130" s="25" t="str">
        <f>IF(Table_Styles[[#This Row],[BL]]&lt;&gt;"",Table_Styles[[#This Row],[BL]],IF(Table_Styles[[#This Row],[BL Default]]&lt;&gt;"",Table_Styles[[#This Row],[BL Default]],""))</f>
        <v/>
      </c>
      <c r="BI130" s="60"/>
      <c r="BJ130" s="60"/>
      <c r="BK130" s="25" t="str">
        <f>IF(Table_Styles[[#This Row],[Width]]&lt;&gt;"",Table_Styles[[#This Row],[Width]],IF(Table_Styles[[#This Row],[Width Default]]&lt;&gt;"",Table_Styles[[#This Row],[Width Default]],""))</f>
        <v/>
      </c>
      <c r="BL130" s="60"/>
      <c r="BM130" s="60"/>
      <c r="BN130" s="25" t="str">
        <f>IF(Table_Styles[[#This Row],[Height]]&lt;&gt;"",Table_Styles[[#This Row],[Height]],IF(Table_Styles[[#This Row],[Height Default]]&lt;&gt;"",Table_Styles[[#This Row],[Height Default]],""))</f>
        <v/>
      </c>
      <c r="BO130" s="25"/>
      <c r="BP130" s="25"/>
      <c r="BQ130" s="25" t="str">
        <f>IF(Table_Styles[[#This Row],[Top]]&lt;&gt;"",Table_Styles[[#This Row],[Top]],IF(Table_Styles[[#This Row],[Top Default]]&lt;&gt;"",Table_Styles[[#This Row],[Top Default]],""))</f>
        <v/>
      </c>
      <c r="BR130" s="25"/>
      <c r="BS130" s="25"/>
      <c r="BT130" s="25" t="str">
        <f>IF(Table_Styles[[#This Row],[Right]]&lt;&gt;"",Table_Styles[[#This Row],[Right]],IF(Table_Styles[[#This Row],[Right Default]]&lt;&gt;"",Table_Styles[[#This Row],[Right Default]],""))</f>
        <v/>
      </c>
      <c r="BU130" s="25"/>
      <c r="BV130" s="25"/>
      <c r="BW130" s="25" t="str">
        <f>IF(Table_Styles[[#This Row],[Bottom]]&lt;&gt;"",Table_Styles[[#This Row],[Bottom]],IF(Table_Styles[[#This Row],[Bottom Default]]&lt;&gt;"",Table_Styles[[#This Row],[Bottom Default]],""))</f>
        <v/>
      </c>
      <c r="BX130" s="25"/>
      <c r="BY130" s="25"/>
      <c r="BZ130" s="25" t="str">
        <f>IF(Table_Styles[[#This Row],[Left]]&lt;&gt;"",Table_Styles[[#This Row],[Left]],IF(Table_Styles[[#This Row],[Left Default]]&lt;&gt;"",Table_Styles[[#This Row],[Left Default]],""))</f>
        <v/>
      </c>
      <c r="CA130" s="60" t="s">
        <v>1154</v>
      </c>
      <c r="CB130" s="101" t="str">
        <f>IF(AND(Table_Styles[[#This Row],[Selector]]&lt;&gt;"",Table_Styles[[#This Row],[Font Family Used]]&lt;&gt;"",Table_Styles[[#This Row],[Font Weight Used]]&lt;&gt;""),Table_Styles[[#This Row],[Font Family Used]]&amp;" "&amp;Table_Styles[[#This Row],[Font Weight Used]],"")</f>
        <v/>
      </c>
      <c r="CC130" s="101" t="str">
        <f ca="1">IF(AND(Table_Styles[[#This Row],[Selector]],COUNTIF(OFFSET(CC:CC,0,0,ROW()-1,1),"="&amp;Table_Styles[[#This Row],[Font]])=0),Table_Styles[[#This Row],[Font]],"")</f>
        <v/>
      </c>
      <c r="CD130" s="101" t="str">
        <f ca="1">IF(Table_Styles[[#This Row],[Unique Font]]&lt;&gt;"",
"{""fontFamily"":"""&amp;Table_Styles[[#This Row],[Font Family Used]]&amp;""",""fontWeight"":"&amp;Table_Styles[[#This Row],[Font Weight Used]]&amp;"}","")</f>
        <v/>
      </c>
      <c r="CE13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none;border-radius: 4px;box-shadow: 0 1px 3px rgba(0,0,0,0.12), 0 1px 2px rgba(0,0,0,0.24);</v>
      </c>
      <c r="CF130" s="103" t="str">
        <f>IF(AND(Table_Styles[[#This Row],[Selector]]&lt;&gt;"", Table_Styles[[#This Row],[Config Properties]]&lt;&gt;""),
Table_Styles[[#This Row],[Selector]]&amp;" { "&amp;Table_Styles[[#This Row],[Config Properties]]&amp;" }","")</f>
        <v>nav .btn.btn-primary { color: #FFFFFF;background: #2c6ec3;border: none;border-radius: 4px;box-shadow: 0 1px 3px rgba(0,0,0,0.12), 0 1px 2px rgba(0,0,0,0.24); }</v>
      </c>
      <c r="CG130" s="103" t="str">
        <f xml:space="preserve">
SUBSTITUTE(SUBSTITUTE(SUBSTITUTE(SUBSTITUTE(SUBSTITUTE(SUBSTITUTE(SUBSTITUTE(SUBSTITUTE(Table_Styles[[#This Row],[Config]],
" {","{"),
"{ ","{"),
" }","}"),
"} ","}"),
" ,",","),
", ",","),
" :",":"),
": ",":")</f>
        <v>nav .btn.btn-primary{color:#FFFFFF;background:#2c6ec3;border:none;border-radius:4px;box-shadow:0 1px 3px rgba(0,0,0,0.12),0 1px 2px rgba(0,0,0,0.24);}</v>
      </c>
    </row>
    <row r="131" spans="2:85" ht="21" customHeight="1">
      <c r="B131" s="176" t="s">
        <v>505</v>
      </c>
      <c r="C131" s="103" t="s">
        <v>506</v>
      </c>
      <c r="D131" s="59"/>
      <c r="E131" s="59"/>
      <c r="F131" s="52" t="str">
        <f>IF(Table_Styles[[#This Row],[Font Family]]&lt;&gt;"",Table_Styles[[#This Row],[Font Family]],IF(Table_Styles[[#This Row],[Font Family Default]]&lt;&gt;"",Table_Styles[[#This Row],[Font Family Default]],""))</f>
        <v/>
      </c>
      <c r="G131" s="59"/>
      <c r="H131" s="59"/>
      <c r="I131" s="52" t="str">
        <f>IF(Table_Styles[[#This Row],[Font Size]]&lt;&gt;"",Table_Styles[[#This Row],[Font Size]],IF(Table_Styles[[#This Row],[Font Size Default]]&lt;&gt;"",Table_Styles[[#This Row],[Font Size Default]],""))</f>
        <v/>
      </c>
      <c r="J131" s="59"/>
      <c r="K131" s="59"/>
      <c r="L131" s="52" t="str">
        <f>IF(Table_Styles[[#This Row],[Font Weight]]&lt;&gt;"",Table_Styles[[#This Row],[Font Weight]],IF(Table_Styles[[#This Row],[Font Weight Default]]&lt;&gt;"",Table_Styles[[#This Row],[Font Weight Default]],""))</f>
        <v/>
      </c>
      <c r="M131" s="59"/>
      <c r="N131" s="62" t="s">
        <v>277</v>
      </c>
      <c r="O131" s="25" t="str">
        <f>IF(Table_Styles[[#This Row],[Colour]]&lt;&gt;"",Table_Styles[[#This Row],[Colour]],IF(Table_Styles[[#This Row],[Colour Default]]&lt;&gt;"",Table_Styles[[#This Row],[Colour Default]],""))</f>
        <v>#FFFFFF</v>
      </c>
      <c r="P131" s="60"/>
      <c r="Q131" s="174" t="str">
        <f>Colour_Accent_1</f>
        <v>#2c6ec3</v>
      </c>
      <c r="R131" s="25" t="str">
        <f>IF(Table_Styles[[#This Row],[Background]]&lt;&gt;"",Table_Styles[[#This Row],[Background]],IF(Table_Styles[[#This Row],[Background Default]]&lt;&gt;"",Table_Styles[[#This Row],[Background Default]],""))</f>
        <v>#2c6ec3</v>
      </c>
      <c r="S131" s="29"/>
      <c r="T131" s="59" t="s">
        <v>414</v>
      </c>
      <c r="U131" s="52" t="str">
        <f>IF(Table_Styles[[#This Row],[Border]]&lt;&gt;"",Table_Styles[[#This Row],[Border]],IF(Table_Styles[[#This Row],[Border Default]]&lt;&gt;"",Table_Styles[[#This Row],[Border Default]],""))</f>
        <v>none</v>
      </c>
      <c r="V131" s="59"/>
      <c r="W131" s="59"/>
      <c r="X131" s="52" t="str">
        <f>IF(Table_Styles[[#This Row],[Border Radius]]&lt;&gt;"",Table_Styles[[#This Row],[Border Radius]],IF(Table_Styles[[#This Row],[Border Radius Default]]&lt;&gt;"",Table_Styles[[#This Row],[Border Radius Default]],""))</f>
        <v/>
      </c>
      <c r="Y131" s="59"/>
      <c r="Z131" s="59"/>
      <c r="AA131" s="52" t="str">
        <f>IF(Table_Styles[[#This Row],[MT]]&lt;&gt;"",Table_Styles[[#This Row],[MT]],IF(Table_Styles[[#This Row],[MT Default]]&lt;&gt;"",Table_Styles[[#This Row],[MT Default]],""))</f>
        <v/>
      </c>
      <c r="AB131" s="59"/>
      <c r="AC131" s="59"/>
      <c r="AD131" s="52" t="str">
        <f>IF(Table_Styles[[#This Row],[MR]]&lt;&gt;"",Table_Styles[[#This Row],[MR]],IF(Table_Styles[[#This Row],[MR Default]]&lt;&gt;"",Table_Styles[[#This Row],[MR Default]],""))</f>
        <v/>
      </c>
      <c r="AE131" s="59"/>
      <c r="AF131" s="59"/>
      <c r="AG131" s="52" t="str">
        <f>IF(Table_Styles[[#This Row],[MB]]&lt;&gt;"",Table_Styles[[#This Row],[MB]],IF(Table_Styles[[#This Row],[MB Default]]&lt;&gt;"",Table_Styles[[#This Row],[MB Default]],""))</f>
        <v/>
      </c>
      <c r="AH131" s="59"/>
      <c r="AI131" s="59"/>
      <c r="AJ131" s="52" t="str">
        <f>IF(Table_Styles[[#This Row],[ML]]&lt;&gt;"",Table_Styles[[#This Row],[ML]],IF(Table_Styles[[#This Row],[ML Default]]&lt;&gt;"",Table_Styles[[#This Row],[ML Default]],""))</f>
        <v/>
      </c>
      <c r="AK131" s="59"/>
      <c r="AL131" s="59"/>
      <c r="AM131" s="52" t="str">
        <f>IF(Table_Styles[[#This Row],[PT]]&lt;&gt;"",Table_Styles[[#This Row],[PT]],IF(Table_Styles[[#This Row],[PT Default]]&lt;&gt;"",Table_Styles[[#This Row],[PT Default]],""))</f>
        <v/>
      </c>
      <c r="AN131" s="59"/>
      <c r="AO131" s="135"/>
      <c r="AP131" s="52" t="str">
        <f>IF(Table_Styles[[#This Row],[PR]]&lt;&gt;"",Table_Styles[[#This Row],[PR]],IF(Table_Styles[[#This Row],[PR Default]]&lt;&gt;"",Table_Styles[[#This Row],[PR Default]],""))</f>
        <v/>
      </c>
      <c r="AQ131" s="59"/>
      <c r="AR131" s="59"/>
      <c r="AS131" s="52" t="str">
        <f>IF(Table_Styles[[#This Row],[PB]]&lt;&gt;"",Table_Styles[[#This Row],[PB]],IF(Table_Styles[[#This Row],[PB Default]]&lt;&gt;"",Table_Styles[[#This Row],[PB Default]],""))</f>
        <v/>
      </c>
      <c r="AT131" s="59"/>
      <c r="AU131" s="59"/>
      <c r="AV131" s="52" t="str">
        <f>IF(Table_Styles[[#This Row],[PL]]&lt;&gt;"",Table_Styles[[#This Row],[PL]],IF(Table_Styles[[#This Row],[PL Default]]&lt;&gt;"",Table_Styles[[#This Row],[PL Default]],""))</f>
        <v/>
      </c>
      <c r="AW131" s="59"/>
      <c r="AX131" s="59"/>
      <c r="AY131" s="52" t="str">
        <f>IF(Table_Styles[[#This Row],[BT]]&lt;&gt;"",Table_Styles[[#This Row],[BT]],IF(Table_Styles[[#This Row],[BT Default]]&lt;&gt;"",Table_Styles[[#This Row],[BT Default]],""))</f>
        <v/>
      </c>
      <c r="AZ131" s="59"/>
      <c r="BA131" s="59"/>
      <c r="BB131" s="52" t="str">
        <f>IF(Table_Styles[[#This Row],[BR]]&lt;&gt;"",Table_Styles[[#This Row],[BR]],IF(Table_Styles[[#This Row],[BR Default]]&lt;&gt;"",Table_Styles[[#This Row],[BR Default]],""))</f>
        <v/>
      </c>
      <c r="BC131" s="59"/>
      <c r="BD131" s="59"/>
      <c r="BE131" s="52" t="str">
        <f>IF(Table_Styles[[#This Row],[BB]]&lt;&gt;"",Table_Styles[[#This Row],[BB]],IF(Table_Styles[[#This Row],[BB Default]]&lt;&gt;"",Table_Styles[[#This Row],[BB Default]],""))</f>
        <v/>
      </c>
      <c r="BF131" s="59"/>
      <c r="BG131" s="59"/>
      <c r="BH131" s="52" t="str">
        <f>IF(Table_Styles[[#This Row],[BL]]&lt;&gt;"",Table_Styles[[#This Row],[BL]],IF(Table_Styles[[#This Row],[BL Default]]&lt;&gt;"",Table_Styles[[#This Row],[BL Default]],""))</f>
        <v/>
      </c>
      <c r="BI131" s="59"/>
      <c r="BJ131" s="59"/>
      <c r="BK131" s="52" t="str">
        <f>IF(Table_Styles[[#This Row],[Width]]&lt;&gt;"",Table_Styles[[#This Row],[Width]],IF(Table_Styles[[#This Row],[Width Default]]&lt;&gt;"",Table_Styles[[#This Row],[Width Default]],""))</f>
        <v/>
      </c>
      <c r="BL131" s="59"/>
      <c r="BM131" s="59"/>
      <c r="BN131" s="52" t="str">
        <f>IF(Table_Styles[[#This Row],[Height]]&lt;&gt;"",Table_Styles[[#This Row],[Height]],IF(Table_Styles[[#This Row],[Height Default]]&lt;&gt;"",Table_Styles[[#This Row],[Height Default]],""))</f>
        <v/>
      </c>
      <c r="BO131" s="52"/>
      <c r="BP131" s="52"/>
      <c r="BQ131" s="52" t="str">
        <f>IF(Table_Styles[[#This Row],[Top]]&lt;&gt;"",Table_Styles[[#This Row],[Top]],IF(Table_Styles[[#This Row],[Top Default]]&lt;&gt;"",Table_Styles[[#This Row],[Top Default]],""))</f>
        <v/>
      </c>
      <c r="BR131" s="52"/>
      <c r="BS131" s="52"/>
      <c r="BT131" s="52" t="str">
        <f>IF(Table_Styles[[#This Row],[Right]]&lt;&gt;"",Table_Styles[[#This Row],[Right]],IF(Table_Styles[[#This Row],[Right Default]]&lt;&gt;"",Table_Styles[[#This Row],[Right Default]],""))</f>
        <v/>
      </c>
      <c r="BU131" s="52"/>
      <c r="BV131" s="52"/>
      <c r="BW131" s="52" t="str">
        <f>IF(Table_Styles[[#This Row],[Bottom]]&lt;&gt;"",Table_Styles[[#This Row],[Bottom]],IF(Table_Styles[[#This Row],[Bottom Default]]&lt;&gt;"",Table_Styles[[#This Row],[Bottom Default]],""))</f>
        <v/>
      </c>
      <c r="BX131" s="52"/>
      <c r="BY131" s="52"/>
      <c r="BZ131" s="52" t="str">
        <f>IF(Table_Styles[[#This Row],[Left]]&lt;&gt;"",Table_Styles[[#This Row],[Left]],IF(Table_Styles[[#This Row],[Left Default]]&lt;&gt;"",Table_Styles[[#This Row],[Left Default]],""))</f>
        <v/>
      </c>
      <c r="CA131" s="59"/>
      <c r="CB131" s="103" t="str">
        <f>IF(AND(Table_Styles[[#This Row],[Selector]]&lt;&gt;"",Table_Styles[[#This Row],[Font Family Used]]&lt;&gt;"",Table_Styles[[#This Row],[Font Weight Used]]&lt;&gt;""),Table_Styles[[#This Row],[Font Family Used]]&amp;" "&amp;Table_Styles[[#This Row],[Font Weight Used]],"")</f>
        <v/>
      </c>
      <c r="CC131" s="103" t="str">
        <f ca="1">IF(AND(Table_Styles[[#This Row],[Selector]],COUNTIF(OFFSET(CC:CC,0,0,ROW()-1,1),"="&amp;Table_Styles[[#This Row],[Font]])=0),Table_Styles[[#This Row],[Font]],"")</f>
        <v/>
      </c>
      <c r="CD131" s="103" t="str">
        <f ca="1">IF(Table_Styles[[#This Row],[Unique Font]]&lt;&gt;"",
"{""fontFamily"":"""&amp;Table_Styles[[#This Row],[Font Family Used]]&amp;""",""fontWeight"":"&amp;Table_Styles[[#This Row],[Font Weight Used]]&amp;"}","")</f>
        <v/>
      </c>
      <c r="CE13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v>
      </c>
      <c r="CF131" s="103" t="str">
        <f>IF(AND(Table_Styles[[#This Row],[Selector]]&lt;&gt;"", Table_Styles[[#This Row],[Config Properties]]&lt;&gt;""),
Table_Styles[[#This Row],[Selector]]&amp;" { "&amp;Table_Styles[[#This Row],[Config Properties]]&amp;" }","")</f>
        <v>nav .btn.btn-primary:hover { color: #FFFFFF;background: #2c6ec3;border: none }</v>
      </c>
      <c r="CG131" s="103" t="str">
        <f xml:space="preserve">
SUBSTITUTE(SUBSTITUTE(SUBSTITUTE(SUBSTITUTE(SUBSTITUTE(SUBSTITUTE(SUBSTITUTE(SUBSTITUTE(Table_Styles[[#This Row],[Config]],
" {","{"),
"{ ","{"),
" }","}"),
"} ","}"),
" ,",","),
", ",","),
" :",":"),
": ",":")</f>
        <v>nav .btn.btn-primary:hover{color:#FFFFFF;background:#2c6ec3;border:none}</v>
      </c>
    </row>
    <row r="132" spans="2:85" ht="21" customHeight="1">
      <c r="B132" s="176" t="s">
        <v>507</v>
      </c>
      <c r="C132" s="103" t="s">
        <v>508</v>
      </c>
      <c r="D132" s="59"/>
      <c r="E132" s="59"/>
      <c r="F132" s="52" t="str">
        <f>IF(Table_Styles[[#This Row],[Font Family]]&lt;&gt;"",Table_Styles[[#This Row],[Font Family]],IF(Table_Styles[[#This Row],[Font Family Default]]&lt;&gt;"",Table_Styles[[#This Row],[Font Family Default]],""))</f>
        <v/>
      </c>
      <c r="G132" s="59"/>
      <c r="H132" s="59"/>
      <c r="I132" s="52" t="str">
        <f>IF(Table_Styles[[#This Row],[Font Size]]&lt;&gt;"",Table_Styles[[#This Row],[Font Size]],IF(Table_Styles[[#This Row],[Font Size Default]]&lt;&gt;"",Table_Styles[[#This Row],[Font Size Default]],""))</f>
        <v/>
      </c>
      <c r="J132" s="59"/>
      <c r="K132" s="59"/>
      <c r="L132" s="52" t="str">
        <f>IF(Table_Styles[[#This Row],[Font Weight]]&lt;&gt;"",Table_Styles[[#This Row],[Font Weight]],IF(Table_Styles[[#This Row],[Font Weight Default]]&lt;&gt;"",Table_Styles[[#This Row],[Font Weight Default]],""))</f>
        <v/>
      </c>
      <c r="M132" s="59"/>
      <c r="N132" s="62" t="s">
        <v>277</v>
      </c>
      <c r="O132" s="25" t="str">
        <f>IF(Table_Styles[[#This Row],[Colour]]&lt;&gt;"",Table_Styles[[#This Row],[Colour]],IF(Table_Styles[[#This Row],[Colour Default]]&lt;&gt;"",Table_Styles[[#This Row],[Colour Default]],""))</f>
        <v>#FFFFFF</v>
      </c>
      <c r="P132" s="60"/>
      <c r="Q132" s="174" t="str">
        <f>Colour_Accent_1</f>
        <v>#2c6ec3</v>
      </c>
      <c r="R132" s="25" t="str">
        <f>IF(Table_Styles[[#This Row],[Background]]&lt;&gt;"",Table_Styles[[#This Row],[Background]],IF(Table_Styles[[#This Row],[Background Default]]&lt;&gt;"",Table_Styles[[#This Row],[Background Default]],""))</f>
        <v>#2c6ec3</v>
      </c>
      <c r="S132" s="29"/>
      <c r="T132" s="59" t="s">
        <v>414</v>
      </c>
      <c r="U132" s="52" t="str">
        <f>IF(Table_Styles[[#This Row],[Border]]&lt;&gt;"",Table_Styles[[#This Row],[Border]],IF(Table_Styles[[#This Row],[Border Default]]&lt;&gt;"",Table_Styles[[#This Row],[Border Default]],""))</f>
        <v>none</v>
      </c>
      <c r="V132" s="59"/>
      <c r="W132" s="59"/>
      <c r="X132" s="52" t="str">
        <f>IF(Table_Styles[[#This Row],[Border Radius]]&lt;&gt;"",Table_Styles[[#This Row],[Border Radius]],IF(Table_Styles[[#This Row],[Border Radius Default]]&lt;&gt;"",Table_Styles[[#This Row],[Border Radius Default]],""))</f>
        <v/>
      </c>
      <c r="Y132" s="59"/>
      <c r="Z132" s="59"/>
      <c r="AA132" s="52" t="str">
        <f>IF(Table_Styles[[#This Row],[MT]]&lt;&gt;"",Table_Styles[[#This Row],[MT]],IF(Table_Styles[[#This Row],[MT Default]]&lt;&gt;"",Table_Styles[[#This Row],[MT Default]],""))</f>
        <v/>
      </c>
      <c r="AB132" s="59"/>
      <c r="AC132" s="59"/>
      <c r="AD132" s="52" t="str">
        <f>IF(Table_Styles[[#This Row],[MR]]&lt;&gt;"",Table_Styles[[#This Row],[MR]],IF(Table_Styles[[#This Row],[MR Default]]&lt;&gt;"",Table_Styles[[#This Row],[MR Default]],""))</f>
        <v/>
      </c>
      <c r="AE132" s="59"/>
      <c r="AF132" s="59"/>
      <c r="AG132" s="52" t="str">
        <f>IF(Table_Styles[[#This Row],[MB]]&lt;&gt;"",Table_Styles[[#This Row],[MB]],IF(Table_Styles[[#This Row],[MB Default]]&lt;&gt;"",Table_Styles[[#This Row],[MB Default]],""))</f>
        <v/>
      </c>
      <c r="AH132" s="59"/>
      <c r="AI132" s="59"/>
      <c r="AJ132" s="52" t="str">
        <f>IF(Table_Styles[[#This Row],[ML]]&lt;&gt;"",Table_Styles[[#This Row],[ML]],IF(Table_Styles[[#This Row],[ML Default]]&lt;&gt;"",Table_Styles[[#This Row],[ML Default]],""))</f>
        <v/>
      </c>
      <c r="AK132" s="59"/>
      <c r="AL132" s="59"/>
      <c r="AM132" s="52" t="str">
        <f>IF(Table_Styles[[#This Row],[PT]]&lt;&gt;"",Table_Styles[[#This Row],[PT]],IF(Table_Styles[[#This Row],[PT Default]]&lt;&gt;"",Table_Styles[[#This Row],[PT Default]],""))</f>
        <v/>
      </c>
      <c r="AN132" s="59"/>
      <c r="AO132" s="59"/>
      <c r="AP132" s="52" t="str">
        <f>IF(Table_Styles[[#This Row],[PR]]&lt;&gt;"",Table_Styles[[#This Row],[PR]],IF(Table_Styles[[#This Row],[PR Default]]&lt;&gt;"",Table_Styles[[#This Row],[PR Default]],""))</f>
        <v/>
      </c>
      <c r="AQ132" s="59"/>
      <c r="AR132" s="59"/>
      <c r="AS132" s="52" t="str">
        <f>IF(Table_Styles[[#This Row],[PB]]&lt;&gt;"",Table_Styles[[#This Row],[PB]],IF(Table_Styles[[#This Row],[PB Default]]&lt;&gt;"",Table_Styles[[#This Row],[PB Default]],""))</f>
        <v/>
      </c>
      <c r="AT132" s="59"/>
      <c r="AU132" s="59"/>
      <c r="AV132" s="52" t="str">
        <f>IF(Table_Styles[[#This Row],[PL]]&lt;&gt;"",Table_Styles[[#This Row],[PL]],IF(Table_Styles[[#This Row],[PL Default]]&lt;&gt;"",Table_Styles[[#This Row],[PL Default]],""))</f>
        <v/>
      </c>
      <c r="AW132" s="59"/>
      <c r="AX132" s="59"/>
      <c r="AY132" s="52" t="str">
        <f>IF(Table_Styles[[#This Row],[BT]]&lt;&gt;"",Table_Styles[[#This Row],[BT]],IF(Table_Styles[[#This Row],[BT Default]]&lt;&gt;"",Table_Styles[[#This Row],[BT Default]],""))</f>
        <v/>
      </c>
      <c r="AZ132" s="59"/>
      <c r="BA132" s="59"/>
      <c r="BB132" s="52" t="str">
        <f>IF(Table_Styles[[#This Row],[BR]]&lt;&gt;"",Table_Styles[[#This Row],[BR]],IF(Table_Styles[[#This Row],[BR Default]]&lt;&gt;"",Table_Styles[[#This Row],[BR Default]],""))</f>
        <v/>
      </c>
      <c r="BC132" s="59"/>
      <c r="BD132" s="59"/>
      <c r="BE132" s="52" t="str">
        <f>IF(Table_Styles[[#This Row],[BB]]&lt;&gt;"",Table_Styles[[#This Row],[BB]],IF(Table_Styles[[#This Row],[BB Default]]&lt;&gt;"",Table_Styles[[#This Row],[BB Default]],""))</f>
        <v/>
      </c>
      <c r="BF132" s="59"/>
      <c r="BG132" s="59"/>
      <c r="BH132" s="52" t="str">
        <f>IF(Table_Styles[[#This Row],[BL]]&lt;&gt;"",Table_Styles[[#This Row],[BL]],IF(Table_Styles[[#This Row],[BL Default]]&lt;&gt;"",Table_Styles[[#This Row],[BL Default]],""))</f>
        <v/>
      </c>
      <c r="BI132" s="59"/>
      <c r="BJ132" s="59"/>
      <c r="BK132" s="52" t="str">
        <f>IF(Table_Styles[[#This Row],[Width]]&lt;&gt;"",Table_Styles[[#This Row],[Width]],IF(Table_Styles[[#This Row],[Width Default]]&lt;&gt;"",Table_Styles[[#This Row],[Width Default]],""))</f>
        <v/>
      </c>
      <c r="BL132" s="59"/>
      <c r="BM132" s="59"/>
      <c r="BN132" s="52" t="str">
        <f>IF(Table_Styles[[#This Row],[Height]]&lt;&gt;"",Table_Styles[[#This Row],[Height]],IF(Table_Styles[[#This Row],[Height Default]]&lt;&gt;"",Table_Styles[[#This Row],[Height Default]],""))</f>
        <v/>
      </c>
      <c r="BO132" s="52"/>
      <c r="BP132" s="52"/>
      <c r="BQ132" s="52" t="str">
        <f>IF(Table_Styles[[#This Row],[Top]]&lt;&gt;"",Table_Styles[[#This Row],[Top]],IF(Table_Styles[[#This Row],[Top Default]]&lt;&gt;"",Table_Styles[[#This Row],[Top Default]],""))</f>
        <v/>
      </c>
      <c r="BR132" s="52"/>
      <c r="BS132" s="52"/>
      <c r="BT132" s="52" t="str">
        <f>IF(Table_Styles[[#This Row],[Right]]&lt;&gt;"",Table_Styles[[#This Row],[Right]],IF(Table_Styles[[#This Row],[Right Default]]&lt;&gt;"",Table_Styles[[#This Row],[Right Default]],""))</f>
        <v/>
      </c>
      <c r="BU132" s="52"/>
      <c r="BV132" s="52"/>
      <c r="BW132" s="52" t="str">
        <f>IF(Table_Styles[[#This Row],[Bottom]]&lt;&gt;"",Table_Styles[[#This Row],[Bottom]],IF(Table_Styles[[#This Row],[Bottom Default]]&lt;&gt;"",Table_Styles[[#This Row],[Bottom Default]],""))</f>
        <v/>
      </c>
      <c r="BX132" s="52"/>
      <c r="BY132" s="52"/>
      <c r="BZ132" s="52" t="str">
        <f>IF(Table_Styles[[#This Row],[Left]]&lt;&gt;"",Table_Styles[[#This Row],[Left]],IF(Table_Styles[[#This Row],[Left Default]]&lt;&gt;"",Table_Styles[[#This Row],[Left Default]],""))</f>
        <v/>
      </c>
      <c r="CA132" s="59"/>
      <c r="CB132" s="103" t="str">
        <f>IF(AND(Table_Styles[[#This Row],[Selector]]&lt;&gt;"",Table_Styles[[#This Row],[Font Family Used]]&lt;&gt;"",Table_Styles[[#This Row],[Font Weight Used]]&lt;&gt;""),Table_Styles[[#This Row],[Font Family Used]]&amp;" "&amp;Table_Styles[[#This Row],[Font Weight Used]],"")</f>
        <v/>
      </c>
      <c r="CC132" s="103" t="str">
        <f ca="1">IF(AND(Table_Styles[[#This Row],[Selector]],COUNTIF(OFFSET(CC:CC,0,0,ROW()-1,1),"="&amp;Table_Styles[[#This Row],[Font]])=0),Table_Styles[[#This Row],[Font]],"")</f>
        <v/>
      </c>
      <c r="CD132" s="103" t="str">
        <f ca="1">IF(Table_Styles[[#This Row],[Unique Font]]&lt;&gt;"",
"{""fontFamily"":"""&amp;Table_Styles[[#This Row],[Font Family Used]]&amp;""",""fontWeight"":"&amp;Table_Styles[[#This Row],[Font Weight Used]]&amp;"}","")</f>
        <v/>
      </c>
      <c r="CE13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v>
      </c>
      <c r="CF132" s="103" t="str">
        <f>IF(AND(Table_Styles[[#This Row],[Selector]]&lt;&gt;"", Table_Styles[[#This Row],[Config Properties]]&lt;&gt;""),
Table_Styles[[#This Row],[Selector]]&amp;" { "&amp;Table_Styles[[#This Row],[Config Properties]]&amp;" }","")</f>
        <v>nav .btn.btn-primary:active { color: #FFFFFF;background: #2c6ec3;border: none }</v>
      </c>
      <c r="CG132" s="103" t="str">
        <f xml:space="preserve">
SUBSTITUTE(SUBSTITUTE(SUBSTITUTE(SUBSTITUTE(SUBSTITUTE(SUBSTITUTE(SUBSTITUTE(SUBSTITUTE(Table_Styles[[#This Row],[Config]],
" {","{"),
"{ ","{"),
" }","}"),
"} ","}"),
" ,",","),
", ",","),
" :",":"),
": ",":")</f>
        <v>nav .btn.btn-primary:active{color:#FFFFFF;background:#2c6ec3;border:none}</v>
      </c>
    </row>
    <row r="133" spans="2:85" ht="21" customHeight="1">
      <c r="B133" s="175" t="s">
        <v>509</v>
      </c>
      <c r="C133" s="101" t="s">
        <v>510</v>
      </c>
      <c r="D133" s="60"/>
      <c r="E133" s="60"/>
      <c r="F133" s="25" t="str">
        <f>IF(Table_Styles[[#This Row],[Font Family]]&lt;&gt;"",Table_Styles[[#This Row],[Font Family]],IF(Table_Styles[[#This Row],[Font Family Default]]&lt;&gt;"",Table_Styles[[#This Row],[Font Family Default]],""))</f>
        <v/>
      </c>
      <c r="G133" s="60"/>
      <c r="H133" s="60"/>
      <c r="I133" s="25" t="str">
        <f>IF(Table_Styles[[#This Row],[Font Size]]&lt;&gt;"",Table_Styles[[#This Row],[Font Size]],IF(Table_Styles[[#This Row],[Font Size Default]]&lt;&gt;"",Table_Styles[[#This Row],[Font Size Default]],""))</f>
        <v/>
      </c>
      <c r="J133" s="60"/>
      <c r="K133" s="60"/>
      <c r="L133" s="25" t="str">
        <f>IF(Table_Styles[[#This Row],[Font Weight]]&lt;&gt;"",Table_Styles[[#This Row],[Font Weight]],IF(Table_Styles[[#This Row],[Font Weight Default]]&lt;&gt;"",Table_Styles[[#This Row],[Font Weight Default]],""))</f>
        <v/>
      </c>
      <c r="M133" s="60"/>
      <c r="N133" s="217" t="str">
        <f>Colour_Accent_1</f>
        <v>#2c6ec3</v>
      </c>
      <c r="O133" s="25" t="str">
        <f>IF(Table_Styles[[#This Row],[Colour]]&lt;&gt;"",Table_Styles[[#This Row],[Colour]],IF(Table_Styles[[#This Row],[Colour Default]]&lt;&gt;"",Table_Styles[[#This Row],[Colour Default]],""))</f>
        <v>#2c6ec3</v>
      </c>
      <c r="P133" s="214"/>
      <c r="Q133" s="62" t="s">
        <v>277</v>
      </c>
      <c r="R133" s="25" t="str">
        <f>IF(Table_Styles[[#This Row],[Background]]&lt;&gt;"",Table_Styles[[#This Row],[Background]],IF(Table_Styles[[#This Row],[Background Default]]&lt;&gt;"",Table_Styles[[#This Row],[Background Default]],""))</f>
        <v>#FFFFFF</v>
      </c>
      <c r="S133" s="29"/>
      <c r="T133" s="59" t="s">
        <v>414</v>
      </c>
      <c r="U133" s="25" t="str">
        <f>IF(Table_Styles[[#This Row],[Border]]&lt;&gt;"",Table_Styles[[#This Row],[Border]],IF(Table_Styles[[#This Row],[Border Default]]&lt;&gt;"",Table_Styles[[#This Row],[Border Default]],""))</f>
        <v>none</v>
      </c>
      <c r="V133" s="60"/>
      <c r="W133" s="60"/>
      <c r="X133" s="25" t="str">
        <f>IF(Table_Styles[[#This Row],[Border Radius]]&lt;&gt;"",Table_Styles[[#This Row],[Border Radius]],IF(Table_Styles[[#This Row],[Border Radius Default]]&lt;&gt;"",Table_Styles[[#This Row],[Border Radius Default]],""))</f>
        <v/>
      </c>
      <c r="Y133" s="60"/>
      <c r="Z133" s="60"/>
      <c r="AA133" s="25" t="str">
        <f>IF(Table_Styles[[#This Row],[MT]]&lt;&gt;"",Table_Styles[[#This Row],[MT]],IF(Table_Styles[[#This Row],[MT Default]]&lt;&gt;"",Table_Styles[[#This Row],[MT Default]],""))</f>
        <v/>
      </c>
      <c r="AB133" s="60"/>
      <c r="AC133" s="60"/>
      <c r="AD133" s="25" t="str">
        <f>IF(Table_Styles[[#This Row],[MR]]&lt;&gt;"",Table_Styles[[#This Row],[MR]],IF(Table_Styles[[#This Row],[MR Default]]&lt;&gt;"",Table_Styles[[#This Row],[MR Default]],""))</f>
        <v/>
      </c>
      <c r="AE133" s="60"/>
      <c r="AF133" s="60"/>
      <c r="AG133" s="25" t="str">
        <f>IF(Table_Styles[[#This Row],[MB]]&lt;&gt;"",Table_Styles[[#This Row],[MB]],IF(Table_Styles[[#This Row],[MB Default]]&lt;&gt;"",Table_Styles[[#This Row],[MB Default]],""))</f>
        <v/>
      </c>
      <c r="AH133" s="60"/>
      <c r="AI133" s="60"/>
      <c r="AJ133" s="25" t="str">
        <f>IF(Table_Styles[[#This Row],[ML]]&lt;&gt;"",Table_Styles[[#This Row],[ML]],IF(Table_Styles[[#This Row],[ML Default]]&lt;&gt;"",Table_Styles[[#This Row],[ML Default]],""))</f>
        <v/>
      </c>
      <c r="AK133" s="60"/>
      <c r="AL133" s="60"/>
      <c r="AM133" s="25" t="str">
        <f>IF(Table_Styles[[#This Row],[PT]]&lt;&gt;"",Table_Styles[[#This Row],[PT]],IF(Table_Styles[[#This Row],[PT Default]]&lt;&gt;"",Table_Styles[[#This Row],[PT Default]],""))</f>
        <v/>
      </c>
      <c r="AN133" s="60"/>
      <c r="AO133" s="62" t="s">
        <v>489</v>
      </c>
      <c r="AP133" s="25" t="str">
        <f>IF(Table_Styles[[#This Row],[PR]]&lt;&gt;"",Table_Styles[[#This Row],[PR]],IF(Table_Styles[[#This Row],[PR Default]]&lt;&gt;"",Table_Styles[[#This Row],[PR Default]],""))</f>
        <v>8px</v>
      </c>
      <c r="AQ133" s="60"/>
      <c r="AR133" s="60"/>
      <c r="AS133" s="25" t="str">
        <f>IF(Table_Styles[[#This Row],[PB]]&lt;&gt;"",Table_Styles[[#This Row],[PB]],IF(Table_Styles[[#This Row],[PB Default]]&lt;&gt;"",Table_Styles[[#This Row],[PB Default]],""))</f>
        <v/>
      </c>
      <c r="AT133" s="60"/>
      <c r="AU133" s="62" t="s">
        <v>489</v>
      </c>
      <c r="AV133" s="25" t="str">
        <f>IF(Table_Styles[[#This Row],[PL]]&lt;&gt;"",Table_Styles[[#This Row],[PL]],IF(Table_Styles[[#This Row],[PL Default]]&lt;&gt;"",Table_Styles[[#This Row],[PL Default]],""))</f>
        <v>8px</v>
      </c>
      <c r="AW133" s="60"/>
      <c r="AX133" s="60"/>
      <c r="AY133" s="25" t="str">
        <f>IF(Table_Styles[[#This Row],[BT]]&lt;&gt;"",Table_Styles[[#This Row],[BT]],IF(Table_Styles[[#This Row],[BT Default]]&lt;&gt;"",Table_Styles[[#This Row],[BT Default]],""))</f>
        <v/>
      </c>
      <c r="AZ133" s="60"/>
      <c r="BA133" s="60"/>
      <c r="BB133" s="25" t="str">
        <f>IF(Table_Styles[[#This Row],[BR]]&lt;&gt;"",Table_Styles[[#This Row],[BR]],IF(Table_Styles[[#This Row],[BR Default]]&lt;&gt;"",Table_Styles[[#This Row],[BR Default]],""))</f>
        <v/>
      </c>
      <c r="BC133" s="60"/>
      <c r="BD133" s="60"/>
      <c r="BE133" s="25" t="str">
        <f>IF(Table_Styles[[#This Row],[BB]]&lt;&gt;"",Table_Styles[[#This Row],[BB]],IF(Table_Styles[[#This Row],[BB Default]]&lt;&gt;"",Table_Styles[[#This Row],[BB Default]],""))</f>
        <v/>
      </c>
      <c r="BF133" s="60"/>
      <c r="BG133" s="60"/>
      <c r="BH133" s="25" t="str">
        <f>IF(Table_Styles[[#This Row],[BL]]&lt;&gt;"",Table_Styles[[#This Row],[BL]],IF(Table_Styles[[#This Row],[BL Default]]&lt;&gt;"",Table_Styles[[#This Row],[BL Default]],""))</f>
        <v/>
      </c>
      <c r="BI133" s="60"/>
      <c r="BJ133" s="60"/>
      <c r="BK133" s="25" t="str">
        <f>IF(Table_Styles[[#This Row],[Width]]&lt;&gt;"",Table_Styles[[#This Row],[Width]],IF(Table_Styles[[#This Row],[Width Default]]&lt;&gt;"",Table_Styles[[#This Row],[Width Default]],""))</f>
        <v/>
      </c>
      <c r="BL133" s="60"/>
      <c r="BM133" s="60"/>
      <c r="BN133" s="25" t="str">
        <f>IF(Table_Styles[[#This Row],[Height]]&lt;&gt;"",Table_Styles[[#This Row],[Height]],IF(Table_Styles[[#This Row],[Height Default]]&lt;&gt;"",Table_Styles[[#This Row],[Height Default]],""))</f>
        <v/>
      </c>
      <c r="BO133" s="25"/>
      <c r="BP133" s="25"/>
      <c r="BQ133" s="25" t="str">
        <f>IF(Table_Styles[[#This Row],[Top]]&lt;&gt;"",Table_Styles[[#This Row],[Top]],IF(Table_Styles[[#This Row],[Top Default]]&lt;&gt;"",Table_Styles[[#This Row],[Top Default]],""))</f>
        <v/>
      </c>
      <c r="BR133" s="25"/>
      <c r="BS133" s="25"/>
      <c r="BT133" s="25" t="str">
        <f>IF(Table_Styles[[#This Row],[Right]]&lt;&gt;"",Table_Styles[[#This Row],[Right]],IF(Table_Styles[[#This Row],[Right Default]]&lt;&gt;"",Table_Styles[[#This Row],[Right Default]],""))</f>
        <v/>
      </c>
      <c r="BU133" s="25"/>
      <c r="BV133" s="25"/>
      <c r="BW133" s="25" t="str">
        <f>IF(Table_Styles[[#This Row],[Bottom]]&lt;&gt;"",Table_Styles[[#This Row],[Bottom]],IF(Table_Styles[[#This Row],[Bottom Default]]&lt;&gt;"",Table_Styles[[#This Row],[Bottom Default]],""))</f>
        <v/>
      </c>
      <c r="BX133" s="25"/>
      <c r="BY133" s="25"/>
      <c r="BZ133" s="25" t="str">
        <f>IF(Table_Styles[[#This Row],[Left]]&lt;&gt;"",Table_Styles[[#This Row],[Left]],IF(Table_Styles[[#This Row],[Left Default]]&lt;&gt;"",Table_Styles[[#This Row],[Left Default]],""))</f>
        <v/>
      </c>
      <c r="CA133" s="60"/>
      <c r="CB133" s="101" t="str">
        <f>IF(AND(Table_Styles[[#This Row],[Selector]]&lt;&gt;"",Table_Styles[[#This Row],[Font Family Used]]&lt;&gt;"",Table_Styles[[#This Row],[Font Weight Used]]&lt;&gt;""),Table_Styles[[#This Row],[Font Family Used]]&amp;" "&amp;Table_Styles[[#This Row],[Font Weight Used]],"")</f>
        <v/>
      </c>
      <c r="CC133" s="101" t="str">
        <f ca="1">IF(AND(Table_Styles[[#This Row],[Selector]],COUNTIF(OFFSET(CC:CC,0,0,ROW()-1,1),"="&amp;Table_Styles[[#This Row],[Font]])=0),Table_Styles[[#This Row],[Font]],"")</f>
        <v/>
      </c>
      <c r="CD133" s="101" t="str">
        <f ca="1">IF(Table_Styles[[#This Row],[Unique Font]]&lt;&gt;"",
"{""fontFamily"":"""&amp;Table_Styles[[#This Row],[Font Family Used]]&amp;""",""fontWeight"":"&amp;Table_Styles[[#This Row],[Font Weight Used]]&amp;"}","")</f>
        <v/>
      </c>
      <c r="CE13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#2c6ec3;background: #FFFFFF;border: none;padding-right: 8px;padding-left: 8px</v>
      </c>
      <c r="CF133" s="103" t="str">
        <f>IF(AND(Table_Styles[[#This Row],[Selector]]&lt;&gt;"", Table_Styles[[#This Row],[Config Properties]]&lt;&gt;""),
Table_Styles[[#This Row],[Selector]]&amp;" { "&amp;Table_Styles[[#This Row],[Config Properties]]&amp;" }","")</f>
        <v>nav .btn.btn-secondary { color: #2c6ec3;background: #FFFFFF;border: none;padding-right: 8px;padding-left: 8px }</v>
      </c>
      <c r="CG133" s="103" t="str">
        <f xml:space="preserve">
SUBSTITUTE(SUBSTITUTE(SUBSTITUTE(SUBSTITUTE(SUBSTITUTE(SUBSTITUTE(SUBSTITUTE(SUBSTITUTE(Table_Styles[[#This Row],[Config]],
" {","{"),
"{ ","{"),
" }","}"),
"} ","}"),
" ,",","),
", ",","),
" :",":"),
": ",":")</f>
        <v>nav .btn.btn-secondary{color:#2c6ec3;background:#FFFFFF;border:none;padding-right:8px;padding-left:8px}</v>
      </c>
    </row>
    <row r="134" spans="2:85" ht="21" customHeight="1">
      <c r="B134" s="175" t="s">
        <v>511</v>
      </c>
      <c r="C134" s="101" t="s">
        <v>512</v>
      </c>
      <c r="D134" s="60"/>
      <c r="E134" s="60"/>
      <c r="F134" s="25" t="str">
        <f>IF(Table_Styles[[#This Row],[Font Family]]&lt;&gt;"",Table_Styles[[#This Row],[Font Family]],IF(Table_Styles[[#This Row],[Font Family Default]]&lt;&gt;"",Table_Styles[[#This Row],[Font Family Default]],""))</f>
        <v/>
      </c>
      <c r="G134" s="60"/>
      <c r="H134" s="60"/>
      <c r="I134" s="25" t="str">
        <f>IF(Table_Styles[[#This Row],[Font Size]]&lt;&gt;"",Table_Styles[[#This Row],[Font Size]],IF(Table_Styles[[#This Row],[Font Size Default]]&lt;&gt;"",Table_Styles[[#This Row],[Font Size Default]],""))</f>
        <v/>
      </c>
      <c r="J134" s="60"/>
      <c r="K134" s="60"/>
      <c r="L134" s="25" t="str">
        <f>IF(Table_Styles[[#This Row],[Font Weight]]&lt;&gt;"",Table_Styles[[#This Row],[Font Weight]],IF(Table_Styles[[#This Row],[Font Weight Default]]&lt;&gt;"",Table_Styles[[#This Row],[Font Weight Default]],""))</f>
        <v/>
      </c>
      <c r="M134" s="60"/>
      <c r="N134" s="217" t="str">
        <f>Colour_Accent_1</f>
        <v>#2c6ec3</v>
      </c>
      <c r="O134" s="25" t="str">
        <f>IF(Table_Styles[[#This Row],[Colour]]&lt;&gt;"",Table_Styles[[#This Row],[Colour]],IF(Table_Styles[[#This Row],[Colour Default]]&lt;&gt;"",Table_Styles[[#This Row],[Colour Default]],""))</f>
        <v>#2c6ec3</v>
      </c>
      <c r="P134" s="214"/>
      <c r="Q134" s="62" t="s">
        <v>277</v>
      </c>
      <c r="R134" s="25" t="str">
        <f>IF(Table_Styles[[#This Row],[Background]]&lt;&gt;"",Table_Styles[[#This Row],[Background]],IF(Table_Styles[[#This Row],[Background Default]]&lt;&gt;"",Table_Styles[[#This Row],[Background Default]],""))</f>
        <v>#FFFFFF</v>
      </c>
      <c r="S134" s="29"/>
      <c r="T134" s="59" t="s">
        <v>414</v>
      </c>
      <c r="U134" s="25" t="str">
        <f>IF(Table_Styles[[#This Row],[Border]]&lt;&gt;"",Table_Styles[[#This Row],[Border]],IF(Table_Styles[[#This Row],[Border Default]]&lt;&gt;"",Table_Styles[[#This Row],[Border Default]],""))</f>
        <v>none</v>
      </c>
      <c r="V134" s="60"/>
      <c r="W134" s="60"/>
      <c r="X134" s="25" t="str">
        <f>IF(Table_Styles[[#This Row],[Border Radius]]&lt;&gt;"",Table_Styles[[#This Row],[Border Radius]],IF(Table_Styles[[#This Row],[Border Radius Default]]&lt;&gt;"",Table_Styles[[#This Row],[Border Radius Default]],""))</f>
        <v/>
      </c>
      <c r="Y134" s="60"/>
      <c r="Z134" s="60"/>
      <c r="AA134" s="25" t="str">
        <f>IF(Table_Styles[[#This Row],[MT]]&lt;&gt;"",Table_Styles[[#This Row],[MT]],IF(Table_Styles[[#This Row],[MT Default]]&lt;&gt;"",Table_Styles[[#This Row],[MT Default]],""))</f>
        <v/>
      </c>
      <c r="AB134" s="60"/>
      <c r="AC134" s="60"/>
      <c r="AD134" s="25" t="str">
        <f>IF(Table_Styles[[#This Row],[MR]]&lt;&gt;"",Table_Styles[[#This Row],[MR]],IF(Table_Styles[[#This Row],[MR Default]]&lt;&gt;"",Table_Styles[[#This Row],[MR Default]],""))</f>
        <v/>
      </c>
      <c r="AE134" s="60"/>
      <c r="AF134" s="60"/>
      <c r="AG134" s="25" t="str">
        <f>IF(Table_Styles[[#This Row],[MB]]&lt;&gt;"",Table_Styles[[#This Row],[MB]],IF(Table_Styles[[#This Row],[MB Default]]&lt;&gt;"",Table_Styles[[#This Row],[MB Default]],""))</f>
        <v/>
      </c>
      <c r="AH134" s="60"/>
      <c r="AI134" s="60"/>
      <c r="AJ134" s="25" t="str">
        <f>IF(Table_Styles[[#This Row],[ML]]&lt;&gt;"",Table_Styles[[#This Row],[ML]],IF(Table_Styles[[#This Row],[ML Default]]&lt;&gt;"",Table_Styles[[#This Row],[ML Default]],""))</f>
        <v/>
      </c>
      <c r="AK134" s="60"/>
      <c r="AL134" s="60"/>
      <c r="AM134" s="25" t="str">
        <f>IF(Table_Styles[[#This Row],[PT]]&lt;&gt;"",Table_Styles[[#This Row],[PT]],IF(Table_Styles[[#This Row],[PT Default]]&lt;&gt;"",Table_Styles[[#This Row],[PT Default]],""))</f>
        <v/>
      </c>
      <c r="AN134" s="60"/>
      <c r="AO134" s="60"/>
      <c r="AP134" s="25" t="str">
        <f>IF(Table_Styles[[#This Row],[PR]]&lt;&gt;"",Table_Styles[[#This Row],[PR]],IF(Table_Styles[[#This Row],[PR Default]]&lt;&gt;"",Table_Styles[[#This Row],[PR Default]],""))</f>
        <v/>
      </c>
      <c r="AQ134" s="60"/>
      <c r="AR134" s="60"/>
      <c r="AS134" s="25" t="str">
        <f>IF(Table_Styles[[#This Row],[PB]]&lt;&gt;"",Table_Styles[[#This Row],[PB]],IF(Table_Styles[[#This Row],[PB Default]]&lt;&gt;"",Table_Styles[[#This Row],[PB Default]],""))</f>
        <v/>
      </c>
      <c r="AT134" s="60"/>
      <c r="AU134" s="60"/>
      <c r="AV134" s="25" t="str">
        <f>IF(Table_Styles[[#This Row],[PL]]&lt;&gt;"",Table_Styles[[#This Row],[PL]],IF(Table_Styles[[#This Row],[PL Default]]&lt;&gt;"",Table_Styles[[#This Row],[PL Default]],""))</f>
        <v/>
      </c>
      <c r="AW134" s="60"/>
      <c r="AX134" s="60"/>
      <c r="AY134" s="25" t="str">
        <f>IF(Table_Styles[[#This Row],[BT]]&lt;&gt;"",Table_Styles[[#This Row],[BT]],IF(Table_Styles[[#This Row],[BT Default]]&lt;&gt;"",Table_Styles[[#This Row],[BT Default]],""))</f>
        <v/>
      </c>
      <c r="AZ134" s="60"/>
      <c r="BA134" s="60"/>
      <c r="BB134" s="25" t="str">
        <f>IF(Table_Styles[[#This Row],[BR]]&lt;&gt;"",Table_Styles[[#This Row],[BR]],IF(Table_Styles[[#This Row],[BR Default]]&lt;&gt;"",Table_Styles[[#This Row],[BR Default]],""))</f>
        <v/>
      </c>
      <c r="BC134" s="60"/>
      <c r="BD134" s="60"/>
      <c r="BE134" s="25" t="str">
        <f>IF(Table_Styles[[#This Row],[BB]]&lt;&gt;"",Table_Styles[[#This Row],[BB]],IF(Table_Styles[[#This Row],[BB Default]]&lt;&gt;"",Table_Styles[[#This Row],[BB Default]],""))</f>
        <v/>
      </c>
      <c r="BF134" s="60"/>
      <c r="BG134" s="60"/>
      <c r="BH134" s="25" t="str">
        <f>IF(Table_Styles[[#This Row],[BL]]&lt;&gt;"",Table_Styles[[#This Row],[BL]],IF(Table_Styles[[#This Row],[BL Default]]&lt;&gt;"",Table_Styles[[#This Row],[BL Default]],""))</f>
        <v/>
      </c>
      <c r="BI134" s="60"/>
      <c r="BJ134" s="60"/>
      <c r="BK134" s="25" t="str">
        <f>IF(Table_Styles[[#This Row],[Width]]&lt;&gt;"",Table_Styles[[#This Row],[Width]],IF(Table_Styles[[#This Row],[Width Default]]&lt;&gt;"",Table_Styles[[#This Row],[Width Default]],""))</f>
        <v/>
      </c>
      <c r="BL134" s="60"/>
      <c r="BM134" s="60"/>
      <c r="BN134" s="25" t="str">
        <f>IF(Table_Styles[[#This Row],[Height]]&lt;&gt;"",Table_Styles[[#This Row],[Height]],IF(Table_Styles[[#This Row],[Height Default]]&lt;&gt;"",Table_Styles[[#This Row],[Height Default]],""))</f>
        <v/>
      </c>
      <c r="BO134" s="25"/>
      <c r="BP134" s="25"/>
      <c r="BQ134" s="25" t="str">
        <f>IF(Table_Styles[[#This Row],[Top]]&lt;&gt;"",Table_Styles[[#This Row],[Top]],IF(Table_Styles[[#This Row],[Top Default]]&lt;&gt;"",Table_Styles[[#This Row],[Top Default]],""))</f>
        <v/>
      </c>
      <c r="BR134" s="25"/>
      <c r="BS134" s="25"/>
      <c r="BT134" s="25" t="str">
        <f>IF(Table_Styles[[#This Row],[Right]]&lt;&gt;"",Table_Styles[[#This Row],[Right]],IF(Table_Styles[[#This Row],[Right Default]]&lt;&gt;"",Table_Styles[[#This Row],[Right Default]],""))</f>
        <v/>
      </c>
      <c r="BU134" s="25"/>
      <c r="BV134" s="25"/>
      <c r="BW134" s="25" t="str">
        <f>IF(Table_Styles[[#This Row],[Bottom]]&lt;&gt;"",Table_Styles[[#This Row],[Bottom]],IF(Table_Styles[[#This Row],[Bottom Default]]&lt;&gt;"",Table_Styles[[#This Row],[Bottom Default]],""))</f>
        <v/>
      </c>
      <c r="BX134" s="25"/>
      <c r="BY134" s="25"/>
      <c r="BZ134" s="25" t="str">
        <f>IF(Table_Styles[[#This Row],[Left]]&lt;&gt;"",Table_Styles[[#This Row],[Left]],IF(Table_Styles[[#This Row],[Left Default]]&lt;&gt;"",Table_Styles[[#This Row],[Left Default]],""))</f>
        <v/>
      </c>
      <c r="CA134" s="60"/>
      <c r="CB134" s="101" t="str">
        <f>IF(AND(Table_Styles[[#This Row],[Selector]]&lt;&gt;"",Table_Styles[[#This Row],[Font Family Used]]&lt;&gt;"",Table_Styles[[#This Row],[Font Weight Used]]&lt;&gt;""),Table_Styles[[#This Row],[Font Family Used]]&amp;" "&amp;Table_Styles[[#This Row],[Font Weight Used]],"")</f>
        <v/>
      </c>
      <c r="CC134" s="101" t="str">
        <f ca="1">IF(AND(Table_Styles[[#This Row],[Selector]],COUNTIF(OFFSET(CC:CC,0,0,ROW()-1,1),"="&amp;Table_Styles[[#This Row],[Font]])=0),Table_Styles[[#This Row],[Font]],"")</f>
        <v/>
      </c>
      <c r="CD134" s="101" t="str">
        <f ca="1">IF(Table_Styles[[#This Row],[Unique Font]]&lt;&gt;"",
"{""fontFamily"":"""&amp;Table_Styles[[#This Row],[Font Family Used]]&amp;""",""fontWeight"":"&amp;Table_Styles[[#This Row],[Font Weight Used]]&amp;"}","")</f>
        <v/>
      </c>
      <c r="CE13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#2c6ec3;background: #FFFFFF;border: none</v>
      </c>
      <c r="CF134" s="103" t="str">
        <f>IF(AND(Table_Styles[[#This Row],[Selector]]&lt;&gt;"", Table_Styles[[#This Row],[Config Properties]]&lt;&gt;""),
Table_Styles[[#This Row],[Selector]]&amp;" { "&amp;Table_Styles[[#This Row],[Config Properties]]&amp;" }","")</f>
        <v>nav .btn.btn-secondary:hover { color: #2c6ec3;background: #FFFFFF;border: none }</v>
      </c>
      <c r="CG134" s="103" t="str">
        <f xml:space="preserve">
SUBSTITUTE(SUBSTITUTE(SUBSTITUTE(SUBSTITUTE(SUBSTITUTE(SUBSTITUTE(SUBSTITUTE(SUBSTITUTE(Table_Styles[[#This Row],[Config]],
" {","{"),
"{ ","{"),
" }","}"),
"} ","}"),
" ,",","),
", ",","),
" :",":"),
": ",":")</f>
        <v>nav .btn.btn-secondary:hover{color:#2c6ec3;background:#FFFFFF;border:none}</v>
      </c>
    </row>
    <row r="135" spans="2:85" ht="21" customHeight="1">
      <c r="B135" s="175" t="s">
        <v>513</v>
      </c>
      <c r="C135" s="101" t="s">
        <v>514</v>
      </c>
      <c r="D135" s="60"/>
      <c r="E135" s="60"/>
      <c r="F135" s="25" t="str">
        <f>IF(Table_Styles[[#This Row],[Font Family]]&lt;&gt;"",Table_Styles[[#This Row],[Font Family]],IF(Table_Styles[[#This Row],[Font Family Default]]&lt;&gt;"",Table_Styles[[#This Row],[Font Family Default]],""))</f>
        <v/>
      </c>
      <c r="G135" s="60"/>
      <c r="H135" s="60"/>
      <c r="I135" s="25" t="str">
        <f>IF(Table_Styles[[#This Row],[Font Size]]&lt;&gt;"",Table_Styles[[#This Row],[Font Size]],IF(Table_Styles[[#This Row],[Font Size Default]]&lt;&gt;"",Table_Styles[[#This Row],[Font Size Default]],""))</f>
        <v/>
      </c>
      <c r="J135" s="60"/>
      <c r="K135" s="60"/>
      <c r="L135" s="25" t="str">
        <f>IF(Table_Styles[[#This Row],[Font Weight]]&lt;&gt;"",Table_Styles[[#This Row],[Font Weight]],IF(Table_Styles[[#This Row],[Font Weight Default]]&lt;&gt;"",Table_Styles[[#This Row],[Font Weight Default]],""))</f>
        <v/>
      </c>
      <c r="M135" s="60"/>
      <c r="N135" s="217" t="str">
        <f>Colour_Accent_1</f>
        <v>#2c6ec3</v>
      </c>
      <c r="O135" s="25" t="str">
        <f>IF(Table_Styles[[#This Row],[Colour]]&lt;&gt;"",Table_Styles[[#This Row],[Colour]],IF(Table_Styles[[#This Row],[Colour Default]]&lt;&gt;"",Table_Styles[[#This Row],[Colour Default]],""))</f>
        <v>#2c6ec3</v>
      </c>
      <c r="P135" s="214"/>
      <c r="Q135" s="62" t="s">
        <v>277</v>
      </c>
      <c r="R135" s="25" t="str">
        <f>IF(Table_Styles[[#This Row],[Background]]&lt;&gt;"",Table_Styles[[#This Row],[Background]],IF(Table_Styles[[#This Row],[Background Default]]&lt;&gt;"",Table_Styles[[#This Row],[Background Default]],""))</f>
        <v>#FFFFFF</v>
      </c>
      <c r="S135" s="29"/>
      <c r="T135" s="59" t="s">
        <v>414</v>
      </c>
      <c r="U135" s="25" t="str">
        <f>IF(Table_Styles[[#This Row],[Border]]&lt;&gt;"",Table_Styles[[#This Row],[Border]],IF(Table_Styles[[#This Row],[Border Default]]&lt;&gt;"",Table_Styles[[#This Row],[Border Default]],""))</f>
        <v>none</v>
      </c>
      <c r="V135" s="60"/>
      <c r="W135" s="60"/>
      <c r="X135" s="25" t="str">
        <f>IF(Table_Styles[[#This Row],[Border Radius]]&lt;&gt;"",Table_Styles[[#This Row],[Border Radius]],IF(Table_Styles[[#This Row],[Border Radius Default]]&lt;&gt;"",Table_Styles[[#This Row],[Border Radius Default]],""))</f>
        <v/>
      </c>
      <c r="Y135" s="60"/>
      <c r="Z135" s="60"/>
      <c r="AA135" s="25" t="str">
        <f>IF(Table_Styles[[#This Row],[MT]]&lt;&gt;"",Table_Styles[[#This Row],[MT]],IF(Table_Styles[[#This Row],[MT Default]]&lt;&gt;"",Table_Styles[[#This Row],[MT Default]],""))</f>
        <v/>
      </c>
      <c r="AB135" s="60"/>
      <c r="AC135" s="60"/>
      <c r="AD135" s="25" t="str">
        <f>IF(Table_Styles[[#This Row],[MR]]&lt;&gt;"",Table_Styles[[#This Row],[MR]],IF(Table_Styles[[#This Row],[MR Default]]&lt;&gt;"",Table_Styles[[#This Row],[MR Default]],""))</f>
        <v/>
      </c>
      <c r="AE135" s="60"/>
      <c r="AF135" s="60"/>
      <c r="AG135" s="25" t="str">
        <f>IF(Table_Styles[[#This Row],[MB]]&lt;&gt;"",Table_Styles[[#This Row],[MB]],IF(Table_Styles[[#This Row],[MB Default]]&lt;&gt;"",Table_Styles[[#This Row],[MB Default]],""))</f>
        <v/>
      </c>
      <c r="AH135" s="60"/>
      <c r="AI135" s="60"/>
      <c r="AJ135" s="25" t="str">
        <f>IF(Table_Styles[[#This Row],[ML]]&lt;&gt;"",Table_Styles[[#This Row],[ML]],IF(Table_Styles[[#This Row],[ML Default]]&lt;&gt;"",Table_Styles[[#This Row],[ML Default]],""))</f>
        <v/>
      </c>
      <c r="AK135" s="60"/>
      <c r="AL135" s="60"/>
      <c r="AM135" s="25" t="str">
        <f>IF(Table_Styles[[#This Row],[PT]]&lt;&gt;"",Table_Styles[[#This Row],[PT]],IF(Table_Styles[[#This Row],[PT Default]]&lt;&gt;"",Table_Styles[[#This Row],[PT Default]],""))</f>
        <v/>
      </c>
      <c r="AN135" s="60"/>
      <c r="AO135" s="60"/>
      <c r="AP135" s="25" t="str">
        <f>IF(Table_Styles[[#This Row],[PR]]&lt;&gt;"",Table_Styles[[#This Row],[PR]],IF(Table_Styles[[#This Row],[PR Default]]&lt;&gt;"",Table_Styles[[#This Row],[PR Default]],""))</f>
        <v/>
      </c>
      <c r="AQ135" s="60"/>
      <c r="AR135" s="60"/>
      <c r="AS135" s="25" t="str">
        <f>IF(Table_Styles[[#This Row],[PB]]&lt;&gt;"",Table_Styles[[#This Row],[PB]],IF(Table_Styles[[#This Row],[PB Default]]&lt;&gt;"",Table_Styles[[#This Row],[PB Default]],""))</f>
        <v/>
      </c>
      <c r="AT135" s="60"/>
      <c r="AU135" s="60"/>
      <c r="AV135" s="25" t="str">
        <f>IF(Table_Styles[[#This Row],[PL]]&lt;&gt;"",Table_Styles[[#This Row],[PL]],IF(Table_Styles[[#This Row],[PL Default]]&lt;&gt;"",Table_Styles[[#This Row],[PL Default]],""))</f>
        <v/>
      </c>
      <c r="AW135" s="60"/>
      <c r="AX135" s="60"/>
      <c r="AY135" s="25" t="str">
        <f>IF(Table_Styles[[#This Row],[BT]]&lt;&gt;"",Table_Styles[[#This Row],[BT]],IF(Table_Styles[[#This Row],[BT Default]]&lt;&gt;"",Table_Styles[[#This Row],[BT Default]],""))</f>
        <v/>
      </c>
      <c r="AZ135" s="60"/>
      <c r="BA135" s="60"/>
      <c r="BB135" s="25" t="str">
        <f>IF(Table_Styles[[#This Row],[BR]]&lt;&gt;"",Table_Styles[[#This Row],[BR]],IF(Table_Styles[[#This Row],[BR Default]]&lt;&gt;"",Table_Styles[[#This Row],[BR Default]],""))</f>
        <v/>
      </c>
      <c r="BC135" s="60"/>
      <c r="BD135" s="60"/>
      <c r="BE135" s="25" t="str">
        <f>IF(Table_Styles[[#This Row],[BB]]&lt;&gt;"",Table_Styles[[#This Row],[BB]],IF(Table_Styles[[#This Row],[BB Default]]&lt;&gt;"",Table_Styles[[#This Row],[BB Default]],""))</f>
        <v/>
      </c>
      <c r="BF135" s="60"/>
      <c r="BG135" s="60"/>
      <c r="BH135" s="25" t="str">
        <f>IF(Table_Styles[[#This Row],[BL]]&lt;&gt;"",Table_Styles[[#This Row],[BL]],IF(Table_Styles[[#This Row],[BL Default]]&lt;&gt;"",Table_Styles[[#This Row],[BL Default]],""))</f>
        <v/>
      </c>
      <c r="BI135" s="60"/>
      <c r="BJ135" s="60"/>
      <c r="BK135" s="25" t="str">
        <f>IF(Table_Styles[[#This Row],[Width]]&lt;&gt;"",Table_Styles[[#This Row],[Width]],IF(Table_Styles[[#This Row],[Width Default]]&lt;&gt;"",Table_Styles[[#This Row],[Width Default]],""))</f>
        <v/>
      </c>
      <c r="BL135" s="60"/>
      <c r="BM135" s="60"/>
      <c r="BN135" s="25" t="str">
        <f>IF(Table_Styles[[#This Row],[Height]]&lt;&gt;"",Table_Styles[[#This Row],[Height]],IF(Table_Styles[[#This Row],[Height Default]]&lt;&gt;"",Table_Styles[[#This Row],[Height Default]],""))</f>
        <v/>
      </c>
      <c r="BO135" s="25"/>
      <c r="BP135" s="25"/>
      <c r="BQ135" s="25" t="str">
        <f>IF(Table_Styles[[#This Row],[Top]]&lt;&gt;"",Table_Styles[[#This Row],[Top]],IF(Table_Styles[[#This Row],[Top Default]]&lt;&gt;"",Table_Styles[[#This Row],[Top Default]],""))</f>
        <v/>
      </c>
      <c r="BR135" s="25"/>
      <c r="BS135" s="25"/>
      <c r="BT135" s="25" t="str">
        <f>IF(Table_Styles[[#This Row],[Right]]&lt;&gt;"",Table_Styles[[#This Row],[Right]],IF(Table_Styles[[#This Row],[Right Default]]&lt;&gt;"",Table_Styles[[#This Row],[Right Default]],""))</f>
        <v/>
      </c>
      <c r="BU135" s="25"/>
      <c r="BV135" s="25"/>
      <c r="BW135" s="25" t="str">
        <f>IF(Table_Styles[[#This Row],[Bottom]]&lt;&gt;"",Table_Styles[[#This Row],[Bottom]],IF(Table_Styles[[#This Row],[Bottom Default]]&lt;&gt;"",Table_Styles[[#This Row],[Bottom Default]],""))</f>
        <v/>
      </c>
      <c r="BX135" s="25"/>
      <c r="BY135" s="25"/>
      <c r="BZ135" s="25" t="str">
        <f>IF(Table_Styles[[#This Row],[Left]]&lt;&gt;"",Table_Styles[[#This Row],[Left]],IF(Table_Styles[[#This Row],[Left Default]]&lt;&gt;"",Table_Styles[[#This Row],[Left Default]],""))</f>
        <v/>
      </c>
      <c r="CA135" s="60"/>
      <c r="CB135" s="101" t="str">
        <f>IF(AND(Table_Styles[[#This Row],[Selector]]&lt;&gt;"",Table_Styles[[#This Row],[Font Family Used]]&lt;&gt;"",Table_Styles[[#This Row],[Font Weight Used]]&lt;&gt;""),Table_Styles[[#This Row],[Font Family Used]]&amp;" "&amp;Table_Styles[[#This Row],[Font Weight Used]],"")</f>
        <v/>
      </c>
      <c r="CC135" s="101" t="str">
        <f ca="1">IF(AND(Table_Styles[[#This Row],[Selector]],COUNTIF(OFFSET(CC:CC,0,0,ROW()-1,1),"="&amp;Table_Styles[[#This Row],[Font]])=0),Table_Styles[[#This Row],[Font]],"")</f>
        <v/>
      </c>
      <c r="CD135" s="101" t="str">
        <f ca="1">IF(Table_Styles[[#This Row],[Unique Font]]&lt;&gt;"",
"{""fontFamily"":"""&amp;Table_Styles[[#This Row],[Font Family Used]]&amp;""",""fontWeight"":"&amp;Table_Styles[[#This Row],[Font Weight Used]]&amp;"}","")</f>
        <v/>
      </c>
      <c r="CE13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#2c6ec3;background: #FFFFFF;border: none</v>
      </c>
      <c r="CF135" s="103" t="str">
        <f>IF(AND(Table_Styles[[#This Row],[Selector]]&lt;&gt;"", Table_Styles[[#This Row],[Config Properties]]&lt;&gt;""),
Table_Styles[[#This Row],[Selector]]&amp;" { "&amp;Table_Styles[[#This Row],[Config Properties]]&amp;" }","")</f>
        <v>nav .btn.btn-secondary:active { color: #2c6ec3;background: #FFFFFF;border: none }</v>
      </c>
      <c r="CG135" s="103" t="str">
        <f xml:space="preserve">
SUBSTITUTE(SUBSTITUTE(SUBSTITUTE(SUBSTITUTE(SUBSTITUTE(SUBSTITUTE(SUBSTITUTE(SUBSTITUTE(Table_Styles[[#This Row],[Config]],
" {","{"),
"{ ","{"),
" }","}"),
"} ","}"),
" ,",","),
", ",","),
" :",":"),
": ",":")</f>
        <v>nav .btn.btn-secondary:active{color:#2c6ec3;background:#FFFFFF;border:none}</v>
      </c>
    </row>
    <row r="136" spans="2:85" ht="29.25" thickBot="1">
      <c r="B136" s="102" t="s">
        <v>515</v>
      </c>
      <c r="C136" s="102"/>
      <c r="D136" s="123"/>
      <c r="E136" s="123"/>
      <c r="F136" s="102" t="str">
        <f>IF(Table_Styles[[#This Row],[Font Family]]&lt;&gt;"",Table_Styles[[#This Row],[Font Family]],IF(Table_Styles[[#This Row],[Font Family Default]]&lt;&gt;"",Table_Styles[[#This Row],[Font Family Default]],""))</f>
        <v/>
      </c>
      <c r="G136" s="123"/>
      <c r="H136" s="123"/>
      <c r="I136" s="102" t="str">
        <f>IF(Table_Styles[[#This Row],[Font Size]]&lt;&gt;"",Table_Styles[[#This Row],[Font Size]],IF(Table_Styles[[#This Row],[Font Size Default]]&lt;&gt;"",Table_Styles[[#This Row],[Font Size Default]],""))</f>
        <v/>
      </c>
      <c r="J136" s="123"/>
      <c r="K136" s="123"/>
      <c r="L136" s="102" t="str">
        <f>IF(Table_Styles[[#This Row],[Font Weight]]&lt;&gt;"",Table_Styles[[#This Row],[Font Weight]],IF(Table_Styles[[#This Row],[Font Weight Default]]&lt;&gt;"",Table_Styles[[#This Row],[Font Weight Default]],""))</f>
        <v/>
      </c>
      <c r="M136" s="123"/>
      <c r="N136" s="123"/>
      <c r="O136" s="102" t="str">
        <f>IF(Table_Styles[[#This Row],[Colour]]&lt;&gt;"",Table_Styles[[#This Row],[Colour]],IF(Table_Styles[[#This Row],[Colour Default]]&lt;&gt;"",Table_Styles[[#This Row],[Colour Default]],""))</f>
        <v/>
      </c>
      <c r="P136" s="123"/>
      <c r="Q136" s="123"/>
      <c r="R136" s="102" t="str">
        <f>IF(Table_Styles[[#This Row],[Background]]&lt;&gt;"",Table_Styles[[#This Row],[Background]],IF(Table_Styles[[#This Row],[Background Default]]&lt;&gt;"",Table_Styles[[#This Row],[Background Default]],""))</f>
        <v/>
      </c>
      <c r="S136" s="123"/>
      <c r="T136" s="123"/>
      <c r="U136" s="102" t="str">
        <f>IF(Table_Styles[[#This Row],[Border]]&lt;&gt;"",Table_Styles[[#This Row],[Border]],IF(Table_Styles[[#This Row],[Border Default]]&lt;&gt;"",Table_Styles[[#This Row],[Border Default]],""))</f>
        <v/>
      </c>
      <c r="V136" s="123"/>
      <c r="W136" s="123"/>
      <c r="X136" s="102" t="str">
        <f>IF(Table_Styles[[#This Row],[Border Radius]]&lt;&gt;"",Table_Styles[[#This Row],[Border Radius]],IF(Table_Styles[[#This Row],[Border Radius Default]]&lt;&gt;"",Table_Styles[[#This Row],[Border Radius Default]],""))</f>
        <v/>
      </c>
      <c r="Y136" s="123"/>
      <c r="Z136" s="123"/>
      <c r="AA136" s="102" t="str">
        <f>IF(Table_Styles[[#This Row],[MT]]&lt;&gt;"",Table_Styles[[#This Row],[MT]],IF(Table_Styles[[#This Row],[MT Default]]&lt;&gt;"",Table_Styles[[#This Row],[MT Default]],""))</f>
        <v/>
      </c>
      <c r="AB136" s="123"/>
      <c r="AC136" s="123"/>
      <c r="AD136" s="102" t="str">
        <f>IF(Table_Styles[[#This Row],[MR]]&lt;&gt;"",Table_Styles[[#This Row],[MR]],IF(Table_Styles[[#This Row],[MR Default]]&lt;&gt;"",Table_Styles[[#This Row],[MR Default]],""))</f>
        <v/>
      </c>
      <c r="AE136" s="123"/>
      <c r="AF136" s="123"/>
      <c r="AG136" s="102" t="str">
        <f>IF(Table_Styles[[#This Row],[MB]]&lt;&gt;"",Table_Styles[[#This Row],[MB]],IF(Table_Styles[[#This Row],[MB Default]]&lt;&gt;"",Table_Styles[[#This Row],[MB Default]],""))</f>
        <v/>
      </c>
      <c r="AH136" s="123"/>
      <c r="AI136" s="123"/>
      <c r="AJ136" s="102" t="str">
        <f>IF(Table_Styles[[#This Row],[ML]]&lt;&gt;"",Table_Styles[[#This Row],[ML]],IF(Table_Styles[[#This Row],[ML Default]]&lt;&gt;"",Table_Styles[[#This Row],[ML Default]],""))</f>
        <v/>
      </c>
      <c r="AK136" s="123"/>
      <c r="AL136" s="123"/>
      <c r="AM136" s="102" t="str">
        <f>IF(Table_Styles[[#This Row],[PT]]&lt;&gt;"",Table_Styles[[#This Row],[PT]],IF(Table_Styles[[#This Row],[PT Default]]&lt;&gt;"",Table_Styles[[#This Row],[PT Default]],""))</f>
        <v/>
      </c>
      <c r="AN136" s="123"/>
      <c r="AO136" s="123"/>
      <c r="AP136" s="102" t="str">
        <f>IF(Table_Styles[[#This Row],[PR]]&lt;&gt;"",Table_Styles[[#This Row],[PR]],IF(Table_Styles[[#This Row],[PR Default]]&lt;&gt;"",Table_Styles[[#This Row],[PR Default]],""))</f>
        <v/>
      </c>
      <c r="AQ136" s="123"/>
      <c r="AR136" s="123"/>
      <c r="AS136" s="102" t="str">
        <f>IF(Table_Styles[[#This Row],[PB]]&lt;&gt;"",Table_Styles[[#This Row],[PB]],IF(Table_Styles[[#This Row],[PB Default]]&lt;&gt;"",Table_Styles[[#This Row],[PB Default]],""))</f>
        <v/>
      </c>
      <c r="AT136" s="123"/>
      <c r="AU136" s="123"/>
      <c r="AV136" s="102" t="str">
        <f>IF(Table_Styles[[#This Row],[PL]]&lt;&gt;"",Table_Styles[[#This Row],[PL]],IF(Table_Styles[[#This Row],[PL Default]]&lt;&gt;"",Table_Styles[[#This Row],[PL Default]],""))</f>
        <v/>
      </c>
      <c r="AW136" s="123"/>
      <c r="AX136" s="123"/>
      <c r="AY136" s="102" t="str">
        <f>IF(Table_Styles[[#This Row],[BT]]&lt;&gt;"",Table_Styles[[#This Row],[BT]],IF(Table_Styles[[#This Row],[BT Default]]&lt;&gt;"",Table_Styles[[#This Row],[BT Default]],""))</f>
        <v/>
      </c>
      <c r="AZ136" s="123"/>
      <c r="BA136" s="123"/>
      <c r="BB136" s="102" t="str">
        <f>IF(Table_Styles[[#This Row],[BR]]&lt;&gt;"",Table_Styles[[#This Row],[BR]],IF(Table_Styles[[#This Row],[BR Default]]&lt;&gt;"",Table_Styles[[#This Row],[BR Default]],""))</f>
        <v/>
      </c>
      <c r="BC136" s="123"/>
      <c r="BD136" s="123"/>
      <c r="BE136" s="102" t="str">
        <f>IF(Table_Styles[[#This Row],[BB]]&lt;&gt;"",Table_Styles[[#This Row],[BB]],IF(Table_Styles[[#This Row],[BB Default]]&lt;&gt;"",Table_Styles[[#This Row],[BB Default]],""))</f>
        <v/>
      </c>
      <c r="BF136" s="123"/>
      <c r="BG136" s="123"/>
      <c r="BH136" s="102" t="str">
        <f>IF(Table_Styles[[#This Row],[BL]]&lt;&gt;"",Table_Styles[[#This Row],[BL]],IF(Table_Styles[[#This Row],[BL Default]]&lt;&gt;"",Table_Styles[[#This Row],[BL Default]],""))</f>
        <v/>
      </c>
      <c r="BI136" s="123"/>
      <c r="BJ136" s="123"/>
      <c r="BK136" s="102" t="str">
        <f>IF(Table_Styles[[#This Row],[Width]]&lt;&gt;"",Table_Styles[[#This Row],[Width]],IF(Table_Styles[[#This Row],[Width Default]]&lt;&gt;"",Table_Styles[[#This Row],[Width Default]],""))</f>
        <v/>
      </c>
      <c r="BL136" s="123"/>
      <c r="BM136" s="123"/>
      <c r="BN136" s="102" t="str">
        <f>IF(Table_Styles[[#This Row],[Height]]&lt;&gt;"",Table_Styles[[#This Row],[Height]],IF(Table_Styles[[#This Row],[Height Default]]&lt;&gt;"",Table_Styles[[#This Row],[Height Default]],""))</f>
        <v/>
      </c>
      <c r="BO136" s="102"/>
      <c r="BP136" s="102"/>
      <c r="BQ136" s="102" t="str">
        <f>IF(Table_Styles[[#This Row],[Top]]&lt;&gt;"",Table_Styles[[#This Row],[Top]],IF(Table_Styles[[#This Row],[Top Default]]&lt;&gt;"",Table_Styles[[#This Row],[Top Default]],""))</f>
        <v/>
      </c>
      <c r="BR136" s="102"/>
      <c r="BS136" s="102"/>
      <c r="BT136" s="102" t="str">
        <f>IF(Table_Styles[[#This Row],[Right]]&lt;&gt;"",Table_Styles[[#This Row],[Right]],IF(Table_Styles[[#This Row],[Right Default]]&lt;&gt;"",Table_Styles[[#This Row],[Right Default]],""))</f>
        <v/>
      </c>
      <c r="BU136" s="102"/>
      <c r="BV136" s="102"/>
      <c r="BW136" s="102" t="str">
        <f>IF(Table_Styles[[#This Row],[Bottom]]&lt;&gt;"",Table_Styles[[#This Row],[Bottom]],IF(Table_Styles[[#This Row],[Bottom Default]]&lt;&gt;"",Table_Styles[[#This Row],[Bottom Default]],""))</f>
        <v/>
      </c>
      <c r="BX136" s="102"/>
      <c r="BY136" s="102"/>
      <c r="BZ136" s="102" t="str">
        <f>IF(Table_Styles[[#This Row],[Left]]&lt;&gt;"",Table_Styles[[#This Row],[Left]],IF(Table_Styles[[#This Row],[Left Default]]&lt;&gt;"",Table_Styles[[#This Row],[Left Default]],""))</f>
        <v/>
      </c>
      <c r="CA136" s="123"/>
      <c r="CB136" s="102" t="str">
        <f>IF(AND(Table_Styles[[#This Row],[Selector]]&lt;&gt;"",Table_Styles[[#This Row],[Font Family Used]]&lt;&gt;"",Table_Styles[[#This Row],[Font Weight Used]]&lt;&gt;""),Table_Styles[[#This Row],[Font Family Used]]&amp;" "&amp;Table_Styles[[#This Row],[Font Weight Used]],"")</f>
        <v/>
      </c>
      <c r="CC136" s="102" t="str">
        <f ca="1">IF(AND(Table_Styles[[#This Row],[Selector]],COUNTIF(OFFSET(CC:CC,0,0,ROW()-1,1),"="&amp;Table_Styles[[#This Row],[Font]])=0),Table_Styles[[#This Row],[Font]],"")</f>
        <v/>
      </c>
      <c r="CD136" s="102" t="str">
        <f ca="1">IF(Table_Styles[[#This Row],[Unique Font]]&lt;&gt;"",
"{""fontFamily"":"""&amp;Table_Styles[[#This Row],[Font Family Used]]&amp;""",""fontWeight"":"&amp;Table_Styles[[#This Row],[Font Weight Used]]&amp;"}","")</f>
        <v/>
      </c>
      <c r="CE136"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6" s="102" t="str">
        <f>IF(AND(Table_Styles[[#This Row],[Selector]]&lt;&gt;"", Table_Styles[[#This Row],[Config Properties]]&lt;&gt;""),
Table_Styles[[#This Row],[Selector]]&amp;" { "&amp;Table_Styles[[#This Row],[Config Properties]]&amp;" }","")</f>
        <v/>
      </c>
      <c r="CG136" s="102" t="str">
        <f xml:space="preserve">
SUBSTITUTE(SUBSTITUTE(SUBSTITUTE(SUBSTITUTE(SUBSTITUTE(SUBSTITUTE(SUBSTITUTE(SUBSTITUTE(Table_Styles[[#This Row],[Config]],
" {","{"),
"{ ","{"),
" }","}"),
"} ","}"),
" ,",","),
", ",","),
" :",":"),
": ",":")</f>
        <v/>
      </c>
    </row>
    <row r="137" spans="2:85" ht="21" customHeight="1">
      <c r="B137" s="101" t="s">
        <v>516</v>
      </c>
      <c r="C137" s="101" t="s">
        <v>517</v>
      </c>
      <c r="D137" s="60"/>
      <c r="E137" s="59" t="str">
        <f>Settings_Styling_Font_Headings</f>
        <v>Roboto</v>
      </c>
      <c r="F137" s="25" t="str">
        <f>IF(Table_Styles[[#This Row],[Font Family]]&lt;&gt;"",Table_Styles[[#This Row],[Font Family]],IF(Table_Styles[[#This Row],[Font Family Default]]&lt;&gt;"",Table_Styles[[#This Row],[Font Family Default]],""))</f>
        <v>Roboto</v>
      </c>
      <c r="G137" s="60" t="s">
        <v>400</v>
      </c>
      <c r="H137" s="174" t="s">
        <v>393</v>
      </c>
      <c r="I137" s="25" t="str">
        <f>IF(Table_Styles[[#This Row],[Font Size]]&lt;&gt;"",Table_Styles[[#This Row],[Font Size]],IF(Table_Styles[[#This Row],[Font Size Default]]&lt;&gt;"",Table_Styles[[#This Row],[Font Size Default]],""))</f>
        <v>24px</v>
      </c>
      <c r="J137" s="60"/>
      <c r="K137" s="60">
        <f>Settings_Styling_Font_Weight_Body_Text</f>
        <v>400</v>
      </c>
      <c r="L137" s="25">
        <f>IF(Table_Styles[[#This Row],[Font Weight]]&lt;&gt;"",Table_Styles[[#This Row],[Font Weight]],IF(Table_Styles[[#This Row],[Font Weight Default]]&lt;&gt;"",Table_Styles[[#This Row],[Font Weight Default]],""))</f>
        <v>400</v>
      </c>
      <c r="M137" s="60"/>
      <c r="N137" s="60"/>
      <c r="O137" s="25" t="str">
        <f>IF(Table_Styles[[#This Row],[Colour]]&lt;&gt;"",Table_Styles[[#This Row],[Colour]],IF(Table_Styles[[#This Row],[Colour Default]]&lt;&gt;"",Table_Styles[[#This Row],[Colour Default]],""))</f>
        <v/>
      </c>
      <c r="P137" s="60"/>
      <c r="Q137" s="60"/>
      <c r="R137" s="25" t="str">
        <f>IF(Table_Styles[[#This Row],[Background]]&lt;&gt;"",Table_Styles[[#This Row],[Background]],IF(Table_Styles[[#This Row],[Background Default]]&lt;&gt;"",Table_Styles[[#This Row],[Background Default]],""))</f>
        <v/>
      </c>
      <c r="S137" s="60"/>
      <c r="T137" s="60"/>
      <c r="U137" s="25" t="str">
        <f>IF(Table_Styles[[#This Row],[Border]]&lt;&gt;"",Table_Styles[[#This Row],[Border]],IF(Table_Styles[[#This Row],[Border Default]]&lt;&gt;"",Table_Styles[[#This Row],[Border Default]],""))</f>
        <v/>
      </c>
      <c r="V137" s="60"/>
      <c r="W137" s="60"/>
      <c r="X137" s="25" t="str">
        <f>IF(Table_Styles[[#This Row],[Border Radius]]&lt;&gt;"",Table_Styles[[#This Row],[Border Radius]],IF(Table_Styles[[#This Row],[Border Radius Default]]&lt;&gt;"",Table_Styles[[#This Row],[Border Radius Default]],""))</f>
        <v/>
      </c>
      <c r="Y137" s="60"/>
      <c r="Z137" s="62" t="s">
        <v>380</v>
      </c>
      <c r="AA137" s="25" t="str">
        <f>IF(Table_Styles[[#This Row],[MT]]&lt;&gt;"",Table_Styles[[#This Row],[MT]],IF(Table_Styles[[#This Row],[MT Default]]&lt;&gt;"",Table_Styles[[#This Row],[MT Default]],""))</f>
        <v>30px</v>
      </c>
      <c r="AB137" s="60"/>
      <c r="AC137" s="60"/>
      <c r="AD137" s="25" t="str">
        <f>IF(Table_Styles[[#This Row],[MR]]&lt;&gt;"",Table_Styles[[#This Row],[MR]],IF(Table_Styles[[#This Row],[MR Default]]&lt;&gt;"",Table_Styles[[#This Row],[MR Default]],""))</f>
        <v/>
      </c>
      <c r="AE137" s="60"/>
      <c r="AF137" s="62" t="s">
        <v>435</v>
      </c>
      <c r="AG137" s="25" t="str">
        <f>IF(Table_Styles[[#This Row],[MB]]&lt;&gt;"",Table_Styles[[#This Row],[MB]],IF(Table_Styles[[#This Row],[MB Default]]&lt;&gt;"",Table_Styles[[#This Row],[MB Default]],""))</f>
        <v>3px</v>
      </c>
      <c r="AH137" s="60"/>
      <c r="AI137" s="60"/>
      <c r="AJ137" s="25" t="str">
        <f>IF(Table_Styles[[#This Row],[ML]]&lt;&gt;"",Table_Styles[[#This Row],[ML]],IF(Table_Styles[[#This Row],[ML Default]]&lt;&gt;"",Table_Styles[[#This Row],[ML Default]],""))</f>
        <v/>
      </c>
      <c r="AK137" s="60"/>
      <c r="AL137" s="60"/>
      <c r="AM137" s="25" t="str">
        <f>IF(Table_Styles[[#This Row],[PT]]&lt;&gt;"",Table_Styles[[#This Row],[PT]],IF(Table_Styles[[#This Row],[PT Default]]&lt;&gt;"",Table_Styles[[#This Row],[PT Default]],""))</f>
        <v/>
      </c>
      <c r="AN137" s="60"/>
      <c r="AO137" s="60"/>
      <c r="AP137" s="25" t="str">
        <f>IF(Table_Styles[[#This Row],[PR]]&lt;&gt;"",Table_Styles[[#This Row],[PR]],IF(Table_Styles[[#This Row],[PR Default]]&lt;&gt;"",Table_Styles[[#This Row],[PR Default]],""))</f>
        <v/>
      </c>
      <c r="AQ137" s="60"/>
      <c r="AR137" s="174" t="s">
        <v>398</v>
      </c>
      <c r="AS137" s="25" t="str">
        <f>IF(Table_Styles[[#This Row],[PB]]&lt;&gt;"",Table_Styles[[#This Row],[PB]],IF(Table_Styles[[#This Row],[PB Default]]&lt;&gt;"",Table_Styles[[#This Row],[PB Default]],""))</f>
        <v>10px</v>
      </c>
      <c r="AT137" s="60"/>
      <c r="AU137" s="60"/>
      <c r="AV137" s="25" t="str">
        <f>IF(Table_Styles[[#This Row],[PL]]&lt;&gt;"",Table_Styles[[#This Row],[PL]],IF(Table_Styles[[#This Row],[PL Default]]&lt;&gt;"",Table_Styles[[#This Row],[PL Default]],""))</f>
        <v/>
      </c>
      <c r="AW137" s="60"/>
      <c r="AX137" s="60"/>
      <c r="AY137" s="25" t="str">
        <f>IF(Table_Styles[[#This Row],[BT]]&lt;&gt;"",Table_Styles[[#This Row],[BT]],IF(Table_Styles[[#This Row],[BT Default]]&lt;&gt;"",Table_Styles[[#This Row],[BT Default]],""))</f>
        <v/>
      </c>
      <c r="AZ137" s="60"/>
      <c r="BA137" s="60"/>
      <c r="BB137" s="25" t="str">
        <f>IF(Table_Styles[[#This Row],[BR]]&lt;&gt;"",Table_Styles[[#This Row],[BR]],IF(Table_Styles[[#This Row],[BR Default]]&lt;&gt;"",Table_Styles[[#This Row],[BR Default]],""))</f>
        <v/>
      </c>
      <c r="BC137" s="60"/>
      <c r="BD137" s="60"/>
      <c r="BE137" s="25" t="str">
        <f>IF(Table_Styles[[#This Row],[BB]]&lt;&gt;"",Table_Styles[[#This Row],[BB]],IF(Table_Styles[[#This Row],[BB Default]]&lt;&gt;"",Table_Styles[[#This Row],[BB Default]],""))</f>
        <v/>
      </c>
      <c r="BF137" s="60"/>
      <c r="BG137" s="60"/>
      <c r="BH137" s="25" t="str">
        <f>IF(Table_Styles[[#This Row],[BL]]&lt;&gt;"",Table_Styles[[#This Row],[BL]],IF(Table_Styles[[#This Row],[BL Default]]&lt;&gt;"",Table_Styles[[#This Row],[BL Default]],""))</f>
        <v/>
      </c>
      <c r="BI137" s="60"/>
      <c r="BJ137" s="60"/>
      <c r="BK137" s="25" t="str">
        <f>IF(Table_Styles[[#This Row],[Width]]&lt;&gt;"",Table_Styles[[#This Row],[Width]],IF(Table_Styles[[#This Row],[Width Default]]&lt;&gt;"",Table_Styles[[#This Row],[Width Default]],""))</f>
        <v/>
      </c>
      <c r="BL137" s="60"/>
      <c r="BM137" s="60"/>
      <c r="BN137" s="25" t="str">
        <f>IF(Table_Styles[[#This Row],[Height]]&lt;&gt;"",Table_Styles[[#This Row],[Height]],IF(Table_Styles[[#This Row],[Height Default]]&lt;&gt;"",Table_Styles[[#This Row],[Height Default]],""))</f>
        <v/>
      </c>
      <c r="BO137" s="25"/>
      <c r="BP137" s="25"/>
      <c r="BQ137" s="25" t="str">
        <f>IF(Table_Styles[[#This Row],[Top]]&lt;&gt;"",Table_Styles[[#This Row],[Top]],IF(Table_Styles[[#This Row],[Top Default]]&lt;&gt;"",Table_Styles[[#This Row],[Top Default]],""))</f>
        <v/>
      </c>
      <c r="BR137" s="25"/>
      <c r="BS137" s="25"/>
      <c r="BT137" s="25" t="str">
        <f>IF(Table_Styles[[#This Row],[Right]]&lt;&gt;"",Table_Styles[[#This Row],[Right]],IF(Table_Styles[[#This Row],[Right Default]]&lt;&gt;"",Table_Styles[[#This Row],[Right Default]],""))</f>
        <v/>
      </c>
      <c r="BU137" s="25"/>
      <c r="BV137" s="25"/>
      <c r="BW137" s="25" t="str">
        <f>IF(Table_Styles[[#This Row],[Bottom]]&lt;&gt;"",Table_Styles[[#This Row],[Bottom]],IF(Table_Styles[[#This Row],[Bottom Default]]&lt;&gt;"",Table_Styles[[#This Row],[Bottom Default]],""))</f>
        <v/>
      </c>
      <c r="BX137" s="25"/>
      <c r="BY137" s="25"/>
      <c r="BZ137" s="25" t="str">
        <f>IF(Table_Styles[[#This Row],[Left]]&lt;&gt;"",Table_Styles[[#This Row],[Left]],IF(Table_Styles[[#This Row],[Left Default]]&lt;&gt;"",Table_Styles[[#This Row],[Left Default]],""))</f>
        <v/>
      </c>
      <c r="CA137" s="60"/>
      <c r="CB137" s="101" t="str">
        <f>IF(AND(Table_Styles[[#This Row],[Selector]]&lt;&gt;"",Table_Styles[[#This Row],[Font Family Used]]&lt;&gt;"",Table_Styles[[#This Row],[Font Weight Used]]&lt;&gt;""),Table_Styles[[#This Row],[Font Family Used]]&amp;" "&amp;Table_Styles[[#This Row],[Font Weight Used]],"")</f>
        <v>Roboto 400</v>
      </c>
      <c r="CC137" s="101" t="str">
        <f ca="1">IF(AND(Table_Styles[[#This Row],[Selector]],COUNTIF(OFFSET(CC:CC,0,0,ROW()-1,1),"="&amp;Table_Styles[[#This Row],[Font]])=0),Table_Styles[[#This Row],[Font]],"")</f>
        <v/>
      </c>
      <c r="CD137" s="101" t="str">
        <f ca="1">IF(Table_Styles[[#This Row],[Unique Font]]&lt;&gt;"",
"{""fontFamily"":"""&amp;Table_Styles[[#This Row],[Font Family Used]]&amp;""",""fontWeight"":"&amp;Table_Styles[[#This Row],[Font Weight Used]]&amp;"}","")</f>
        <v/>
      </c>
      <c r="CE13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24px;font-weight: 400;margin-top: 30px;margin-bottom: 3px;padding-bottom: 10px</v>
      </c>
      <c r="CF137" s="101" t="str">
        <f>IF(AND(Table_Styles[[#This Row],[Selector]]&lt;&gt;"", Table_Styles[[#This Row],[Config Properties]]&lt;&gt;""),
Table_Styles[[#This Row],[Selector]]&amp;" { "&amp;Table_Styles[[#This Row],[Config Properties]]&amp;" }","")</f>
        <v>nav#progress-bar h4 { font-family: 'Roboto';font-size: 24px;font-weight: 400;margin-top: 30px;margin-bottom: 3px;padding-bottom: 10px }</v>
      </c>
      <c r="CG137" s="103" t="str">
        <f xml:space="preserve">
SUBSTITUTE(SUBSTITUTE(SUBSTITUTE(SUBSTITUTE(SUBSTITUTE(SUBSTITUTE(SUBSTITUTE(SUBSTITUTE(Table_Styles[[#This Row],[Config]],
" {","{"),
"{ ","{"),
" }","}"),
"} ","}"),
" ,",","),
", ",","),
" :",":"),
": ",":")</f>
        <v>nav#progress-bar h4{font-family:'Roboto';font-size:24px;font-weight:400;margin-top:30px;margin-bottom:3px;padding-bottom:10px}</v>
      </c>
    </row>
    <row r="138" spans="2:85" ht="21" customHeight="1">
      <c r="B138" s="103" t="s">
        <v>518</v>
      </c>
      <c r="C138" s="104" t="s">
        <v>519</v>
      </c>
      <c r="D138" s="59"/>
      <c r="E138" s="59"/>
      <c r="F138" s="52" t="str">
        <f>IF(Table_Styles[[#This Row],[Font Family]]&lt;&gt;"",Table_Styles[[#This Row],[Font Family]],IF(Table_Styles[[#This Row],[Font Family Default]]&lt;&gt;"",Table_Styles[[#This Row],[Font Family Default]],""))</f>
        <v/>
      </c>
      <c r="G138" s="59"/>
      <c r="H138" s="59"/>
      <c r="I138" s="52" t="str">
        <f>IF(Table_Styles[[#This Row],[Font Size]]&lt;&gt;"",Table_Styles[[#This Row],[Font Size]],IF(Table_Styles[[#This Row],[Font Size Default]]&lt;&gt;"",Table_Styles[[#This Row],[Font Size Default]],""))</f>
        <v/>
      </c>
      <c r="J138" s="59"/>
      <c r="K138" s="59"/>
      <c r="L138" s="52" t="str">
        <f>IF(Table_Styles[[#This Row],[Font Weight]]&lt;&gt;"",Table_Styles[[#This Row],[Font Weight]],IF(Table_Styles[[#This Row],[Font Weight Default]]&lt;&gt;"",Table_Styles[[#This Row],[Font Weight Default]],""))</f>
        <v/>
      </c>
      <c r="M138" s="59"/>
      <c r="N138" s="59" t="str">
        <f>Colour_Foreground_1</f>
        <v>#2a2a2a</v>
      </c>
      <c r="O138" s="52" t="str">
        <f>IF(Table_Styles[[#This Row],[Colour]]&lt;&gt;"",Table_Styles[[#This Row],[Colour]],IF(Table_Styles[[#This Row],[Colour Default]]&lt;&gt;"",Table_Styles[[#This Row],[Colour Default]],""))</f>
        <v>#2a2a2a</v>
      </c>
      <c r="P138" s="59"/>
      <c r="Q138" s="59"/>
      <c r="R138" s="52" t="str">
        <f>IF(Table_Styles[[#This Row],[Background]]&lt;&gt;"",Table_Styles[[#This Row],[Background]],IF(Table_Styles[[#This Row],[Background Default]]&lt;&gt;"",Table_Styles[[#This Row],[Background Default]],""))</f>
        <v/>
      </c>
      <c r="S138" s="59"/>
      <c r="T138" s="59"/>
      <c r="U138" s="52" t="str">
        <f>IF(Table_Styles[[#This Row],[Border]]&lt;&gt;"",Table_Styles[[#This Row],[Border]],IF(Table_Styles[[#This Row],[Border Default]]&lt;&gt;"",Table_Styles[[#This Row],[Border Default]],""))</f>
        <v/>
      </c>
      <c r="V138" s="59"/>
      <c r="W138" s="59"/>
      <c r="X138" s="52" t="str">
        <f>IF(Table_Styles[[#This Row],[Border Radius]]&lt;&gt;"",Table_Styles[[#This Row],[Border Radius]],IF(Table_Styles[[#This Row],[Border Radius Default]]&lt;&gt;"",Table_Styles[[#This Row],[Border Radius Default]],""))</f>
        <v/>
      </c>
      <c r="Y138" s="59"/>
      <c r="Z138" s="59"/>
      <c r="AA138" s="52" t="str">
        <f>IF(Table_Styles[[#This Row],[MT]]&lt;&gt;"",Table_Styles[[#This Row],[MT]],IF(Table_Styles[[#This Row],[MT Default]]&lt;&gt;"",Table_Styles[[#This Row],[MT Default]],""))</f>
        <v/>
      </c>
      <c r="AB138" s="59"/>
      <c r="AC138" s="59"/>
      <c r="AD138" s="52" t="str">
        <f>IF(Table_Styles[[#This Row],[MR]]&lt;&gt;"",Table_Styles[[#This Row],[MR]],IF(Table_Styles[[#This Row],[MR Default]]&lt;&gt;"",Table_Styles[[#This Row],[MR Default]],""))</f>
        <v/>
      </c>
      <c r="AE138" s="59"/>
      <c r="AF138" s="59"/>
      <c r="AG138" s="52" t="str">
        <f>IF(Table_Styles[[#This Row],[MB]]&lt;&gt;"",Table_Styles[[#This Row],[MB]],IF(Table_Styles[[#This Row],[MB Default]]&lt;&gt;"",Table_Styles[[#This Row],[MB Default]],""))</f>
        <v/>
      </c>
      <c r="AH138" s="59"/>
      <c r="AI138" s="59"/>
      <c r="AJ138" s="52" t="str">
        <f>IF(Table_Styles[[#This Row],[ML]]&lt;&gt;"",Table_Styles[[#This Row],[ML]],IF(Table_Styles[[#This Row],[ML Default]]&lt;&gt;"",Table_Styles[[#This Row],[ML Default]],""))</f>
        <v/>
      </c>
      <c r="AK138" s="59"/>
      <c r="AL138" s="59"/>
      <c r="AM138" s="52" t="str">
        <f>IF(Table_Styles[[#This Row],[PT]]&lt;&gt;"",Table_Styles[[#This Row],[PT]],IF(Table_Styles[[#This Row],[PT Default]]&lt;&gt;"",Table_Styles[[#This Row],[PT Default]],""))</f>
        <v/>
      </c>
      <c r="AN138" s="59"/>
      <c r="AO138" s="59"/>
      <c r="AP138" s="52" t="str">
        <f>IF(Table_Styles[[#This Row],[PR]]&lt;&gt;"",Table_Styles[[#This Row],[PR]],IF(Table_Styles[[#This Row],[PR Default]]&lt;&gt;"",Table_Styles[[#This Row],[PR Default]],""))</f>
        <v/>
      </c>
      <c r="AQ138" s="59"/>
      <c r="AR138" s="59"/>
      <c r="AS138" s="52" t="str">
        <f>IF(Table_Styles[[#This Row],[PB]]&lt;&gt;"",Table_Styles[[#This Row],[PB]],IF(Table_Styles[[#This Row],[PB Default]]&lt;&gt;"",Table_Styles[[#This Row],[PB Default]],""))</f>
        <v/>
      </c>
      <c r="AT138" s="59"/>
      <c r="AU138" s="59"/>
      <c r="AV138" s="52" t="str">
        <f>IF(Table_Styles[[#This Row],[PL]]&lt;&gt;"",Table_Styles[[#This Row],[PL]],IF(Table_Styles[[#This Row],[PL Default]]&lt;&gt;"",Table_Styles[[#This Row],[PL Default]],""))</f>
        <v/>
      </c>
      <c r="AW138" s="59"/>
      <c r="AX138" s="59"/>
      <c r="AY138" s="52" t="str">
        <f>IF(Table_Styles[[#This Row],[BT]]&lt;&gt;"",Table_Styles[[#This Row],[BT]],IF(Table_Styles[[#This Row],[BT Default]]&lt;&gt;"",Table_Styles[[#This Row],[BT Default]],""))</f>
        <v/>
      </c>
      <c r="AZ138" s="59"/>
      <c r="BA138" s="59"/>
      <c r="BB138" s="52" t="str">
        <f>IF(Table_Styles[[#This Row],[BR]]&lt;&gt;"",Table_Styles[[#This Row],[BR]],IF(Table_Styles[[#This Row],[BR Default]]&lt;&gt;"",Table_Styles[[#This Row],[BR Default]],""))</f>
        <v/>
      </c>
      <c r="BC138" s="59"/>
      <c r="BD138" s="59" t="str">
        <f>"4px solid "&amp;Colour_Accent_1</f>
        <v>4px solid #2c6ec3</v>
      </c>
      <c r="BE138" s="52" t="str">
        <f>IF(Table_Styles[[#This Row],[BB]]&lt;&gt;"",Table_Styles[[#This Row],[BB]],IF(Table_Styles[[#This Row],[BB Default]]&lt;&gt;"",Table_Styles[[#This Row],[BB Default]],""))</f>
        <v>4px solid #2c6ec3</v>
      </c>
      <c r="BF138" s="59"/>
      <c r="BG138" s="59"/>
      <c r="BH138" s="52" t="str">
        <f>IF(Table_Styles[[#This Row],[BL]]&lt;&gt;"",Table_Styles[[#This Row],[BL]],IF(Table_Styles[[#This Row],[BL Default]]&lt;&gt;"",Table_Styles[[#This Row],[BL Default]],""))</f>
        <v/>
      </c>
      <c r="BI138" s="59"/>
      <c r="BJ138" s="59"/>
      <c r="BK138" s="52" t="str">
        <f>IF(Table_Styles[[#This Row],[Width]]&lt;&gt;"",Table_Styles[[#This Row],[Width]],IF(Table_Styles[[#This Row],[Width Default]]&lt;&gt;"",Table_Styles[[#This Row],[Width Default]],""))</f>
        <v/>
      </c>
      <c r="BL138" s="59"/>
      <c r="BM138" s="59"/>
      <c r="BN138" s="52" t="str">
        <f>IF(Table_Styles[[#This Row],[Height]]&lt;&gt;"",Table_Styles[[#This Row],[Height]],IF(Table_Styles[[#This Row],[Height Default]]&lt;&gt;"",Table_Styles[[#This Row],[Height Default]],""))</f>
        <v/>
      </c>
      <c r="BO138" s="52"/>
      <c r="BP138" s="52"/>
      <c r="BQ138" s="52" t="str">
        <f>IF(Table_Styles[[#This Row],[Top]]&lt;&gt;"",Table_Styles[[#This Row],[Top]],IF(Table_Styles[[#This Row],[Top Default]]&lt;&gt;"",Table_Styles[[#This Row],[Top Default]],""))</f>
        <v/>
      </c>
      <c r="BR138" s="52"/>
      <c r="BS138" s="52"/>
      <c r="BT138" s="52" t="str">
        <f>IF(Table_Styles[[#This Row],[Right]]&lt;&gt;"",Table_Styles[[#This Row],[Right]],IF(Table_Styles[[#This Row],[Right Default]]&lt;&gt;"",Table_Styles[[#This Row],[Right Default]],""))</f>
        <v/>
      </c>
      <c r="BU138" s="52"/>
      <c r="BV138" s="52"/>
      <c r="BW138" s="52" t="str">
        <f>IF(Table_Styles[[#This Row],[Bottom]]&lt;&gt;"",Table_Styles[[#This Row],[Bottom]],IF(Table_Styles[[#This Row],[Bottom Default]]&lt;&gt;"",Table_Styles[[#This Row],[Bottom Default]],""))</f>
        <v/>
      </c>
      <c r="BX138" s="52"/>
      <c r="BY138" s="52"/>
      <c r="BZ138" s="52" t="str">
        <f>IF(Table_Styles[[#This Row],[Left]]&lt;&gt;"",Table_Styles[[#This Row],[Left]],IF(Table_Styles[[#This Row],[Left Default]]&lt;&gt;"",Table_Styles[[#This Row],[Left Default]],""))</f>
        <v/>
      </c>
      <c r="CA138" s="59"/>
      <c r="CB138" s="103" t="str">
        <f>IF(AND(Table_Styles[[#This Row],[Selector]]&lt;&gt;"",Table_Styles[[#This Row],[Font Family Used]]&lt;&gt;"",Table_Styles[[#This Row],[Font Weight Used]]&lt;&gt;""),Table_Styles[[#This Row],[Font Family Used]]&amp;" "&amp;Table_Styles[[#This Row],[Font Weight Used]],"")</f>
        <v/>
      </c>
      <c r="CC138" s="103" t="str">
        <f ca="1">IF(AND(Table_Styles[[#This Row],[Selector]],COUNTIF(OFFSET(CC:CC,0,0,ROW()-1,1),"="&amp;Table_Styles[[#This Row],[Font]])=0),Table_Styles[[#This Row],[Font]],"")</f>
        <v/>
      </c>
      <c r="CD138" s="103" t="str">
        <f ca="1">IF(Table_Styles[[#This Row],[Unique Font]]&lt;&gt;"",
"{""fontFamily"":"""&amp;Table_Styles[[#This Row],[Font Family Used]]&amp;""",""fontWeight"":"&amp;Table_Styles[[#This Row],[Font Weight Used]]&amp;"}","")</f>
        <v/>
      </c>
      <c r="CE13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#2a2a2a;border-bottom: 4px solid #2c6ec3</v>
      </c>
      <c r="CF138" s="103" t="str">
        <f>IF(AND(Table_Styles[[#This Row],[Selector]]&lt;&gt;"", Table_Styles[[#This Row],[Config Properties]]&lt;&gt;""),
Table_Styles[[#This Row],[Selector]]&amp;" { "&amp;Table_Styles[[#This Row],[Config Properties]]&amp;" }","")</f>
        <v>nav#progress-bar h4.active { color: #2a2a2a;border-bottom: 4px solid #2c6ec3 }</v>
      </c>
      <c r="CG138" s="103" t="str">
        <f xml:space="preserve">
SUBSTITUTE(SUBSTITUTE(SUBSTITUTE(SUBSTITUTE(SUBSTITUTE(SUBSTITUTE(SUBSTITUTE(SUBSTITUTE(Table_Styles[[#This Row],[Config]],
" {","{"),
"{ ","{"),
" }","}"),
"} ","}"),
" ,",","),
", ",","),
" :",":"),
": ",":")</f>
        <v>nav#progress-bar h4.active{color:#2a2a2a;border-bottom:4px solid #2c6ec3}</v>
      </c>
    </row>
    <row r="139" spans="2:85" ht="21" customHeight="1">
      <c r="B139" s="103" t="s">
        <v>520</v>
      </c>
      <c r="C139" s="103" t="s">
        <v>521</v>
      </c>
      <c r="D139" s="59"/>
      <c r="E139" s="59"/>
      <c r="F139" s="52" t="str">
        <f>IF(Table_Styles[[#This Row],[Font Family]]&lt;&gt;"",Table_Styles[[#This Row],[Font Family]],IF(Table_Styles[[#This Row],[Font Family Default]]&lt;&gt;"",Table_Styles[[#This Row],[Font Family Default]],""))</f>
        <v/>
      </c>
      <c r="G139" s="59"/>
      <c r="H139" s="59"/>
      <c r="I139" s="52" t="str">
        <f>IF(Table_Styles[[#This Row],[Font Size]]&lt;&gt;"",Table_Styles[[#This Row],[Font Size]],IF(Table_Styles[[#This Row],[Font Size Default]]&lt;&gt;"",Table_Styles[[#This Row],[Font Size Default]],""))</f>
        <v/>
      </c>
      <c r="J139" s="59"/>
      <c r="K139" s="59"/>
      <c r="L139" s="52" t="str">
        <f>IF(Table_Styles[[#This Row],[Font Weight]]&lt;&gt;"",Table_Styles[[#This Row],[Font Weight]],IF(Table_Styles[[#This Row],[Font Weight Default]]&lt;&gt;"",Table_Styles[[#This Row],[Font Weight Default]],""))</f>
        <v/>
      </c>
      <c r="M139" s="59"/>
      <c r="N139" s="177" t="s">
        <v>522</v>
      </c>
      <c r="O139" s="52" t="str">
        <f>IF(Table_Styles[[#This Row],[Colour]]&lt;&gt;"",Table_Styles[[#This Row],[Colour]],IF(Table_Styles[[#This Row],[Colour Default]]&lt;&gt;"",Table_Styles[[#This Row],[Colour Default]],""))</f>
        <v>#d6dce0</v>
      </c>
      <c r="P139" s="59"/>
      <c r="Q139" s="59"/>
      <c r="R139" s="52" t="str">
        <f>IF(Table_Styles[[#This Row],[Background]]&lt;&gt;"",Table_Styles[[#This Row],[Background]],IF(Table_Styles[[#This Row],[Background Default]]&lt;&gt;"",Table_Styles[[#This Row],[Background Default]],""))</f>
        <v/>
      </c>
      <c r="S139" s="59"/>
      <c r="T139" s="59"/>
      <c r="U139" s="52" t="str">
        <f>IF(Table_Styles[[#This Row],[Border]]&lt;&gt;"",Table_Styles[[#This Row],[Border]],IF(Table_Styles[[#This Row],[Border Default]]&lt;&gt;"",Table_Styles[[#This Row],[Border Default]],""))</f>
        <v/>
      </c>
      <c r="V139" s="59"/>
      <c r="W139" s="59"/>
      <c r="X139" s="52" t="str">
        <f>IF(Table_Styles[[#This Row],[Border Radius]]&lt;&gt;"",Table_Styles[[#This Row],[Border Radius]],IF(Table_Styles[[#This Row],[Border Radius Default]]&lt;&gt;"",Table_Styles[[#This Row],[Border Radius Default]],""))</f>
        <v/>
      </c>
      <c r="Y139" s="59"/>
      <c r="Z139" s="59"/>
      <c r="AA139" s="52" t="str">
        <f>IF(Table_Styles[[#This Row],[MT]]&lt;&gt;"",Table_Styles[[#This Row],[MT]],IF(Table_Styles[[#This Row],[MT Default]]&lt;&gt;"",Table_Styles[[#This Row],[MT Default]],""))</f>
        <v/>
      </c>
      <c r="AB139" s="59"/>
      <c r="AC139" s="59"/>
      <c r="AD139" s="52" t="str">
        <f>IF(Table_Styles[[#This Row],[MR]]&lt;&gt;"",Table_Styles[[#This Row],[MR]],IF(Table_Styles[[#This Row],[MR Default]]&lt;&gt;"",Table_Styles[[#This Row],[MR Default]],""))</f>
        <v/>
      </c>
      <c r="AE139" s="59"/>
      <c r="AF139" s="59"/>
      <c r="AG139" s="52" t="str">
        <f>IF(Table_Styles[[#This Row],[MB]]&lt;&gt;"",Table_Styles[[#This Row],[MB]],IF(Table_Styles[[#This Row],[MB Default]]&lt;&gt;"",Table_Styles[[#This Row],[MB Default]],""))</f>
        <v/>
      </c>
      <c r="AH139" s="59"/>
      <c r="AI139" s="59"/>
      <c r="AJ139" s="52" t="str">
        <f>IF(Table_Styles[[#This Row],[ML]]&lt;&gt;"",Table_Styles[[#This Row],[ML]],IF(Table_Styles[[#This Row],[ML Default]]&lt;&gt;"",Table_Styles[[#This Row],[ML Default]],""))</f>
        <v/>
      </c>
      <c r="AK139" s="59"/>
      <c r="AL139" s="59"/>
      <c r="AM139" s="52" t="str">
        <f>IF(Table_Styles[[#This Row],[PT]]&lt;&gt;"",Table_Styles[[#This Row],[PT]],IF(Table_Styles[[#This Row],[PT Default]]&lt;&gt;"",Table_Styles[[#This Row],[PT Default]],""))</f>
        <v/>
      </c>
      <c r="AN139" s="59"/>
      <c r="AO139" s="59"/>
      <c r="AP139" s="52" t="str">
        <f>IF(Table_Styles[[#This Row],[PR]]&lt;&gt;"",Table_Styles[[#This Row],[PR]],IF(Table_Styles[[#This Row],[PR Default]]&lt;&gt;"",Table_Styles[[#This Row],[PR Default]],""))</f>
        <v/>
      </c>
      <c r="AQ139" s="59"/>
      <c r="AR139" s="59"/>
      <c r="AS139" s="52" t="str">
        <f>IF(Table_Styles[[#This Row],[PB]]&lt;&gt;"",Table_Styles[[#This Row],[PB]],IF(Table_Styles[[#This Row],[PB Default]]&lt;&gt;"",Table_Styles[[#This Row],[PB Default]],""))</f>
        <v/>
      </c>
      <c r="AT139" s="59"/>
      <c r="AU139" s="59"/>
      <c r="AV139" s="52" t="str">
        <f>IF(Table_Styles[[#This Row],[PL]]&lt;&gt;"",Table_Styles[[#This Row],[PL]],IF(Table_Styles[[#This Row],[PL Default]]&lt;&gt;"",Table_Styles[[#This Row],[PL Default]],""))</f>
        <v/>
      </c>
      <c r="AW139" s="59"/>
      <c r="AX139" s="59"/>
      <c r="AY139" s="52" t="str">
        <f>IF(Table_Styles[[#This Row],[BT]]&lt;&gt;"",Table_Styles[[#This Row],[BT]],IF(Table_Styles[[#This Row],[BT Default]]&lt;&gt;"",Table_Styles[[#This Row],[BT Default]],""))</f>
        <v/>
      </c>
      <c r="AZ139" s="59"/>
      <c r="BA139" s="59"/>
      <c r="BB139" s="52" t="str">
        <f>IF(Table_Styles[[#This Row],[BR]]&lt;&gt;"",Table_Styles[[#This Row],[BR]],IF(Table_Styles[[#This Row],[BR Default]]&lt;&gt;"",Table_Styles[[#This Row],[BR Default]],""))</f>
        <v/>
      </c>
      <c r="BC139" s="59"/>
      <c r="BD139" s="177" t="s">
        <v>523</v>
      </c>
      <c r="BE139" s="52" t="str">
        <f>IF(Table_Styles[[#This Row],[BB]]&lt;&gt;"",Table_Styles[[#This Row],[BB]],IF(Table_Styles[[#This Row],[BB Default]]&lt;&gt;"",Table_Styles[[#This Row],[BB Default]],""))</f>
        <v>4px solid #e4eaee</v>
      </c>
      <c r="BF139" s="59"/>
      <c r="BG139" s="59"/>
      <c r="BH139" s="52" t="str">
        <f>IF(Table_Styles[[#This Row],[BL]]&lt;&gt;"",Table_Styles[[#This Row],[BL]],IF(Table_Styles[[#This Row],[BL Default]]&lt;&gt;"",Table_Styles[[#This Row],[BL Default]],""))</f>
        <v/>
      </c>
      <c r="BI139" s="59"/>
      <c r="BJ139" s="59"/>
      <c r="BK139" s="52" t="str">
        <f>IF(Table_Styles[[#This Row],[Width]]&lt;&gt;"",Table_Styles[[#This Row],[Width]],IF(Table_Styles[[#This Row],[Width Default]]&lt;&gt;"",Table_Styles[[#This Row],[Width Default]],""))</f>
        <v/>
      </c>
      <c r="BL139" s="59"/>
      <c r="BM139" s="59"/>
      <c r="BN139" s="52" t="str">
        <f>IF(Table_Styles[[#This Row],[Height]]&lt;&gt;"",Table_Styles[[#This Row],[Height]],IF(Table_Styles[[#This Row],[Height Default]]&lt;&gt;"",Table_Styles[[#This Row],[Height Default]],""))</f>
        <v/>
      </c>
      <c r="BO139" s="52"/>
      <c r="BP139" s="52"/>
      <c r="BQ139" s="52" t="str">
        <f>IF(Table_Styles[[#This Row],[Top]]&lt;&gt;"",Table_Styles[[#This Row],[Top]],IF(Table_Styles[[#This Row],[Top Default]]&lt;&gt;"",Table_Styles[[#This Row],[Top Default]],""))</f>
        <v/>
      </c>
      <c r="BR139" s="52"/>
      <c r="BS139" s="52"/>
      <c r="BT139" s="52" t="str">
        <f>IF(Table_Styles[[#This Row],[Right]]&lt;&gt;"",Table_Styles[[#This Row],[Right]],IF(Table_Styles[[#This Row],[Right Default]]&lt;&gt;"",Table_Styles[[#This Row],[Right Default]],""))</f>
        <v/>
      </c>
      <c r="BU139" s="52"/>
      <c r="BV139" s="52"/>
      <c r="BW139" s="52" t="str">
        <f>IF(Table_Styles[[#This Row],[Bottom]]&lt;&gt;"",Table_Styles[[#This Row],[Bottom]],IF(Table_Styles[[#This Row],[Bottom Default]]&lt;&gt;"",Table_Styles[[#This Row],[Bottom Default]],""))</f>
        <v/>
      </c>
      <c r="BX139" s="52"/>
      <c r="BY139" s="52"/>
      <c r="BZ139" s="52" t="str">
        <f>IF(Table_Styles[[#This Row],[Left]]&lt;&gt;"",Table_Styles[[#This Row],[Left]],IF(Table_Styles[[#This Row],[Left Default]]&lt;&gt;"",Table_Styles[[#This Row],[Left Default]],""))</f>
        <v/>
      </c>
      <c r="CA139" s="59"/>
      <c r="CB139" s="103" t="str">
        <f>IF(AND(Table_Styles[[#This Row],[Selector]]&lt;&gt;"",Table_Styles[[#This Row],[Font Family Used]]&lt;&gt;"",Table_Styles[[#This Row],[Font Weight Used]]&lt;&gt;""),Table_Styles[[#This Row],[Font Family Used]]&amp;" "&amp;Table_Styles[[#This Row],[Font Weight Used]],"")</f>
        <v/>
      </c>
      <c r="CC139" s="103" t="str">
        <f ca="1">IF(AND(Table_Styles[[#This Row],[Selector]],COUNTIF(OFFSET(CC:CC,0,0,ROW()-1,1),"="&amp;Table_Styles[[#This Row],[Font]])=0),Table_Styles[[#This Row],[Font]],"")</f>
        <v/>
      </c>
      <c r="CD139" s="103" t="str">
        <f ca="1">IF(Table_Styles[[#This Row],[Unique Font]]&lt;&gt;"",
"{""fontFamily"":"""&amp;Table_Styles[[#This Row],[Font Family Used]]&amp;""",""fontWeight"":"&amp;Table_Styles[[#This Row],[Font Weight Used]]&amp;"}","")</f>
        <v/>
      </c>
      <c r="CE1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#d6dce0;border-bottom: 4px solid #e4eaee</v>
      </c>
      <c r="CF139" s="103" t="str">
        <f>IF(AND(Table_Styles[[#This Row],[Selector]]&lt;&gt;"", Table_Styles[[#This Row],[Config Properties]]&lt;&gt;""),
Table_Styles[[#This Row],[Selector]]&amp;" { "&amp;Table_Styles[[#This Row],[Config Properties]]&amp;" }","")</f>
        <v>nav#progress-bar h4.inactive { color: #d6dce0;border-bottom: 4px solid #e4eaee }</v>
      </c>
      <c r="CG139" s="103" t="str">
        <f xml:space="preserve">
SUBSTITUTE(SUBSTITUTE(SUBSTITUTE(SUBSTITUTE(SUBSTITUTE(SUBSTITUTE(SUBSTITUTE(SUBSTITUTE(Table_Styles[[#This Row],[Config]],
" {","{"),
"{ ","{"),
" }","}"),
"} ","}"),
" ,",","),
", ",","),
" :",":"),
": ",":")</f>
        <v>nav#progress-bar h4.inactive{color:#d6dce0;border-bottom:4px solid #e4eaee}</v>
      </c>
    </row>
    <row r="140" spans="2:85" ht="21" customHeight="1">
      <c r="B140" s="103" t="s">
        <v>1888</v>
      </c>
      <c r="C140" s="103" t="s">
        <v>1889</v>
      </c>
      <c r="D140" s="146"/>
      <c r="E140" s="59"/>
      <c r="F140" s="50" t="str">
        <f>IF(Table_Styles[[#This Row],[Font Family]]&lt;&gt;"",Table_Styles[[#This Row],[Font Family]],IF(Table_Styles[[#This Row],[Font Family Default]]&lt;&gt;"",Table_Styles[[#This Row],[Font Family Default]],""))</f>
        <v/>
      </c>
      <c r="G140" s="146"/>
      <c r="H140" s="59"/>
      <c r="I140" s="50" t="str">
        <f>IF(Table_Styles[[#This Row],[Font Size]]&lt;&gt;"",Table_Styles[[#This Row],[Font Size]],IF(Table_Styles[[#This Row],[Font Size Default]]&lt;&gt;"",Table_Styles[[#This Row],[Font Size Default]],""))</f>
        <v/>
      </c>
      <c r="J140" s="146"/>
      <c r="K140" s="59"/>
      <c r="L140" s="50" t="str">
        <f>IF(Table_Styles[[#This Row],[Font Weight]]&lt;&gt;"",Table_Styles[[#This Row],[Font Weight]],IF(Table_Styles[[#This Row],[Font Weight Default]]&lt;&gt;"",Table_Styles[[#This Row],[Font Weight Default]],""))</f>
        <v/>
      </c>
      <c r="M140" s="146"/>
      <c r="N140" s="177"/>
      <c r="O140" s="50" t="str">
        <f>IF(Table_Styles[[#This Row],[Colour]]&lt;&gt;"",Table_Styles[[#This Row],[Colour]],IF(Table_Styles[[#This Row],[Colour Default]]&lt;&gt;"",Table_Styles[[#This Row],[Colour Default]],""))</f>
        <v/>
      </c>
      <c r="P140" s="146"/>
      <c r="Q140" s="59"/>
      <c r="R140" s="50" t="str">
        <f>IF(Table_Styles[[#This Row],[Background]]&lt;&gt;"",Table_Styles[[#This Row],[Background]],IF(Table_Styles[[#This Row],[Background Default]]&lt;&gt;"",Table_Styles[[#This Row],[Background Default]],""))</f>
        <v/>
      </c>
      <c r="S140" s="146"/>
      <c r="T140" s="59"/>
      <c r="U140" s="50" t="str">
        <f>IF(Table_Styles[[#This Row],[Border]]&lt;&gt;"",Table_Styles[[#This Row],[Border]],IF(Table_Styles[[#This Row],[Border Default]]&lt;&gt;"",Table_Styles[[#This Row],[Border Default]],""))</f>
        <v/>
      </c>
      <c r="V140" s="59"/>
      <c r="W140" s="59"/>
      <c r="X140" s="50" t="str">
        <f>IF(Table_Styles[[#This Row],[Border Radius]]&lt;&gt;"",Table_Styles[[#This Row],[Border Radius]],IF(Table_Styles[[#This Row],[Border Radius Default]]&lt;&gt;"",Table_Styles[[#This Row],[Border Radius Default]],""))</f>
        <v/>
      </c>
      <c r="Y140" s="146"/>
      <c r="Z140" s="59"/>
      <c r="AA140" s="50" t="str">
        <f>IF(Table_Styles[[#This Row],[MT]]&lt;&gt;"",Table_Styles[[#This Row],[MT]],IF(Table_Styles[[#This Row],[MT Default]]&lt;&gt;"",Table_Styles[[#This Row],[MT Default]],""))</f>
        <v/>
      </c>
      <c r="AB140" s="146"/>
      <c r="AC140" s="59"/>
      <c r="AD140" s="50" t="str">
        <f>IF(Table_Styles[[#This Row],[MR]]&lt;&gt;"",Table_Styles[[#This Row],[MR]],IF(Table_Styles[[#This Row],[MR Default]]&lt;&gt;"",Table_Styles[[#This Row],[MR Default]],""))</f>
        <v/>
      </c>
      <c r="AE140" s="146"/>
      <c r="AF140" s="59"/>
      <c r="AG140" s="50" t="str">
        <f>IF(Table_Styles[[#This Row],[MB]]&lt;&gt;"",Table_Styles[[#This Row],[MB]],IF(Table_Styles[[#This Row],[MB Default]]&lt;&gt;"",Table_Styles[[#This Row],[MB Default]],""))</f>
        <v/>
      </c>
      <c r="AH140" s="146"/>
      <c r="AI140" s="59"/>
      <c r="AJ140" s="50" t="str">
        <f>IF(Table_Styles[[#This Row],[ML]]&lt;&gt;"",Table_Styles[[#This Row],[ML]],IF(Table_Styles[[#This Row],[ML Default]]&lt;&gt;"",Table_Styles[[#This Row],[ML Default]],""))</f>
        <v/>
      </c>
      <c r="AK140" s="146"/>
      <c r="AL140" s="59"/>
      <c r="AM140" s="50" t="str">
        <f>IF(Table_Styles[[#This Row],[PT]]&lt;&gt;"",Table_Styles[[#This Row],[PT]],IF(Table_Styles[[#This Row],[PT Default]]&lt;&gt;"",Table_Styles[[#This Row],[PT Default]],""))</f>
        <v/>
      </c>
      <c r="AN140" s="146"/>
      <c r="AO140" s="59"/>
      <c r="AP140" s="50" t="str">
        <f>IF(Table_Styles[[#This Row],[PR]]&lt;&gt;"",Table_Styles[[#This Row],[PR]],IF(Table_Styles[[#This Row],[PR Default]]&lt;&gt;"",Table_Styles[[#This Row],[PR Default]],""))</f>
        <v/>
      </c>
      <c r="AQ140" s="146"/>
      <c r="AR140" s="59"/>
      <c r="AS140" s="50" t="str">
        <f>IF(Table_Styles[[#This Row],[PB]]&lt;&gt;"",Table_Styles[[#This Row],[PB]],IF(Table_Styles[[#This Row],[PB Default]]&lt;&gt;"",Table_Styles[[#This Row],[PB Default]],""))</f>
        <v/>
      </c>
      <c r="AT140" s="146"/>
      <c r="AU140" s="59"/>
      <c r="AV140" s="50" t="str">
        <f>IF(Table_Styles[[#This Row],[PL]]&lt;&gt;"",Table_Styles[[#This Row],[PL]],IF(Table_Styles[[#This Row],[PL Default]]&lt;&gt;"",Table_Styles[[#This Row],[PL Default]],""))</f>
        <v/>
      </c>
      <c r="AW140" s="146"/>
      <c r="AX140" s="59"/>
      <c r="AY140" s="50" t="str">
        <f>IF(Table_Styles[[#This Row],[BT]]&lt;&gt;"",Table_Styles[[#This Row],[BT]],IF(Table_Styles[[#This Row],[BT Default]]&lt;&gt;"",Table_Styles[[#This Row],[BT Default]],""))</f>
        <v/>
      </c>
      <c r="AZ140" s="146"/>
      <c r="BA140" s="59"/>
      <c r="BB140" s="50" t="str">
        <f>IF(Table_Styles[[#This Row],[BR]]&lt;&gt;"",Table_Styles[[#This Row],[BR]],IF(Table_Styles[[#This Row],[BR Default]]&lt;&gt;"",Table_Styles[[#This Row],[BR Default]],""))</f>
        <v/>
      </c>
      <c r="BC140" s="146"/>
      <c r="BD140" s="177"/>
      <c r="BE140" s="50" t="str">
        <f>IF(Table_Styles[[#This Row],[BB]]&lt;&gt;"",Table_Styles[[#This Row],[BB]],IF(Table_Styles[[#This Row],[BB Default]]&lt;&gt;"",Table_Styles[[#This Row],[BB Default]],""))</f>
        <v/>
      </c>
      <c r="BF140" s="146"/>
      <c r="BG140" s="59"/>
      <c r="BH140" s="50" t="str">
        <f>IF(Table_Styles[[#This Row],[BL]]&lt;&gt;"",Table_Styles[[#This Row],[BL]],IF(Table_Styles[[#This Row],[BL Default]]&lt;&gt;"",Table_Styles[[#This Row],[BL Default]],""))</f>
        <v/>
      </c>
      <c r="BI140" s="59"/>
      <c r="BJ140" s="59" t="s">
        <v>434</v>
      </c>
      <c r="BK140" s="50" t="str">
        <f>IF(Table_Styles[[#This Row],[Width]]&lt;&gt;"",Table_Styles[[#This Row],[Width]],IF(Table_Styles[[#This Row],[Width Default]]&lt;&gt;"",Table_Styles[[#This Row],[Width Default]],""))</f>
        <v>25px</v>
      </c>
      <c r="BL140" s="59"/>
      <c r="BM140" s="59"/>
      <c r="BN140" s="50" t="str">
        <f>IF(Table_Styles[[#This Row],[Height]]&lt;&gt;"",Table_Styles[[#This Row],[Height]],IF(Table_Styles[[#This Row],[Height Default]]&lt;&gt;"",Table_Styles[[#This Row],[Height Default]],""))</f>
        <v/>
      </c>
      <c r="BO140" s="52"/>
      <c r="BP140" s="52"/>
      <c r="BQ140" s="50" t="str">
        <f>IF(Table_Styles[[#This Row],[Top]]&lt;&gt;"",Table_Styles[[#This Row],[Top]],IF(Table_Styles[[#This Row],[Top Default]]&lt;&gt;"",Table_Styles[[#This Row],[Top Default]],""))</f>
        <v/>
      </c>
      <c r="BR140" s="52"/>
      <c r="BS140" s="52"/>
      <c r="BT140" s="50" t="str">
        <f>IF(Table_Styles[[#This Row],[Right]]&lt;&gt;"",Table_Styles[[#This Row],[Right]],IF(Table_Styles[[#This Row],[Right Default]]&lt;&gt;"",Table_Styles[[#This Row],[Right Default]],""))</f>
        <v/>
      </c>
      <c r="BU140" s="52"/>
      <c r="BV140" s="52"/>
      <c r="BW140" s="50" t="str">
        <f>IF(Table_Styles[[#This Row],[Bottom]]&lt;&gt;"",Table_Styles[[#This Row],[Bottom]],IF(Table_Styles[[#This Row],[Bottom Default]]&lt;&gt;"",Table_Styles[[#This Row],[Bottom Default]],""))</f>
        <v/>
      </c>
      <c r="BX140" s="52"/>
      <c r="BY140" s="52"/>
      <c r="BZ140" s="50" t="str">
        <f>IF(Table_Styles[[#This Row],[Left]]&lt;&gt;"",Table_Styles[[#This Row],[Left]],IF(Table_Styles[[#This Row],[Left Default]]&lt;&gt;"",Table_Styles[[#This Row],[Left Default]],""))</f>
        <v/>
      </c>
      <c r="CA140" s="146"/>
      <c r="CB140" s="106" t="str">
        <f>IF(AND(Table_Styles[[#This Row],[Selector]]&lt;&gt;"",Table_Styles[[#This Row],[Font Family Used]]&lt;&gt;"",Table_Styles[[#This Row],[Font Weight Used]]&lt;&gt;""),Table_Styles[[#This Row],[Font Family Used]]&amp;" "&amp;Table_Styles[[#This Row],[Font Weight Used]],"")</f>
        <v/>
      </c>
      <c r="CC140" s="106" t="str">
        <f ca="1">IF(AND(Table_Styles[[#This Row],[Selector]],COUNTIF(OFFSET(CC:CC,0,0,ROW()-1,1),"="&amp;Table_Styles[[#This Row],[Font]])=0),Table_Styles[[#This Row],[Font]],"")</f>
        <v/>
      </c>
      <c r="CD140" s="106" t="str">
        <f ca="1">IF(Table_Styles[[#This Row],[Unique Font]]&lt;&gt;"",
"{""fontFamily"":"""&amp;Table_Styles[[#This Row],[Font Family Used]]&amp;""",""fontWeight"":"&amp;Table_Styles[[#This Row],[Font Weight Used]]&amp;"}","")</f>
        <v/>
      </c>
      <c r="CE140"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25px</v>
      </c>
      <c r="CF140" s="106" t="str">
        <f>IF(AND(Table_Styles[[#This Row],[Selector]]&lt;&gt;"", Table_Styles[[#This Row],[Config Properties]]&lt;&gt;""),
Table_Styles[[#This Row],[Selector]]&amp;" { "&amp;Table_Styles[[#This Row],[Config Properties]]&amp;" }","")</f>
        <v>nav#progress-bar h4.removed-items { width: 25px }</v>
      </c>
      <c r="CG140" s="106" t="str">
        <f xml:space="preserve">
SUBSTITUTE(SUBSTITUTE(SUBSTITUTE(SUBSTITUTE(SUBSTITUTE(SUBSTITUTE(SUBSTITUTE(SUBSTITUTE(Table_Styles[[#This Row],[Config]],
" {","{"),
"{ ","{"),
" }","}"),
"} ","}"),
" ,",","),
", ",","),
" :",":"),
": ",":")</f>
        <v>nav#progress-bar h4.removed-items{width:25px}</v>
      </c>
    </row>
    <row r="141" spans="2:85" ht="29.25" thickBot="1">
      <c r="B141" s="102" t="s">
        <v>387</v>
      </c>
      <c r="C141" s="102"/>
      <c r="D141" s="123"/>
      <c r="E141" s="123"/>
      <c r="F141" s="102" t="str">
        <f>IF(Table_Styles[[#This Row],[Font Family]]&lt;&gt;"",Table_Styles[[#This Row],[Font Family]],IF(Table_Styles[[#This Row],[Font Family Default]]&lt;&gt;"",Table_Styles[[#This Row],[Font Family Default]],""))</f>
        <v/>
      </c>
      <c r="G141" s="123"/>
      <c r="H141" s="123"/>
      <c r="I141" s="102" t="str">
        <f>IF(Table_Styles[[#This Row],[Font Size]]&lt;&gt;"",Table_Styles[[#This Row],[Font Size]],IF(Table_Styles[[#This Row],[Font Size Default]]&lt;&gt;"",Table_Styles[[#This Row],[Font Size Default]],""))</f>
        <v/>
      </c>
      <c r="J141" s="123"/>
      <c r="K141" s="123"/>
      <c r="L141" s="102" t="str">
        <f>IF(Table_Styles[[#This Row],[Font Weight]]&lt;&gt;"",Table_Styles[[#This Row],[Font Weight]],IF(Table_Styles[[#This Row],[Font Weight Default]]&lt;&gt;"",Table_Styles[[#This Row],[Font Weight Default]],""))</f>
        <v/>
      </c>
      <c r="M141" s="123"/>
      <c r="N141" s="123"/>
      <c r="O141" s="102" t="str">
        <f>IF(Table_Styles[[#This Row],[Colour]]&lt;&gt;"",Table_Styles[[#This Row],[Colour]],IF(Table_Styles[[#This Row],[Colour Default]]&lt;&gt;"",Table_Styles[[#This Row],[Colour Default]],""))</f>
        <v/>
      </c>
      <c r="P141" s="123"/>
      <c r="Q141" s="123"/>
      <c r="R141" s="102" t="str">
        <f>IF(Table_Styles[[#This Row],[Background]]&lt;&gt;"",Table_Styles[[#This Row],[Background]],IF(Table_Styles[[#This Row],[Background Default]]&lt;&gt;"",Table_Styles[[#This Row],[Background Default]],""))</f>
        <v/>
      </c>
      <c r="S141" s="123"/>
      <c r="T141" s="123"/>
      <c r="U141" s="102" t="str">
        <f>IF(Table_Styles[[#This Row],[Border]]&lt;&gt;"",Table_Styles[[#This Row],[Border]],IF(Table_Styles[[#This Row],[Border Default]]&lt;&gt;"",Table_Styles[[#This Row],[Border Default]],""))</f>
        <v/>
      </c>
      <c r="V141" s="123"/>
      <c r="W141" s="123"/>
      <c r="X141" s="102" t="str">
        <f>IF(Table_Styles[[#This Row],[Border Radius]]&lt;&gt;"",Table_Styles[[#This Row],[Border Radius]],IF(Table_Styles[[#This Row],[Border Radius Default]]&lt;&gt;"",Table_Styles[[#This Row],[Border Radius Default]],""))</f>
        <v/>
      </c>
      <c r="Y141" s="123"/>
      <c r="Z141" s="123"/>
      <c r="AA141" s="102" t="str">
        <f>IF(Table_Styles[[#This Row],[MT]]&lt;&gt;"",Table_Styles[[#This Row],[MT]],IF(Table_Styles[[#This Row],[MT Default]]&lt;&gt;"",Table_Styles[[#This Row],[MT Default]],""))</f>
        <v/>
      </c>
      <c r="AB141" s="123"/>
      <c r="AC141" s="123"/>
      <c r="AD141" s="102" t="str">
        <f>IF(Table_Styles[[#This Row],[MR]]&lt;&gt;"",Table_Styles[[#This Row],[MR]],IF(Table_Styles[[#This Row],[MR Default]]&lt;&gt;"",Table_Styles[[#This Row],[MR Default]],""))</f>
        <v/>
      </c>
      <c r="AE141" s="123"/>
      <c r="AF141" s="123"/>
      <c r="AG141" s="102" t="str">
        <f>IF(Table_Styles[[#This Row],[MB]]&lt;&gt;"",Table_Styles[[#This Row],[MB]],IF(Table_Styles[[#This Row],[MB Default]]&lt;&gt;"",Table_Styles[[#This Row],[MB Default]],""))</f>
        <v/>
      </c>
      <c r="AH141" s="123"/>
      <c r="AI141" s="123"/>
      <c r="AJ141" s="102" t="str">
        <f>IF(Table_Styles[[#This Row],[ML]]&lt;&gt;"",Table_Styles[[#This Row],[ML]],IF(Table_Styles[[#This Row],[ML Default]]&lt;&gt;"",Table_Styles[[#This Row],[ML Default]],""))</f>
        <v/>
      </c>
      <c r="AK141" s="123"/>
      <c r="AL141" s="123"/>
      <c r="AM141" s="102" t="str">
        <f>IF(Table_Styles[[#This Row],[PT]]&lt;&gt;"",Table_Styles[[#This Row],[PT]],IF(Table_Styles[[#This Row],[PT Default]]&lt;&gt;"",Table_Styles[[#This Row],[PT Default]],""))</f>
        <v/>
      </c>
      <c r="AN141" s="123"/>
      <c r="AO141" s="123"/>
      <c r="AP141" s="102" t="str">
        <f>IF(Table_Styles[[#This Row],[PR]]&lt;&gt;"",Table_Styles[[#This Row],[PR]],IF(Table_Styles[[#This Row],[PR Default]]&lt;&gt;"",Table_Styles[[#This Row],[PR Default]],""))</f>
        <v/>
      </c>
      <c r="AQ141" s="123"/>
      <c r="AR141" s="123"/>
      <c r="AS141" s="102" t="str">
        <f>IF(Table_Styles[[#This Row],[PB]]&lt;&gt;"",Table_Styles[[#This Row],[PB]],IF(Table_Styles[[#This Row],[PB Default]]&lt;&gt;"",Table_Styles[[#This Row],[PB Default]],""))</f>
        <v/>
      </c>
      <c r="AT141" s="123"/>
      <c r="AU141" s="123"/>
      <c r="AV141" s="102" t="str">
        <f>IF(Table_Styles[[#This Row],[PL]]&lt;&gt;"",Table_Styles[[#This Row],[PL]],IF(Table_Styles[[#This Row],[PL Default]]&lt;&gt;"",Table_Styles[[#This Row],[PL Default]],""))</f>
        <v/>
      </c>
      <c r="AW141" s="123"/>
      <c r="AX141" s="123"/>
      <c r="AY141" s="102" t="str">
        <f>IF(Table_Styles[[#This Row],[BT]]&lt;&gt;"",Table_Styles[[#This Row],[BT]],IF(Table_Styles[[#This Row],[BT Default]]&lt;&gt;"",Table_Styles[[#This Row],[BT Default]],""))</f>
        <v/>
      </c>
      <c r="AZ141" s="123"/>
      <c r="BA141" s="123"/>
      <c r="BB141" s="102" t="str">
        <f>IF(Table_Styles[[#This Row],[BR]]&lt;&gt;"",Table_Styles[[#This Row],[BR]],IF(Table_Styles[[#This Row],[BR Default]]&lt;&gt;"",Table_Styles[[#This Row],[BR Default]],""))</f>
        <v/>
      </c>
      <c r="BC141" s="123"/>
      <c r="BD141" s="123"/>
      <c r="BE141" s="102" t="str">
        <f>IF(Table_Styles[[#This Row],[BB]]&lt;&gt;"",Table_Styles[[#This Row],[BB]],IF(Table_Styles[[#This Row],[BB Default]]&lt;&gt;"",Table_Styles[[#This Row],[BB Default]],""))</f>
        <v/>
      </c>
      <c r="BF141" s="123"/>
      <c r="BG141" s="123"/>
      <c r="BH141" s="102" t="str">
        <f>IF(Table_Styles[[#This Row],[BL]]&lt;&gt;"",Table_Styles[[#This Row],[BL]],IF(Table_Styles[[#This Row],[BL Default]]&lt;&gt;"",Table_Styles[[#This Row],[BL Default]],""))</f>
        <v/>
      </c>
      <c r="BI141" s="123"/>
      <c r="BJ141" s="123"/>
      <c r="BK141" s="102" t="str">
        <f>IF(Table_Styles[[#This Row],[Width]]&lt;&gt;"",Table_Styles[[#This Row],[Width]],IF(Table_Styles[[#This Row],[Width Default]]&lt;&gt;"",Table_Styles[[#This Row],[Width Default]],""))</f>
        <v/>
      </c>
      <c r="BL141" s="123"/>
      <c r="BM141" s="123"/>
      <c r="BN141" s="102" t="str">
        <f>IF(Table_Styles[[#This Row],[Height]]&lt;&gt;"",Table_Styles[[#This Row],[Height]],IF(Table_Styles[[#This Row],[Height Default]]&lt;&gt;"",Table_Styles[[#This Row],[Height Default]],""))</f>
        <v/>
      </c>
      <c r="BO141" s="102"/>
      <c r="BP141" s="102"/>
      <c r="BQ141" s="102" t="str">
        <f>IF(Table_Styles[[#This Row],[Top]]&lt;&gt;"",Table_Styles[[#This Row],[Top]],IF(Table_Styles[[#This Row],[Top Default]]&lt;&gt;"",Table_Styles[[#This Row],[Top Default]],""))</f>
        <v/>
      </c>
      <c r="BR141" s="102"/>
      <c r="BS141" s="102"/>
      <c r="BT141" s="102" t="str">
        <f>IF(Table_Styles[[#This Row],[Right]]&lt;&gt;"",Table_Styles[[#This Row],[Right]],IF(Table_Styles[[#This Row],[Right Default]]&lt;&gt;"",Table_Styles[[#This Row],[Right Default]],""))</f>
        <v/>
      </c>
      <c r="BU141" s="102"/>
      <c r="BV141" s="102"/>
      <c r="BW141" s="102" t="str">
        <f>IF(Table_Styles[[#This Row],[Bottom]]&lt;&gt;"",Table_Styles[[#This Row],[Bottom]],IF(Table_Styles[[#This Row],[Bottom Default]]&lt;&gt;"",Table_Styles[[#This Row],[Bottom Default]],""))</f>
        <v/>
      </c>
      <c r="BX141" s="102"/>
      <c r="BY141" s="102"/>
      <c r="BZ141" s="102" t="str">
        <f>IF(Table_Styles[[#This Row],[Left]]&lt;&gt;"",Table_Styles[[#This Row],[Left]],IF(Table_Styles[[#This Row],[Left Default]]&lt;&gt;"",Table_Styles[[#This Row],[Left Default]],""))</f>
        <v/>
      </c>
      <c r="CA141" s="123"/>
      <c r="CB141" s="102" t="str">
        <f>IF(AND(Table_Styles[[#This Row],[Selector]]&lt;&gt;"",Table_Styles[[#This Row],[Font Family Used]]&lt;&gt;"",Table_Styles[[#This Row],[Font Weight Used]]&lt;&gt;""),Table_Styles[[#This Row],[Font Family Used]]&amp;" "&amp;Table_Styles[[#This Row],[Font Weight Used]],"")</f>
        <v/>
      </c>
      <c r="CC141" s="102" t="str">
        <f ca="1">IF(AND(Table_Styles[[#This Row],[Selector]],COUNTIF(OFFSET(CC:CC,0,0,ROW()-1,1),"="&amp;Table_Styles[[#This Row],[Font]])=0),Table_Styles[[#This Row],[Font]],"")</f>
        <v/>
      </c>
      <c r="CD141" s="102" t="str">
        <f ca="1">IF(Table_Styles[[#This Row],[Unique Font]]&lt;&gt;"",
"{""fontFamily"":"""&amp;Table_Styles[[#This Row],[Font Family Used]]&amp;""",""fontWeight"":"&amp;Table_Styles[[#This Row],[Font Weight Used]]&amp;"}","")</f>
        <v/>
      </c>
      <c r="CE141"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1" s="102" t="str">
        <f>IF(AND(Table_Styles[[#This Row],[Selector]]&lt;&gt;"", Table_Styles[[#This Row],[Config Properties]]&lt;&gt;""),
Table_Styles[[#This Row],[Selector]]&amp;" { "&amp;Table_Styles[[#This Row],[Config Properties]]&amp;" }","")</f>
        <v/>
      </c>
      <c r="CG141" s="102" t="str">
        <f xml:space="preserve">
SUBSTITUTE(SUBSTITUTE(SUBSTITUTE(SUBSTITUTE(SUBSTITUTE(SUBSTITUTE(SUBSTITUTE(SUBSTITUTE(Table_Styles[[#This Row],[Config]],
" {","{"),
"{ ","{"),
" }","}"),
"} ","}"),
" ,",","),
", ",","),
" :",":"),
": ",":")</f>
        <v/>
      </c>
    </row>
    <row r="142" spans="2:85" ht="21" customHeight="1">
      <c r="B142" s="103" t="s">
        <v>467</v>
      </c>
      <c r="C142" s="105" t="s">
        <v>803</v>
      </c>
      <c r="D142" s="146"/>
      <c r="E142" s="60"/>
      <c r="F142" s="29" t="str">
        <f>IF(Table_Styles[[#This Row],[Font Family]]&lt;&gt;"",Table_Styles[[#This Row],[Font Family]],IF(Table_Styles[[#This Row],[Font Family Default]]&lt;&gt;"",Table_Styles[[#This Row],[Font Family Default]],""))</f>
        <v/>
      </c>
      <c r="G142" s="146"/>
      <c r="H142" s="60"/>
      <c r="I142" s="29" t="str">
        <f>IF(Table_Styles[[#This Row],[Font Size]]&lt;&gt;"",Table_Styles[[#This Row],[Font Size]],IF(Table_Styles[[#This Row],[Font Size Default]]&lt;&gt;"",Table_Styles[[#This Row],[Font Size Default]],""))</f>
        <v/>
      </c>
      <c r="J142" s="146"/>
      <c r="K142" s="60"/>
      <c r="L142" s="29" t="str">
        <f>IF(Table_Styles[[#This Row],[Font Weight]]&lt;&gt;"",Table_Styles[[#This Row],[Font Weight]],IF(Table_Styles[[#This Row],[Font Weight Default]]&lt;&gt;"",Table_Styles[[#This Row],[Font Weight Default]],""))</f>
        <v/>
      </c>
      <c r="M142" s="146"/>
      <c r="N142" s="60"/>
      <c r="O142" s="29" t="str">
        <f>IF(Table_Styles[[#This Row],[Colour]]&lt;&gt;"",Table_Styles[[#This Row],[Colour]],IF(Table_Styles[[#This Row],[Colour Default]]&lt;&gt;"",Table_Styles[[#This Row],[Colour Default]],""))</f>
        <v/>
      </c>
      <c r="P142" s="146"/>
      <c r="Q142" s="60"/>
      <c r="R142" s="29" t="str">
        <f>IF(Table_Styles[[#This Row],[Background]]&lt;&gt;"",Table_Styles[[#This Row],[Background]],IF(Table_Styles[[#This Row],[Background Default]]&lt;&gt;"",Table_Styles[[#This Row],[Background Default]],""))</f>
        <v/>
      </c>
      <c r="S142" s="146"/>
      <c r="T142" s="60"/>
      <c r="U142" s="29" t="str">
        <f>IF(Table_Styles[[#This Row],[Border]]&lt;&gt;"",Table_Styles[[#This Row],[Border]],IF(Table_Styles[[#This Row],[Border Default]]&lt;&gt;"",Table_Styles[[#This Row],[Border Default]],""))</f>
        <v/>
      </c>
      <c r="V142" s="60"/>
      <c r="W142" s="62" t="s">
        <v>404</v>
      </c>
      <c r="X142" s="29" t="str">
        <f>IF(Table_Styles[[#This Row],[Border Radius]]&lt;&gt;"",Table_Styles[[#This Row],[Border Radius]],IF(Table_Styles[[#This Row],[Border Radius Default]]&lt;&gt;"",Table_Styles[[#This Row],[Border Radius Default]],""))</f>
        <v>5px</v>
      </c>
      <c r="Y142" s="146"/>
      <c r="Z142" s="60"/>
      <c r="AA142" s="29" t="str">
        <f>IF(Table_Styles[[#This Row],[MT]]&lt;&gt;"",Table_Styles[[#This Row],[MT]],IF(Table_Styles[[#This Row],[MT Default]]&lt;&gt;"",Table_Styles[[#This Row],[MT Default]],""))</f>
        <v/>
      </c>
      <c r="AB142" s="146"/>
      <c r="AC142" s="60"/>
      <c r="AD142" s="29" t="str">
        <f>IF(Table_Styles[[#This Row],[MR]]&lt;&gt;"",Table_Styles[[#This Row],[MR]],IF(Table_Styles[[#This Row],[MR Default]]&lt;&gt;"",Table_Styles[[#This Row],[MR Default]],""))</f>
        <v/>
      </c>
      <c r="AE142" s="146"/>
      <c r="AF142" s="60"/>
      <c r="AG142" s="29" t="str">
        <f>IF(Table_Styles[[#This Row],[MB]]&lt;&gt;"",Table_Styles[[#This Row],[MB]],IF(Table_Styles[[#This Row],[MB Default]]&lt;&gt;"",Table_Styles[[#This Row],[MB Default]],""))</f>
        <v/>
      </c>
      <c r="AH142" s="146"/>
      <c r="AI142" s="62" t="s">
        <v>380</v>
      </c>
      <c r="AJ142" s="29" t="str">
        <f>IF(Table_Styles[[#This Row],[ML]]&lt;&gt;"",Table_Styles[[#This Row],[ML]],IF(Table_Styles[[#This Row],[ML Default]]&lt;&gt;"",Table_Styles[[#This Row],[ML Default]],""))</f>
        <v>30px</v>
      </c>
      <c r="AK142" s="146"/>
      <c r="AL142" s="60"/>
      <c r="AM142" s="29" t="str">
        <f>IF(Table_Styles[[#This Row],[PT]]&lt;&gt;"",Table_Styles[[#This Row],[PT]],IF(Table_Styles[[#This Row],[PT Default]]&lt;&gt;"",Table_Styles[[#This Row],[PT Default]],""))</f>
        <v/>
      </c>
      <c r="AN142" s="146"/>
      <c r="AO142" s="60"/>
      <c r="AP142" s="29" t="str">
        <f>IF(Table_Styles[[#This Row],[PR]]&lt;&gt;"",Table_Styles[[#This Row],[PR]],IF(Table_Styles[[#This Row],[PR Default]]&lt;&gt;"",Table_Styles[[#This Row],[PR Default]],""))</f>
        <v/>
      </c>
      <c r="AQ142" s="146"/>
      <c r="AR142" s="60"/>
      <c r="AS142" s="29" t="str">
        <f>IF(Table_Styles[[#This Row],[PB]]&lt;&gt;"",Table_Styles[[#This Row],[PB]],IF(Table_Styles[[#This Row],[PB Default]]&lt;&gt;"",Table_Styles[[#This Row],[PB Default]],""))</f>
        <v/>
      </c>
      <c r="AT142" s="146"/>
      <c r="AU142" s="60"/>
      <c r="AV142" s="29" t="str">
        <f>IF(Table_Styles[[#This Row],[PL]]&lt;&gt;"",Table_Styles[[#This Row],[PL]],IF(Table_Styles[[#This Row],[PL Default]]&lt;&gt;"",Table_Styles[[#This Row],[PL Default]],""))</f>
        <v/>
      </c>
      <c r="AW142" s="146"/>
      <c r="AX142" s="60"/>
      <c r="AY142" s="29" t="str">
        <f>IF(Table_Styles[[#This Row],[BT]]&lt;&gt;"",Table_Styles[[#This Row],[BT]],IF(Table_Styles[[#This Row],[BT Default]]&lt;&gt;"",Table_Styles[[#This Row],[BT Default]],""))</f>
        <v/>
      </c>
      <c r="AZ142" s="146"/>
      <c r="BA142" s="60"/>
      <c r="BB142" s="29" t="str">
        <f>IF(Table_Styles[[#This Row],[BR]]&lt;&gt;"",Table_Styles[[#This Row],[BR]],IF(Table_Styles[[#This Row],[BR Default]]&lt;&gt;"",Table_Styles[[#This Row],[BR Default]],""))</f>
        <v/>
      </c>
      <c r="BC142" s="146"/>
      <c r="BD142" s="60"/>
      <c r="BE142" s="29" t="str">
        <f>IF(Table_Styles[[#This Row],[BB]]&lt;&gt;"",Table_Styles[[#This Row],[BB]],IF(Table_Styles[[#This Row],[BB Default]]&lt;&gt;"",Table_Styles[[#This Row],[BB Default]],""))</f>
        <v/>
      </c>
      <c r="BF142" s="146"/>
      <c r="BG142" s="60"/>
      <c r="BH142" s="29" t="str">
        <f>IF(Table_Styles[[#This Row],[BL]]&lt;&gt;"",Table_Styles[[#This Row],[BL]],IF(Table_Styles[[#This Row],[BL Default]]&lt;&gt;"",Table_Styles[[#This Row],[BL Default]],""))</f>
        <v/>
      </c>
      <c r="BI142" s="60"/>
      <c r="BJ142" s="60"/>
      <c r="BK142" s="29" t="str">
        <f>IF(Table_Styles[[#This Row],[Width]]&lt;&gt;"",Table_Styles[[#This Row],[Width]],IF(Table_Styles[[#This Row],[Width Default]]&lt;&gt;"",Table_Styles[[#This Row],[Width Default]],""))</f>
        <v/>
      </c>
      <c r="BL142" s="60"/>
      <c r="BM142" s="60"/>
      <c r="BN142" s="29" t="str">
        <f>IF(Table_Styles[[#This Row],[Height]]&lt;&gt;"",Table_Styles[[#This Row],[Height]],IF(Table_Styles[[#This Row],[Height Default]]&lt;&gt;"",Table_Styles[[#This Row],[Height Default]],""))</f>
        <v/>
      </c>
      <c r="BO142" s="25"/>
      <c r="BP142" s="25"/>
      <c r="BQ142" s="29" t="str">
        <f>IF(Table_Styles[[#This Row],[Top]]&lt;&gt;"",Table_Styles[[#This Row],[Top]],IF(Table_Styles[[#This Row],[Top Default]]&lt;&gt;"",Table_Styles[[#This Row],[Top Default]],""))</f>
        <v/>
      </c>
      <c r="BR142" s="25"/>
      <c r="BS142" s="25"/>
      <c r="BT142" s="29" t="str">
        <f>IF(Table_Styles[[#This Row],[Right]]&lt;&gt;"",Table_Styles[[#This Row],[Right]],IF(Table_Styles[[#This Row],[Right Default]]&lt;&gt;"",Table_Styles[[#This Row],[Right Default]],""))</f>
        <v/>
      </c>
      <c r="BU142" s="25"/>
      <c r="BV142" s="25"/>
      <c r="BW142" s="29" t="str">
        <f>IF(Table_Styles[[#This Row],[Bottom]]&lt;&gt;"",Table_Styles[[#This Row],[Bottom]],IF(Table_Styles[[#This Row],[Bottom Default]]&lt;&gt;"",Table_Styles[[#This Row],[Bottom Default]],""))</f>
        <v/>
      </c>
      <c r="BX142" s="25"/>
      <c r="BY142" s="25"/>
      <c r="BZ142" s="29" t="str">
        <f>IF(Table_Styles[[#This Row],[Left]]&lt;&gt;"",Table_Styles[[#This Row],[Left]],IF(Table_Styles[[#This Row],[Left Default]]&lt;&gt;"",Table_Styles[[#This Row],[Left Default]],""))</f>
        <v/>
      </c>
      <c r="CA142" s="184" t="s">
        <v>1154</v>
      </c>
      <c r="CB142" s="107" t="str">
        <f>IF(AND(Table_Styles[[#This Row],[Selector]]&lt;&gt;"",Table_Styles[[#This Row],[Font Family Used]]&lt;&gt;"",Table_Styles[[#This Row],[Font Weight Used]]&lt;&gt;""),Table_Styles[[#This Row],[Font Family Used]]&amp;" "&amp;Table_Styles[[#This Row],[Font Weight Used]],"")</f>
        <v/>
      </c>
      <c r="CC142" s="107" t="str">
        <f ca="1">IF(AND(Table_Styles[[#This Row],[Selector]],COUNTIF(OFFSET(CC:CC,0,0,ROW()-1,1),"="&amp;Table_Styles[[#This Row],[Font]])=0),Table_Styles[[#This Row],[Font]],"")</f>
        <v/>
      </c>
      <c r="CD142" s="107" t="str">
        <f ca="1">IF(Table_Styles[[#This Row],[Unique Font]]&lt;&gt;"",
"{""fontFamily"":"""&amp;Table_Styles[[#This Row],[Font Family Used]]&amp;""",""fontWeight"":"&amp;Table_Styles[[#This Row],[Font Weight Used]]&amp;"}","")</f>
        <v/>
      </c>
      <c r="CE142"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border-radius: 5px;margin-left: 30px;box-shadow: 0 1px 3px rgba(0,0,0,0.12), 0 1px 2px rgba(0,0,0,0.24);</v>
      </c>
      <c r="CF142" s="106" t="str">
        <f>IF(AND(Table_Styles[[#This Row],[Selector]]&lt;&gt;"", Table_Styles[[#This Row],[Config Properties]]&lt;&gt;""),
Table_Styles[[#This Row],[Selector]]&amp;" { "&amp;Table_Styles[[#This Row],[Config Properties]]&amp;" }","")</f>
        <v>#sidebar aside { border-radius: 5px;margin-left: 30px;box-shadow: 0 1px 3px rgba(0,0,0,0.12), 0 1px 2px rgba(0,0,0,0.24); }</v>
      </c>
      <c r="CG142" s="106" t="str">
        <f xml:space="preserve">
SUBSTITUTE(SUBSTITUTE(SUBSTITUTE(SUBSTITUTE(SUBSTITUTE(SUBSTITUTE(SUBSTITUTE(SUBSTITUTE(Table_Styles[[#This Row],[Config]],
" {","{"),
"{ ","{"),
" }","}"),
"} ","}"),
" ,",","),
", ",","),
" :",":"),
": ",":")</f>
        <v>#sidebar aside{border-radius:5px;margin-left:30px;box-shadow:0 1px 3px rgba(0,0,0,0.12),0 1px 2px rgba(0,0,0,0.24);}</v>
      </c>
    </row>
    <row r="143" spans="2:85" ht="21" customHeight="1">
      <c r="B143" s="104" t="s">
        <v>1217</v>
      </c>
      <c r="C143" s="128" t="s">
        <v>1219</v>
      </c>
      <c r="D143" s="146"/>
      <c r="E143" s="60"/>
      <c r="F143" s="29" t="str">
        <f>IF(Table_Styles[[#This Row],[Font Family]]&lt;&gt;"",Table_Styles[[#This Row],[Font Family]],IF(Table_Styles[[#This Row],[Font Family Default]]&lt;&gt;"",Table_Styles[[#This Row],[Font Family Default]],""))</f>
        <v/>
      </c>
      <c r="G143" s="146"/>
      <c r="H143" s="60"/>
      <c r="I143" s="29" t="str">
        <f>IF(Table_Styles[[#This Row],[Font Size]]&lt;&gt;"",Table_Styles[[#This Row],[Font Size]],IF(Table_Styles[[#This Row],[Font Size Default]]&lt;&gt;"",Table_Styles[[#This Row],[Font Size Default]],""))</f>
        <v/>
      </c>
      <c r="J143" s="146"/>
      <c r="K143" s="60"/>
      <c r="L143" s="29" t="str">
        <f>IF(Table_Styles[[#This Row],[Font Weight]]&lt;&gt;"",Table_Styles[[#This Row],[Font Weight]],IF(Table_Styles[[#This Row],[Font Weight Default]]&lt;&gt;"",Table_Styles[[#This Row],[Font Weight Default]],""))</f>
        <v/>
      </c>
      <c r="M143" s="146"/>
      <c r="N143" s="60"/>
      <c r="O143" s="29" t="str">
        <f>IF(Table_Styles[[#This Row],[Colour]]&lt;&gt;"",Table_Styles[[#This Row],[Colour]],IF(Table_Styles[[#This Row],[Colour Default]]&lt;&gt;"",Table_Styles[[#This Row],[Colour Default]],""))</f>
        <v/>
      </c>
      <c r="P143" s="146"/>
      <c r="Q143" s="60"/>
      <c r="R143" s="29" t="str">
        <f>IF(Table_Styles[[#This Row],[Background]]&lt;&gt;"",Table_Styles[[#This Row],[Background]],IF(Table_Styles[[#This Row],[Background Default]]&lt;&gt;"",Table_Styles[[#This Row],[Background Default]],""))</f>
        <v/>
      </c>
      <c r="S143" s="146"/>
      <c r="T143" s="60"/>
      <c r="U143" s="29" t="str">
        <f>IF(Table_Styles[[#This Row],[Border]]&lt;&gt;"",Table_Styles[[#This Row],[Border]],IF(Table_Styles[[#This Row],[Border Default]]&lt;&gt;"",Table_Styles[[#This Row],[Border Default]],""))</f>
        <v/>
      </c>
      <c r="V143" s="60"/>
      <c r="W143" s="62" t="s">
        <v>404</v>
      </c>
      <c r="X143" s="29" t="str">
        <f>IF(Table_Styles[[#This Row],[Border Radius]]&lt;&gt;"",Table_Styles[[#This Row],[Border Radius]],IF(Table_Styles[[#This Row],[Border Radius Default]]&lt;&gt;"",Table_Styles[[#This Row],[Border Radius Default]],""))</f>
        <v>5px</v>
      </c>
      <c r="Y143" s="146"/>
      <c r="Z143" s="60"/>
      <c r="AA143" s="29" t="str">
        <f>IF(Table_Styles[[#This Row],[MT]]&lt;&gt;"",Table_Styles[[#This Row],[MT]],IF(Table_Styles[[#This Row],[MT Default]]&lt;&gt;"",Table_Styles[[#This Row],[MT Default]],""))</f>
        <v/>
      </c>
      <c r="AB143" s="146"/>
      <c r="AC143" s="60"/>
      <c r="AD143" s="29" t="str">
        <f>IF(Table_Styles[[#This Row],[MR]]&lt;&gt;"",Table_Styles[[#This Row],[MR]],IF(Table_Styles[[#This Row],[MR Default]]&lt;&gt;"",Table_Styles[[#This Row],[MR Default]],""))</f>
        <v/>
      </c>
      <c r="AE143" s="146"/>
      <c r="AF143" s="60"/>
      <c r="AG143" s="29" t="str">
        <f>IF(Table_Styles[[#This Row],[MB]]&lt;&gt;"",Table_Styles[[#This Row],[MB]],IF(Table_Styles[[#This Row],[MB Default]]&lt;&gt;"",Table_Styles[[#This Row],[MB Default]],""))</f>
        <v/>
      </c>
      <c r="AH143" s="146"/>
      <c r="AI143" s="62" t="s">
        <v>165</v>
      </c>
      <c r="AJ143" s="29" t="str">
        <f>IF(Table_Styles[[#This Row],[ML]]&lt;&gt;"",Table_Styles[[#This Row],[ML]],IF(Table_Styles[[#This Row],[ML Default]]&lt;&gt;"",Table_Styles[[#This Row],[ML Default]],""))</f>
        <v>0</v>
      </c>
      <c r="AK143" s="146"/>
      <c r="AL143" s="60"/>
      <c r="AM143" s="29" t="str">
        <f>IF(Table_Styles[[#This Row],[PT]]&lt;&gt;"",Table_Styles[[#This Row],[PT]],IF(Table_Styles[[#This Row],[PT Default]]&lt;&gt;"",Table_Styles[[#This Row],[PT Default]],""))</f>
        <v/>
      </c>
      <c r="AN143" s="146"/>
      <c r="AO143" s="60"/>
      <c r="AP143" s="29" t="str">
        <f>IF(Table_Styles[[#This Row],[PR]]&lt;&gt;"",Table_Styles[[#This Row],[PR]],IF(Table_Styles[[#This Row],[PR Default]]&lt;&gt;"",Table_Styles[[#This Row],[PR Default]],""))</f>
        <v/>
      </c>
      <c r="AQ143" s="146"/>
      <c r="AR143" s="60"/>
      <c r="AS143" s="29" t="str">
        <f>IF(Table_Styles[[#This Row],[PB]]&lt;&gt;"",Table_Styles[[#This Row],[PB]],IF(Table_Styles[[#This Row],[PB Default]]&lt;&gt;"",Table_Styles[[#This Row],[PB Default]],""))</f>
        <v/>
      </c>
      <c r="AT143" s="146"/>
      <c r="AU143" s="60"/>
      <c r="AV143" s="29" t="str">
        <f>IF(Table_Styles[[#This Row],[PL]]&lt;&gt;"",Table_Styles[[#This Row],[PL]],IF(Table_Styles[[#This Row],[PL Default]]&lt;&gt;"",Table_Styles[[#This Row],[PL Default]],""))</f>
        <v/>
      </c>
      <c r="AW143" s="146"/>
      <c r="AX143" s="60"/>
      <c r="AY143" s="29" t="str">
        <f>IF(Table_Styles[[#This Row],[BT]]&lt;&gt;"",Table_Styles[[#This Row],[BT]],IF(Table_Styles[[#This Row],[BT Default]]&lt;&gt;"",Table_Styles[[#This Row],[BT Default]],""))</f>
        <v/>
      </c>
      <c r="AZ143" s="146"/>
      <c r="BA143" s="60"/>
      <c r="BB143" s="29" t="str">
        <f>IF(Table_Styles[[#This Row],[BR]]&lt;&gt;"",Table_Styles[[#This Row],[BR]],IF(Table_Styles[[#This Row],[BR Default]]&lt;&gt;"",Table_Styles[[#This Row],[BR Default]],""))</f>
        <v/>
      </c>
      <c r="BC143" s="146"/>
      <c r="BD143" s="60"/>
      <c r="BE143" s="29" t="str">
        <f>IF(Table_Styles[[#This Row],[BB]]&lt;&gt;"",Table_Styles[[#This Row],[BB]],IF(Table_Styles[[#This Row],[BB Default]]&lt;&gt;"",Table_Styles[[#This Row],[BB Default]],""))</f>
        <v/>
      </c>
      <c r="BF143" s="146"/>
      <c r="BG143" s="60"/>
      <c r="BH143" s="29" t="str">
        <f>IF(Table_Styles[[#This Row],[BL]]&lt;&gt;"",Table_Styles[[#This Row],[BL]],IF(Table_Styles[[#This Row],[BL Default]]&lt;&gt;"",Table_Styles[[#This Row],[BL Default]],""))</f>
        <v/>
      </c>
      <c r="BI143" s="60"/>
      <c r="BJ143" s="60"/>
      <c r="BK143" s="29" t="str">
        <f>IF(Table_Styles[[#This Row],[Width]]&lt;&gt;"",Table_Styles[[#This Row],[Width]],IF(Table_Styles[[#This Row],[Width Default]]&lt;&gt;"",Table_Styles[[#This Row],[Width Default]],""))</f>
        <v/>
      </c>
      <c r="BL143" s="60"/>
      <c r="BM143" s="60"/>
      <c r="BN143" s="29" t="str">
        <f>IF(Table_Styles[[#This Row],[Height]]&lt;&gt;"",Table_Styles[[#This Row],[Height]],IF(Table_Styles[[#This Row],[Height Default]]&lt;&gt;"",Table_Styles[[#This Row],[Height Default]],""))</f>
        <v/>
      </c>
      <c r="BO143" s="25"/>
      <c r="BP143" s="25"/>
      <c r="BQ143" s="29" t="str">
        <f>IF(Table_Styles[[#This Row],[Top]]&lt;&gt;"",Table_Styles[[#This Row],[Top]],IF(Table_Styles[[#This Row],[Top Default]]&lt;&gt;"",Table_Styles[[#This Row],[Top Default]],""))</f>
        <v/>
      </c>
      <c r="BR143" s="25"/>
      <c r="BS143" s="25"/>
      <c r="BT143" s="29" t="str">
        <f>IF(Table_Styles[[#This Row],[Right]]&lt;&gt;"",Table_Styles[[#This Row],[Right]],IF(Table_Styles[[#This Row],[Right Default]]&lt;&gt;"",Table_Styles[[#This Row],[Right Default]],""))</f>
        <v/>
      </c>
      <c r="BU143" s="25"/>
      <c r="BV143" s="25"/>
      <c r="BW143" s="29" t="str">
        <f>IF(Table_Styles[[#This Row],[Bottom]]&lt;&gt;"",Table_Styles[[#This Row],[Bottom]],IF(Table_Styles[[#This Row],[Bottom Default]]&lt;&gt;"",Table_Styles[[#This Row],[Bottom Default]],""))</f>
        <v/>
      </c>
      <c r="BX143" s="25"/>
      <c r="BY143" s="25"/>
      <c r="BZ143" s="29" t="str">
        <f>IF(Table_Styles[[#This Row],[Left]]&lt;&gt;"",Table_Styles[[#This Row],[Left]],IF(Table_Styles[[#This Row],[Left Default]]&lt;&gt;"",Table_Styles[[#This Row],[Left Default]],""))</f>
        <v/>
      </c>
      <c r="CA143" s="184"/>
      <c r="CB143" s="107" t="str">
        <f>IF(AND(Table_Styles[[#This Row],[Selector]]&lt;&gt;"",Table_Styles[[#This Row],[Font Family Used]]&lt;&gt;"",Table_Styles[[#This Row],[Font Weight Used]]&lt;&gt;""),Table_Styles[[#This Row],[Font Family Used]]&amp;" "&amp;Table_Styles[[#This Row],[Font Weight Used]],"")</f>
        <v/>
      </c>
      <c r="CC143" s="107" t="str">
        <f ca="1">IF(AND(Table_Styles[[#This Row],[Selector]],COUNTIF(OFFSET(CC:CC,0,0,ROW()-1,1),"="&amp;Table_Styles[[#This Row],[Font]])=0),Table_Styles[[#This Row],[Font]],"")</f>
        <v/>
      </c>
      <c r="CD143" s="107" t="str">
        <f ca="1">IF(Table_Styles[[#This Row],[Unique Font]]&lt;&gt;"",
"{""fontFamily"":"""&amp;Table_Styles[[#This Row],[Font Family Used]]&amp;""",""fontWeight"":"&amp;Table_Styles[[#This Row],[Font Weight Used]]&amp;"}","")</f>
        <v/>
      </c>
      <c r="CE14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border-radius: 5px;margin-left: 0</v>
      </c>
      <c r="CF143" s="106" t="str">
        <f>IF(AND(Table_Styles[[#This Row],[Selector]]&lt;&gt;"", Table_Styles[[#This Row],[Config Properties]]&lt;&gt;""),
Table_Styles[[#This Row],[Selector]]&amp;" { "&amp;Table_Styles[[#This Row],[Config Properties]]&amp;" }","")</f>
        <v>@media (max-width: 768px) { #sidebar aside { border-radius: 5px;margin-left: 0 }</v>
      </c>
      <c r="CG143" s="106" t="str">
        <f xml:space="preserve">
SUBSTITUTE(SUBSTITUTE(SUBSTITUTE(SUBSTITUTE(SUBSTITUTE(SUBSTITUTE(SUBSTITUTE(SUBSTITUTE(Table_Styles[[#This Row],[Config]],
" {","{"),
"{ ","{"),
" }","}"),
"} ","}"),
" ,",","),
", ",","),
" :",":"),
": ",":")</f>
        <v>@media (max-width:768px){#sidebar aside{border-radius:5px;margin-left:0}</v>
      </c>
    </row>
    <row r="144" spans="2:85" ht="21" customHeight="1">
      <c r="B144" s="101" t="s">
        <v>2</v>
      </c>
      <c r="C144" s="105" t="s">
        <v>1218</v>
      </c>
      <c r="D144" s="60"/>
      <c r="E144" s="60" t="str">
        <f>Settings_Styling_Font_Body_Text</f>
        <v>Roboto</v>
      </c>
      <c r="F144" s="25" t="str">
        <f>IF(Table_Styles[[#This Row],[Font Family]]&lt;&gt;"",Table_Styles[[#This Row],[Font Family]],IF(Table_Styles[[#This Row],[Font Family Default]]&lt;&gt;"",Table_Styles[[#This Row],[Font Family Default]],""))</f>
        <v>Roboto</v>
      </c>
      <c r="G144" s="60"/>
      <c r="H144" s="62" t="s">
        <v>379</v>
      </c>
      <c r="I144" s="25" t="str">
        <f>IF(Table_Styles[[#This Row],[Font Size]]&lt;&gt;"",Table_Styles[[#This Row],[Font Size]],IF(Table_Styles[[#This Row],[Font Size Default]]&lt;&gt;"",Table_Styles[[#This Row],[Font Size Default]],""))</f>
        <v>15px</v>
      </c>
      <c r="J144" s="60"/>
      <c r="K144" s="60">
        <f>Settings_Styling_Font_Weight_Body_Text</f>
        <v>400</v>
      </c>
      <c r="L144" s="25">
        <f>IF(Table_Styles[[#This Row],[Font Weight]]&lt;&gt;"",Table_Styles[[#This Row],[Font Weight]],IF(Table_Styles[[#This Row],[Font Weight Default]]&lt;&gt;"",Table_Styles[[#This Row],[Font Weight Default]],""))</f>
        <v>400</v>
      </c>
      <c r="M144" s="60"/>
      <c r="N144" s="60" t="str">
        <f>Colour_Background_1</f>
        <v>#FFFFFF</v>
      </c>
      <c r="O144" s="25" t="str">
        <f>IF(Table_Styles[[#This Row],[Colour]]&lt;&gt;"",Table_Styles[[#This Row],[Colour]],IF(Table_Styles[[#This Row],[Colour Default]]&lt;&gt;"",Table_Styles[[#This Row],[Colour Default]],""))</f>
        <v>#FFFFFF</v>
      </c>
      <c r="P144" s="216"/>
      <c r="Q144" s="216" t="str">
        <f>Colour_Accent_1</f>
        <v>#2c6ec3</v>
      </c>
      <c r="R144" s="25" t="str">
        <f>IF(Table_Styles[[#This Row],[Background]]&lt;&gt;"",Table_Styles[[#This Row],[Background]],IF(Table_Styles[[#This Row],[Background Default]]&lt;&gt;"",Table_Styles[[#This Row],[Background Default]],""))</f>
        <v>#2c6ec3</v>
      </c>
      <c r="S144" s="60"/>
      <c r="T144" s="60"/>
      <c r="U144" s="25" t="str">
        <f>IF(Table_Styles[[#This Row],[Border]]&lt;&gt;"",Table_Styles[[#This Row],[Border]],IF(Table_Styles[[#This Row],[Border Default]]&lt;&gt;"",Table_Styles[[#This Row],[Border Default]],""))</f>
        <v/>
      </c>
      <c r="V144" s="60"/>
      <c r="W144" s="60"/>
      <c r="X144" s="25" t="str">
        <f>IF(Table_Styles[[#This Row],[Border Radius]]&lt;&gt;"",Table_Styles[[#This Row],[Border Radius]],IF(Table_Styles[[#This Row],[Border Radius Default]]&lt;&gt;"",Table_Styles[[#This Row],[Border Radius Default]],""))</f>
        <v/>
      </c>
      <c r="Y144" s="60"/>
      <c r="Z144" s="60"/>
      <c r="AA144" s="25" t="str">
        <f>IF(Table_Styles[[#This Row],[MT]]&lt;&gt;"",Table_Styles[[#This Row],[MT]],IF(Table_Styles[[#This Row],[MT Default]]&lt;&gt;"",Table_Styles[[#This Row],[MT Default]],""))</f>
        <v/>
      </c>
      <c r="AB144" s="60"/>
      <c r="AC144" s="60"/>
      <c r="AD144" s="25" t="str">
        <f>IF(Table_Styles[[#This Row],[MR]]&lt;&gt;"",Table_Styles[[#This Row],[MR]],IF(Table_Styles[[#This Row],[MR Default]]&lt;&gt;"",Table_Styles[[#This Row],[MR Default]],""))</f>
        <v/>
      </c>
      <c r="AE144" s="60"/>
      <c r="AF144" s="60"/>
      <c r="AG144" s="25" t="str">
        <f>IF(Table_Styles[[#This Row],[MB]]&lt;&gt;"",Table_Styles[[#This Row],[MB]],IF(Table_Styles[[#This Row],[MB Default]]&lt;&gt;"",Table_Styles[[#This Row],[MB Default]],""))</f>
        <v/>
      </c>
      <c r="AH144" s="60"/>
      <c r="AI144" s="60"/>
      <c r="AJ144" s="25" t="str">
        <f>IF(Table_Styles[[#This Row],[ML]]&lt;&gt;"",Table_Styles[[#This Row],[ML]],IF(Table_Styles[[#This Row],[ML Default]]&lt;&gt;"",Table_Styles[[#This Row],[ML Default]],""))</f>
        <v/>
      </c>
      <c r="AK144" s="60"/>
      <c r="AL144" s="60" t="s">
        <v>393</v>
      </c>
      <c r="AM144" s="25" t="str">
        <f>IF(Table_Styles[[#This Row],[PT]]&lt;&gt;"",Table_Styles[[#This Row],[PT]],IF(Table_Styles[[#This Row],[PT Default]]&lt;&gt;"",Table_Styles[[#This Row],[PT Default]],""))</f>
        <v>20px</v>
      </c>
      <c r="AN144" s="60"/>
      <c r="AO144" s="60" t="s">
        <v>393</v>
      </c>
      <c r="AP144" s="25" t="str">
        <f>IF(Table_Styles[[#This Row],[PR]]&lt;&gt;"",Table_Styles[[#This Row],[PR]],IF(Table_Styles[[#This Row],[PR Default]]&lt;&gt;"",Table_Styles[[#This Row],[PR Default]],""))</f>
        <v>20px</v>
      </c>
      <c r="AQ144" s="60"/>
      <c r="AR144" s="60" t="s">
        <v>393</v>
      </c>
      <c r="AS144" s="25" t="str">
        <f>IF(Table_Styles[[#This Row],[PB]]&lt;&gt;"",Table_Styles[[#This Row],[PB]],IF(Table_Styles[[#This Row],[PB Default]]&lt;&gt;"",Table_Styles[[#This Row],[PB Default]],""))</f>
        <v>20px</v>
      </c>
      <c r="AT144" s="60"/>
      <c r="AU144" s="60" t="s">
        <v>393</v>
      </c>
      <c r="AV144" s="25" t="str">
        <f>IF(Table_Styles[[#This Row],[PL]]&lt;&gt;"",Table_Styles[[#This Row],[PL]],IF(Table_Styles[[#This Row],[PL Default]]&lt;&gt;"",Table_Styles[[#This Row],[PL Default]],""))</f>
        <v>20px</v>
      </c>
      <c r="AW144" s="60"/>
      <c r="AX144" s="60"/>
      <c r="AY144" s="25" t="str">
        <f>IF(Table_Styles[[#This Row],[BT]]&lt;&gt;"",Table_Styles[[#This Row],[BT]],IF(Table_Styles[[#This Row],[BT Default]]&lt;&gt;"",Table_Styles[[#This Row],[BT Default]],""))</f>
        <v/>
      </c>
      <c r="AZ144" s="60"/>
      <c r="BA144" s="60"/>
      <c r="BB144" s="25" t="str">
        <f>IF(Table_Styles[[#This Row],[BR]]&lt;&gt;"",Table_Styles[[#This Row],[BR]],IF(Table_Styles[[#This Row],[BR Default]]&lt;&gt;"",Table_Styles[[#This Row],[BR Default]],""))</f>
        <v/>
      </c>
      <c r="BC144" s="60"/>
      <c r="BD144" s="60"/>
      <c r="BE144" s="25" t="str">
        <f>IF(Table_Styles[[#This Row],[BB]]&lt;&gt;"",Table_Styles[[#This Row],[BB]],IF(Table_Styles[[#This Row],[BB Default]]&lt;&gt;"",Table_Styles[[#This Row],[BB Default]],""))</f>
        <v/>
      </c>
      <c r="BF144" s="60"/>
      <c r="BG144" s="60"/>
      <c r="BH144" s="25" t="str">
        <f>IF(Table_Styles[[#This Row],[BL]]&lt;&gt;"",Table_Styles[[#This Row],[BL]],IF(Table_Styles[[#This Row],[BL Default]]&lt;&gt;"",Table_Styles[[#This Row],[BL Default]],""))</f>
        <v/>
      </c>
      <c r="BI144" s="60"/>
      <c r="BJ144" s="60"/>
      <c r="BK144" s="25" t="str">
        <f>IF(Table_Styles[[#This Row],[Width]]&lt;&gt;"",Table_Styles[[#This Row],[Width]],IF(Table_Styles[[#This Row],[Width Default]]&lt;&gt;"",Table_Styles[[#This Row],[Width Default]],""))</f>
        <v/>
      </c>
      <c r="BL144" s="60"/>
      <c r="BM144" s="60"/>
      <c r="BN144" s="25" t="str">
        <f>IF(Table_Styles[[#This Row],[Height]]&lt;&gt;"",Table_Styles[[#This Row],[Height]],IF(Table_Styles[[#This Row],[Height Default]]&lt;&gt;"",Table_Styles[[#This Row],[Height Default]],""))</f>
        <v/>
      </c>
      <c r="BO144" s="25"/>
      <c r="BP144" s="25"/>
      <c r="BQ144" s="25" t="str">
        <f>IF(Table_Styles[[#This Row],[Top]]&lt;&gt;"",Table_Styles[[#This Row],[Top]],IF(Table_Styles[[#This Row],[Top Default]]&lt;&gt;"",Table_Styles[[#This Row],[Top Default]],""))</f>
        <v/>
      </c>
      <c r="BR144" s="25"/>
      <c r="BS144" s="25"/>
      <c r="BT144" s="25" t="str">
        <f>IF(Table_Styles[[#This Row],[Right]]&lt;&gt;"",Table_Styles[[#This Row],[Right]],IF(Table_Styles[[#This Row],[Right Default]]&lt;&gt;"",Table_Styles[[#This Row],[Right Default]],""))</f>
        <v/>
      </c>
      <c r="BU144" s="25"/>
      <c r="BV144" s="25"/>
      <c r="BW144" s="25" t="str">
        <f>IF(Table_Styles[[#This Row],[Bottom]]&lt;&gt;"",Table_Styles[[#This Row],[Bottom]],IF(Table_Styles[[#This Row],[Bottom Default]]&lt;&gt;"",Table_Styles[[#This Row],[Bottom Default]],""))</f>
        <v/>
      </c>
      <c r="BX144" s="25"/>
      <c r="BY144" s="25"/>
      <c r="BZ144" s="25" t="str">
        <f>IF(Table_Styles[[#This Row],[Left]]&lt;&gt;"",Table_Styles[[#This Row],[Left]],IF(Table_Styles[[#This Row],[Left Default]]&lt;&gt;"",Table_Styles[[#This Row],[Left Default]],""))</f>
        <v/>
      </c>
      <c r="CA144" s="62" t="s">
        <v>1135</v>
      </c>
      <c r="CB144" s="101" t="str">
        <f>IF(AND(Table_Styles[[#This Row],[Selector]]&lt;&gt;"",Table_Styles[[#This Row],[Font Family Used]]&lt;&gt;"",Table_Styles[[#This Row],[Font Weight Used]]&lt;&gt;""),Table_Styles[[#This Row],[Font Family Used]]&amp;" "&amp;Table_Styles[[#This Row],[Font Weight Used]],"")</f>
        <v>Roboto 400</v>
      </c>
      <c r="CC144" s="101" t="str">
        <f ca="1">IF(AND(Table_Styles[[#This Row],[Selector]],COUNTIF(OFFSET(CC:CC,0,0,ROW()-1,1),"="&amp;Table_Styles[[#This Row],[Font]])=0),Table_Styles[[#This Row],[Font]],"")</f>
        <v/>
      </c>
      <c r="CD144" s="101" t="str">
        <f ca="1">IF(Table_Styles[[#This Row],[Unique Font]]&lt;&gt;"",
"{""fontFamily"":"""&amp;Table_Styles[[#This Row],[Font Family Used]]&amp;""",""fontWeight"":"&amp;Table_Styles[[#This Row],[Font Weight Used]]&amp;"}","")</f>
        <v/>
      </c>
      <c r="CE14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15px;font-weight: 400;color: #FFFFFF;background: #2c6ec3;padding-top: 20px;padding-right: 20px;padding-bottom: 20px;padding-left: 20px;border-top-left-radius: 5px; border-top-right-radius: 5px;</v>
      </c>
      <c r="CF144" s="103" t="str">
        <f>IF(AND(Table_Styles[[#This Row],[Selector]]&lt;&gt;"", Table_Styles[[#This Row],[Config Properties]]&lt;&gt;""),
Table_Styles[[#This Row],[Selector]]&amp;" { "&amp;Table_Styles[[#This Row],[Config Properties]]&amp;" }","")</f>
        <v>} #sidebar .header { font-family: 'Roboto';font-size: 15px;font-weight: 400;color: #FFFFFF;background: #2c6ec3;padding-top: 20px;padding-right: 20px;padding-bottom: 20px;padding-left: 20px;border-top-left-radius: 5px; border-top-right-radius: 5px; }</v>
      </c>
      <c r="CG144" s="103" t="str">
        <f xml:space="preserve">
SUBSTITUTE(SUBSTITUTE(SUBSTITUTE(SUBSTITUTE(SUBSTITUTE(SUBSTITUTE(SUBSTITUTE(SUBSTITUTE(Table_Styles[[#This Row],[Config]],
" {","{"),
"{ ","{"),
" }","}"),
"} ","}"),
" ,",","),
", ",","),
" :",":"),
": ",":")</f>
        <v>}#sidebar .header{font-family:'Roboto';font-size:15px;font-weight:400;color:#FFFFFF;background:#2c6ec3;padding-top:20px;padding-right:20px;padding-bottom:20px;padding-left:20px;border-top-left-radius:5px; border-top-right-radius:5px;}</v>
      </c>
    </row>
    <row r="145" spans="2:85" ht="21" customHeight="1">
      <c r="B145" s="176" t="s">
        <v>377</v>
      </c>
      <c r="C145" s="176" t="s">
        <v>524</v>
      </c>
      <c r="D145" s="60"/>
      <c r="E145" s="60" t="str">
        <f>Settings_Styling_Font_Body_Text</f>
        <v>Roboto</v>
      </c>
      <c r="F145" s="52" t="str">
        <f>IF(Table_Styles[[#This Row],[Font Family]]&lt;&gt;"",Table_Styles[[#This Row],[Font Family]],IF(Table_Styles[[#This Row],[Font Family Default]]&lt;&gt;"",Table_Styles[[#This Row],[Font Family Default]],""))</f>
        <v>Roboto</v>
      </c>
      <c r="G145" s="59"/>
      <c r="H145" s="59"/>
      <c r="I145" s="52" t="str">
        <f>IF(Table_Styles[[#This Row],[Font Size]]&lt;&gt;"",Table_Styles[[#This Row],[Font Size]],IF(Table_Styles[[#This Row],[Font Size Default]]&lt;&gt;"",Table_Styles[[#This Row],[Font Size Default]],""))</f>
        <v/>
      </c>
      <c r="J145" s="59"/>
      <c r="K145" s="60">
        <f>Settings_Styling_Font_Weight_Body_Text</f>
        <v>400</v>
      </c>
      <c r="L145" s="52">
        <f>IF(Table_Styles[[#This Row],[Font Weight]]&lt;&gt;"",Table_Styles[[#This Row],[Font Weight]],IF(Table_Styles[[#This Row],[Font Weight Default]]&lt;&gt;"",Table_Styles[[#This Row],[Font Weight Default]],""))</f>
        <v>400</v>
      </c>
      <c r="M145" s="25"/>
      <c r="N145" s="217" t="str">
        <f>Colour_Foreground_1</f>
        <v>#2a2a2a</v>
      </c>
      <c r="O145" s="52" t="str">
        <f>IF(Table_Styles[[#This Row],[Colour]]&lt;&gt;"",Table_Styles[[#This Row],[Colour]],IF(Table_Styles[[#This Row],[Colour Default]]&lt;&gt;"",Table_Styles[[#This Row],[Colour Default]],""))</f>
        <v>#2a2a2a</v>
      </c>
      <c r="P145" s="213"/>
      <c r="Q145" s="213" t="str">
        <f>Colour_Background_2</f>
        <v>#f5f5f5</v>
      </c>
      <c r="R145" s="52" t="str">
        <f>IF(Table_Styles[[#This Row],[Background]]&lt;&gt;"",Table_Styles[[#This Row],[Background]],IF(Table_Styles[[#This Row],[Background Default]]&lt;&gt;"",Table_Styles[[#This Row],[Background Default]],""))</f>
        <v>#f5f5f5</v>
      </c>
      <c r="S145" s="29"/>
      <c r="T145" s="59"/>
      <c r="U145" s="52" t="str">
        <f>IF(Table_Styles[[#This Row],[Border]]&lt;&gt;"",Table_Styles[[#This Row],[Border]],IF(Table_Styles[[#This Row],[Border Default]]&lt;&gt;"",Table_Styles[[#This Row],[Border Default]],""))</f>
        <v/>
      </c>
      <c r="V145" s="59"/>
      <c r="W145" s="59"/>
      <c r="X145" s="52" t="str">
        <f>IF(Table_Styles[[#This Row],[Border Radius]]&lt;&gt;"",Table_Styles[[#This Row],[Border Radius]],IF(Table_Styles[[#This Row],[Border Radius Default]]&lt;&gt;"",Table_Styles[[#This Row],[Border Radius Default]],""))</f>
        <v/>
      </c>
      <c r="Y145" s="59"/>
      <c r="Z145" s="59"/>
      <c r="AA145" s="52" t="str">
        <f>IF(Table_Styles[[#This Row],[MT]]&lt;&gt;"",Table_Styles[[#This Row],[MT]],IF(Table_Styles[[#This Row],[MT Default]]&lt;&gt;"",Table_Styles[[#This Row],[MT Default]],""))</f>
        <v/>
      </c>
      <c r="AB145" s="59"/>
      <c r="AC145" s="59"/>
      <c r="AD145" s="52" t="str">
        <f>IF(Table_Styles[[#This Row],[MR]]&lt;&gt;"",Table_Styles[[#This Row],[MR]],IF(Table_Styles[[#This Row],[MR Default]]&lt;&gt;"",Table_Styles[[#This Row],[MR Default]],""))</f>
        <v/>
      </c>
      <c r="AE145" s="59"/>
      <c r="AF145" s="59"/>
      <c r="AG145" s="52" t="str">
        <f>IF(Table_Styles[[#This Row],[MB]]&lt;&gt;"",Table_Styles[[#This Row],[MB]],IF(Table_Styles[[#This Row],[MB Default]]&lt;&gt;"",Table_Styles[[#This Row],[MB Default]],""))</f>
        <v/>
      </c>
      <c r="AH145" s="59"/>
      <c r="AI145" s="59"/>
      <c r="AJ145" s="52" t="str">
        <f>IF(Table_Styles[[#This Row],[ML]]&lt;&gt;"",Table_Styles[[#This Row],[ML]],IF(Table_Styles[[#This Row],[ML Default]]&lt;&gt;"",Table_Styles[[#This Row],[ML Default]],""))</f>
        <v/>
      </c>
      <c r="AK145" s="59"/>
      <c r="AL145" s="60" t="s">
        <v>393</v>
      </c>
      <c r="AM145" s="25" t="str">
        <f>IF(Table_Styles[[#This Row],[PT]]&lt;&gt;"",Table_Styles[[#This Row],[PT]],IF(Table_Styles[[#This Row],[PT Default]]&lt;&gt;"",Table_Styles[[#This Row],[PT Default]],""))</f>
        <v>20px</v>
      </c>
      <c r="AN145" s="60"/>
      <c r="AO145" s="60" t="s">
        <v>393</v>
      </c>
      <c r="AP145" s="25" t="str">
        <f>IF(Table_Styles[[#This Row],[PR]]&lt;&gt;"",Table_Styles[[#This Row],[PR]],IF(Table_Styles[[#This Row],[PR Default]]&lt;&gt;"",Table_Styles[[#This Row],[PR Default]],""))</f>
        <v>20px</v>
      </c>
      <c r="AQ145" s="60"/>
      <c r="AR145" s="60" t="s">
        <v>393</v>
      </c>
      <c r="AS145" s="25" t="str">
        <f>IF(Table_Styles[[#This Row],[PB]]&lt;&gt;"",Table_Styles[[#This Row],[PB]],IF(Table_Styles[[#This Row],[PB Default]]&lt;&gt;"",Table_Styles[[#This Row],[PB Default]],""))</f>
        <v>20px</v>
      </c>
      <c r="AT145" s="60"/>
      <c r="AU145" s="60" t="s">
        <v>393</v>
      </c>
      <c r="AV145" s="52" t="str">
        <f>IF(Table_Styles[[#This Row],[PL]]&lt;&gt;"",Table_Styles[[#This Row],[PL]],IF(Table_Styles[[#This Row],[PL Default]]&lt;&gt;"",Table_Styles[[#This Row],[PL Default]],""))</f>
        <v>20px</v>
      </c>
      <c r="AW145" s="135" t="s">
        <v>165</v>
      </c>
      <c r="AX145" s="59"/>
      <c r="AY145" s="52" t="str">
        <f>IF(Table_Styles[[#This Row],[BT]]&lt;&gt;"",Table_Styles[[#This Row],[BT]],IF(Table_Styles[[#This Row],[BT Default]]&lt;&gt;"",Table_Styles[[#This Row],[BT Default]],""))</f>
        <v>0</v>
      </c>
      <c r="AZ145" s="59"/>
      <c r="BA145" s="59"/>
      <c r="BB145" s="52" t="str">
        <f>IF(Table_Styles[[#This Row],[BR]]&lt;&gt;"",Table_Styles[[#This Row],[BR]],IF(Table_Styles[[#This Row],[BR Default]]&lt;&gt;"",Table_Styles[[#This Row],[BR Default]],""))</f>
        <v/>
      </c>
      <c r="BC145" s="59"/>
      <c r="BD145" s="59"/>
      <c r="BE145" s="52" t="str">
        <f>IF(Table_Styles[[#This Row],[BB]]&lt;&gt;"",Table_Styles[[#This Row],[BB]],IF(Table_Styles[[#This Row],[BB Default]]&lt;&gt;"",Table_Styles[[#This Row],[BB Default]],""))</f>
        <v/>
      </c>
      <c r="BF145" s="59"/>
      <c r="BG145" s="59"/>
      <c r="BH145" s="52" t="str">
        <f>IF(Table_Styles[[#This Row],[BL]]&lt;&gt;"",Table_Styles[[#This Row],[BL]],IF(Table_Styles[[#This Row],[BL Default]]&lt;&gt;"",Table_Styles[[#This Row],[BL Default]],""))</f>
        <v/>
      </c>
      <c r="BI145" s="59"/>
      <c r="BJ145" s="59"/>
      <c r="BK145" s="52" t="str">
        <f>IF(Table_Styles[[#This Row],[Width]]&lt;&gt;"",Table_Styles[[#This Row],[Width]],IF(Table_Styles[[#This Row],[Width Default]]&lt;&gt;"",Table_Styles[[#This Row],[Width Default]],""))</f>
        <v/>
      </c>
      <c r="BL145" s="59"/>
      <c r="BM145" s="59"/>
      <c r="BN145" s="52" t="str">
        <f>IF(Table_Styles[[#This Row],[Height]]&lt;&gt;"",Table_Styles[[#This Row],[Height]],IF(Table_Styles[[#This Row],[Height Default]]&lt;&gt;"",Table_Styles[[#This Row],[Height Default]],""))</f>
        <v/>
      </c>
      <c r="BO145" s="52"/>
      <c r="BP145" s="52"/>
      <c r="BQ145" s="52" t="str">
        <f>IF(Table_Styles[[#This Row],[Top]]&lt;&gt;"",Table_Styles[[#This Row],[Top]],IF(Table_Styles[[#This Row],[Top Default]]&lt;&gt;"",Table_Styles[[#This Row],[Top Default]],""))</f>
        <v/>
      </c>
      <c r="BR145" s="52"/>
      <c r="BS145" s="52"/>
      <c r="BT145" s="52" t="str">
        <f>IF(Table_Styles[[#This Row],[Right]]&lt;&gt;"",Table_Styles[[#This Row],[Right]],IF(Table_Styles[[#This Row],[Right Default]]&lt;&gt;"",Table_Styles[[#This Row],[Right Default]],""))</f>
        <v/>
      </c>
      <c r="BU145" s="52"/>
      <c r="BV145" s="52"/>
      <c r="BW145" s="52" t="str">
        <f>IF(Table_Styles[[#This Row],[Bottom]]&lt;&gt;"",Table_Styles[[#This Row],[Bottom]],IF(Table_Styles[[#This Row],[Bottom Default]]&lt;&gt;"",Table_Styles[[#This Row],[Bottom Default]],""))</f>
        <v/>
      </c>
      <c r="BX145" s="52"/>
      <c r="BY145" s="52"/>
      <c r="BZ145" s="52" t="str">
        <f>IF(Table_Styles[[#This Row],[Left]]&lt;&gt;"",Table_Styles[[#This Row],[Left]],IF(Table_Styles[[#This Row],[Left Default]]&lt;&gt;"",Table_Styles[[#This Row],[Left Default]],""))</f>
        <v/>
      </c>
      <c r="CA145" s="59"/>
      <c r="CB145" s="103" t="str">
        <f>IF(AND(Table_Styles[[#This Row],[Selector]]&lt;&gt;"",Table_Styles[[#This Row],[Font Family Used]]&lt;&gt;"",Table_Styles[[#This Row],[Font Weight Used]]&lt;&gt;""),Table_Styles[[#This Row],[Font Family Used]]&amp;" "&amp;Table_Styles[[#This Row],[Font Weight Used]],"")</f>
        <v>Roboto 400</v>
      </c>
      <c r="CC145" s="103" t="str">
        <f ca="1">IF(AND(Table_Styles[[#This Row],[Selector]],COUNTIF(OFFSET(CC:CC,0,0,ROW()-1,1),"="&amp;Table_Styles[[#This Row],[Font]])=0),Table_Styles[[#This Row],[Font]],"")</f>
        <v/>
      </c>
      <c r="CD145" s="103" t="str">
        <f ca="1">IF(Table_Styles[[#This Row],[Unique Font]]&lt;&gt;"",
"{""fontFamily"":"""&amp;Table_Styles[[#This Row],[Font Family Used]]&amp;""",""fontWeight"":"&amp;Table_Styles[[#This Row],[Font Weight Used]]&amp;"}","")</f>
        <v/>
      </c>
      <c r="CE145"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'Roboto';font-weight: 400;color: #2a2a2a;background: #f5f5f5;padding-top: 20px;padding-right: 20px;padding-bottom: 20px;padding-left: 20px;border-top: 0</v>
      </c>
      <c r="CF145" s="103" t="str">
        <f>IF(AND(Table_Styles[[#This Row],[Selector]]&lt;&gt;"", Table_Styles[[#This Row],[Config Properties]]&lt;&gt;""),
Table_Styles[[#This Row],[Selector]]&amp;" { "&amp;Table_Styles[[#This Row],[Config Properties]]&amp;" }","")</f>
        <v>#sidebar .body { font-family: 'Roboto';font-weight: 400;color: #2a2a2a;background: #f5f5f5;padding-top: 20px;padding-right: 20px;padding-bottom: 20px;padding-left: 20px;border-top: 0 }</v>
      </c>
      <c r="CG145" s="103" t="str">
        <f xml:space="preserve">
SUBSTITUTE(SUBSTITUTE(SUBSTITUTE(SUBSTITUTE(SUBSTITUTE(SUBSTITUTE(SUBSTITUTE(SUBSTITUTE(Table_Styles[[#This Row],[Config]],
" {","{"),
"{ ","{"),
" }","}"),
"} ","}"),
" ,",","),
", ",","),
" :",":"),
": ",":")</f>
        <v>#sidebar .body{font-family:'Roboto';font-weight:400;color:#2a2a2a;background:#f5f5f5;padding-top:20px;padding-right:20px;padding-bottom:20px;padding-left:20px;border-top:0}</v>
      </c>
    </row>
    <row r="146" spans="2:85" ht="21" customHeight="1">
      <c r="B146" s="103" t="s">
        <v>567</v>
      </c>
      <c r="C146" s="218" t="s">
        <v>804</v>
      </c>
      <c r="D146" s="146"/>
      <c r="E146" s="60" t="str">
        <f>Settings_Styling_Font_Body_Text</f>
        <v>Roboto</v>
      </c>
      <c r="F146" s="50" t="str">
        <f>IF(Table_Styles[[#This Row],[Font Family]]&lt;&gt;"",Table_Styles[[#This Row],[Font Family]],IF(Table_Styles[[#This Row],[Font Family Default]]&lt;&gt;"",Table_Styles[[#This Row],[Font Family Default]],""))</f>
        <v>Roboto</v>
      </c>
      <c r="G146" s="146"/>
      <c r="H146" s="59"/>
      <c r="I146" s="50" t="str">
        <f>IF(Table_Styles[[#This Row],[Font Size]]&lt;&gt;"",Table_Styles[[#This Row],[Font Size]],IF(Table_Styles[[#This Row],[Font Size Default]]&lt;&gt;"",Table_Styles[[#This Row],[Font Size Default]],""))</f>
        <v/>
      </c>
      <c r="J146" s="146"/>
      <c r="K146" s="60">
        <f>Settings_Styling_Font_Weight_Body_Text</f>
        <v>400</v>
      </c>
      <c r="L146" s="50">
        <f>IF(Table_Styles[[#This Row],[Font Weight]]&lt;&gt;"",Table_Styles[[#This Row],[Font Weight]],IF(Table_Styles[[#This Row],[Font Weight Default]]&lt;&gt;"",Table_Styles[[#This Row],[Font Weight Default]],""))</f>
        <v>400</v>
      </c>
      <c r="M146" s="146"/>
      <c r="N146" s="217" t="str">
        <f>Colour_Foreground_1</f>
        <v>#2a2a2a</v>
      </c>
      <c r="O146" s="50" t="str">
        <f>IF(Table_Styles[[#This Row],[Colour]]&lt;&gt;"",Table_Styles[[#This Row],[Colour]],IF(Table_Styles[[#This Row],[Colour Default]]&lt;&gt;"",Table_Styles[[#This Row],[Colour Default]],""))</f>
        <v>#2a2a2a</v>
      </c>
      <c r="P146" s="146"/>
      <c r="Q146" s="213" t="str">
        <f>Colour_Background_2</f>
        <v>#f5f5f5</v>
      </c>
      <c r="R146" s="50" t="str">
        <f>IF(Table_Styles[[#This Row],[Background]]&lt;&gt;"",Table_Styles[[#This Row],[Background]],IF(Table_Styles[[#This Row],[Background Default]]&lt;&gt;"",Table_Styles[[#This Row],[Background Default]],""))</f>
        <v>#f5f5f5</v>
      </c>
      <c r="S146" s="146"/>
      <c r="T146" s="59"/>
      <c r="U146" s="50" t="str">
        <f>IF(Table_Styles[[#This Row],[Border]]&lt;&gt;"",Table_Styles[[#This Row],[Border]],IF(Table_Styles[[#This Row],[Border Default]]&lt;&gt;"",Table_Styles[[#This Row],[Border Default]],""))</f>
        <v/>
      </c>
      <c r="V146" s="59"/>
      <c r="W146" s="59"/>
      <c r="X146" s="50" t="str">
        <f>IF(Table_Styles[[#This Row],[Border Radius]]&lt;&gt;"",Table_Styles[[#This Row],[Border Radius]],IF(Table_Styles[[#This Row],[Border Radius Default]]&lt;&gt;"",Table_Styles[[#This Row],[Border Radius Default]],""))</f>
        <v/>
      </c>
      <c r="Y146" s="146"/>
      <c r="Z146" s="59"/>
      <c r="AA146" s="50" t="str">
        <f>IF(Table_Styles[[#This Row],[MT]]&lt;&gt;"",Table_Styles[[#This Row],[MT]],IF(Table_Styles[[#This Row],[MT Default]]&lt;&gt;"",Table_Styles[[#This Row],[MT Default]],""))</f>
        <v/>
      </c>
      <c r="AB146" s="146"/>
      <c r="AC146" s="59"/>
      <c r="AD146" s="50" t="str">
        <f>IF(Table_Styles[[#This Row],[MR]]&lt;&gt;"",Table_Styles[[#This Row],[MR]],IF(Table_Styles[[#This Row],[MR Default]]&lt;&gt;"",Table_Styles[[#This Row],[MR Default]],""))</f>
        <v/>
      </c>
      <c r="AE146" s="146"/>
      <c r="AF146" s="59"/>
      <c r="AG146" s="50" t="str">
        <f>IF(Table_Styles[[#This Row],[MB]]&lt;&gt;"",Table_Styles[[#This Row],[MB]],IF(Table_Styles[[#This Row],[MB Default]]&lt;&gt;"",Table_Styles[[#This Row],[MB Default]],""))</f>
        <v/>
      </c>
      <c r="AH146" s="146"/>
      <c r="AI146" s="59"/>
      <c r="AJ146" s="50" t="str">
        <f>IF(Table_Styles[[#This Row],[ML]]&lt;&gt;"",Table_Styles[[#This Row],[ML]],IF(Table_Styles[[#This Row],[ML Default]]&lt;&gt;"",Table_Styles[[#This Row],[ML Default]],""))</f>
        <v/>
      </c>
      <c r="AK146" s="146"/>
      <c r="AL146" s="60" t="s">
        <v>393</v>
      </c>
      <c r="AM146" s="29" t="str">
        <f>IF(Table_Styles[[#This Row],[PT]]&lt;&gt;"",Table_Styles[[#This Row],[PT]],IF(Table_Styles[[#This Row],[PT Default]]&lt;&gt;"",Table_Styles[[#This Row],[PT Default]],""))</f>
        <v>20px</v>
      </c>
      <c r="AN146" s="146"/>
      <c r="AO146" s="60" t="s">
        <v>393</v>
      </c>
      <c r="AP146" s="29" t="str">
        <f>IF(Table_Styles[[#This Row],[PR]]&lt;&gt;"",Table_Styles[[#This Row],[PR]],IF(Table_Styles[[#This Row],[PR Default]]&lt;&gt;"",Table_Styles[[#This Row],[PR Default]],""))</f>
        <v>20px</v>
      </c>
      <c r="AQ146" s="146"/>
      <c r="AR146" s="60" t="s">
        <v>393</v>
      </c>
      <c r="AS146" s="29" t="str">
        <f>IF(Table_Styles[[#This Row],[PB]]&lt;&gt;"",Table_Styles[[#This Row],[PB]],IF(Table_Styles[[#This Row],[PB Default]]&lt;&gt;"",Table_Styles[[#This Row],[PB Default]],""))</f>
        <v>20px</v>
      </c>
      <c r="AT146" s="146"/>
      <c r="AU146" s="60" t="s">
        <v>393</v>
      </c>
      <c r="AV146" s="50" t="str">
        <f>IF(Table_Styles[[#This Row],[PL]]&lt;&gt;"",Table_Styles[[#This Row],[PL]],IF(Table_Styles[[#This Row],[PL Default]]&lt;&gt;"",Table_Styles[[#This Row],[PL Default]],""))</f>
        <v>20px</v>
      </c>
      <c r="AW146" s="146"/>
      <c r="AX146" s="50" t="str">
        <f>"1px solid "&amp;Colour_Foreground_2</f>
        <v>1px solid #666666</v>
      </c>
      <c r="AY146" s="50" t="str">
        <f>IF(Table_Styles[[#This Row],[BT]]&lt;&gt;"",Table_Styles[[#This Row],[BT]],IF(Table_Styles[[#This Row],[BT Default]]&lt;&gt;"",Table_Styles[[#This Row],[BT Default]],""))</f>
        <v>1px solid #666666</v>
      </c>
      <c r="AZ146" s="146"/>
      <c r="BA146" s="59"/>
      <c r="BB146" s="50" t="str">
        <f>IF(Table_Styles[[#This Row],[BR]]&lt;&gt;"",Table_Styles[[#This Row],[BR]],IF(Table_Styles[[#This Row],[BR Default]]&lt;&gt;"",Table_Styles[[#This Row],[BR Default]],""))</f>
        <v/>
      </c>
      <c r="BC146" s="146"/>
      <c r="BD146" s="59"/>
      <c r="BE146" s="50" t="str">
        <f>IF(Table_Styles[[#This Row],[BB]]&lt;&gt;"",Table_Styles[[#This Row],[BB]],IF(Table_Styles[[#This Row],[BB Default]]&lt;&gt;"",Table_Styles[[#This Row],[BB Default]],""))</f>
        <v/>
      </c>
      <c r="BF146" s="146"/>
      <c r="BG146" s="59"/>
      <c r="BH146" s="50" t="str">
        <f>IF(Table_Styles[[#This Row],[BL]]&lt;&gt;"",Table_Styles[[#This Row],[BL]],IF(Table_Styles[[#This Row],[BL Default]]&lt;&gt;"",Table_Styles[[#This Row],[BL Default]],""))</f>
        <v/>
      </c>
      <c r="BI146" s="59"/>
      <c r="BJ146" s="59"/>
      <c r="BK146" s="50" t="str">
        <f>IF(Table_Styles[[#This Row],[Width]]&lt;&gt;"",Table_Styles[[#This Row],[Width]],IF(Table_Styles[[#This Row],[Width Default]]&lt;&gt;"",Table_Styles[[#This Row],[Width Default]],""))</f>
        <v/>
      </c>
      <c r="BL146" s="59"/>
      <c r="BM146" s="59"/>
      <c r="BN146" s="50" t="str">
        <f>IF(Table_Styles[[#This Row],[Height]]&lt;&gt;"",Table_Styles[[#This Row],[Height]],IF(Table_Styles[[#This Row],[Height Default]]&lt;&gt;"",Table_Styles[[#This Row],[Height Default]],""))</f>
        <v/>
      </c>
      <c r="BO146" s="52"/>
      <c r="BP146" s="52"/>
      <c r="BQ146" s="50" t="str">
        <f>IF(Table_Styles[[#This Row],[Top]]&lt;&gt;"",Table_Styles[[#This Row],[Top]],IF(Table_Styles[[#This Row],[Top Default]]&lt;&gt;"",Table_Styles[[#This Row],[Top Default]],""))</f>
        <v/>
      </c>
      <c r="BR146" s="52"/>
      <c r="BS146" s="52"/>
      <c r="BT146" s="50" t="str">
        <f>IF(Table_Styles[[#This Row],[Right]]&lt;&gt;"",Table_Styles[[#This Row],[Right]],IF(Table_Styles[[#This Row],[Right Default]]&lt;&gt;"",Table_Styles[[#This Row],[Right Default]],""))</f>
        <v/>
      </c>
      <c r="BU146" s="52"/>
      <c r="BV146" s="52"/>
      <c r="BW146" s="50" t="str">
        <f>IF(Table_Styles[[#This Row],[Bottom]]&lt;&gt;"",Table_Styles[[#This Row],[Bottom]],IF(Table_Styles[[#This Row],[Bottom Default]]&lt;&gt;"",Table_Styles[[#This Row],[Bottom Default]],""))</f>
        <v/>
      </c>
      <c r="BX146" s="52"/>
      <c r="BY146" s="52"/>
      <c r="BZ146" s="50" t="str">
        <f>IF(Table_Styles[[#This Row],[Left]]&lt;&gt;"",Table_Styles[[#This Row],[Left]],IF(Table_Styles[[#This Row],[Left Default]]&lt;&gt;"",Table_Styles[[#This Row],[Left Default]],""))</f>
        <v/>
      </c>
      <c r="CA146" s="146"/>
      <c r="CB146" s="106" t="str">
        <f>IF(AND(Table_Styles[[#This Row],[Selector]]&lt;&gt;"",Table_Styles[[#This Row],[Font Family Used]]&lt;&gt;"",Table_Styles[[#This Row],[Font Weight Used]]&lt;&gt;""),Table_Styles[[#This Row],[Font Family Used]]&amp;" "&amp;Table_Styles[[#This Row],[Font Weight Used]],"")</f>
        <v>Roboto 400</v>
      </c>
      <c r="CC146" s="106" t="str">
        <f ca="1">IF(AND(Table_Styles[[#This Row],[Selector]],COUNTIF(OFFSET(CC:CC,0,0,ROW()-1,1),"="&amp;Table_Styles[[#This Row],[Font]])=0),Table_Styles[[#This Row],[Font]],"")</f>
        <v/>
      </c>
      <c r="CD146" s="106" t="str">
        <f ca="1">IF(Table_Styles[[#This Row],[Unique Font]]&lt;&gt;"",
"{""fontFamily"":"""&amp;Table_Styles[[#This Row],[Font Family Used]]&amp;""",""fontWeight"":"&amp;Table_Styles[[#This Row],[Font Weight Used]]&amp;"}","")</f>
        <v/>
      </c>
      <c r="CE14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'Roboto';font-weight: 400;color: #2a2a2a;background: #f5f5f5;padding-top: 20px;padding-right: 20px;padding-bottom: 20px;padding-left: 20px;border-top: 1px solid #666666</v>
      </c>
      <c r="CF146" s="106" t="str">
        <f>IF(AND(Table_Styles[[#This Row],[Selector]]&lt;&gt;"", Table_Styles[[#This Row],[Config Properties]]&lt;&gt;""),
Table_Styles[[#This Row],[Selector]]&amp;" { "&amp;Table_Styles[[#This Row],[Config Properties]]&amp;" }","")</f>
        <v>#sidebar .footer { font-family: 'Roboto';font-weight: 400;color: #2a2a2a;background: #f5f5f5;padding-top: 20px;padding-right: 20px;padding-bottom: 20px;padding-left: 20px;border-top: 1px solid #666666 }</v>
      </c>
      <c r="CG146" s="106" t="str">
        <f xml:space="preserve">
SUBSTITUTE(SUBSTITUTE(SUBSTITUTE(SUBSTITUTE(SUBSTITUTE(SUBSTITUTE(SUBSTITUTE(SUBSTITUTE(Table_Styles[[#This Row],[Config]],
" {","{"),
"{ ","{"),
" }","}"),
"} ","}"),
" ,",","),
", ",","),
" :",":"),
": ",":")</f>
        <v>#sidebar .footer{font-family:'Roboto';font-weight:400;color:#2a2a2a;background:#f5f5f5;padding-top:20px;padding-right:20px;padding-bottom:20px;padding-left:20px;border-top:1px solid #666666}</v>
      </c>
    </row>
    <row r="147" spans="2:85" ht="21" customHeight="1">
      <c r="B147" s="101" t="s">
        <v>18</v>
      </c>
      <c r="C147" s="105" t="s">
        <v>525</v>
      </c>
      <c r="D147" s="60"/>
      <c r="E147" s="60" t="str">
        <f>Settings_Styling_Font_Body_Text</f>
        <v>Roboto</v>
      </c>
      <c r="F147" s="25" t="str">
        <f>IF(Table_Styles[[#This Row],[Font Family]]&lt;&gt;"",Table_Styles[[#This Row],[Font Family]],IF(Table_Styles[[#This Row],[Font Family Default]]&lt;&gt;"",Table_Styles[[#This Row],[Font Family Default]],""))</f>
        <v>Roboto</v>
      </c>
      <c r="G147" s="60"/>
      <c r="H147" s="174" t="s">
        <v>465</v>
      </c>
      <c r="I147" s="25" t="str">
        <f>IF(Table_Styles[[#This Row],[Font Size]]&lt;&gt;"",Table_Styles[[#This Row],[Font Size]],IF(Table_Styles[[#This Row],[Font Size Default]]&lt;&gt;"",Table_Styles[[#This Row],[Font Size Default]],""))</f>
        <v>16px</v>
      </c>
      <c r="J147" s="60"/>
      <c r="K147" s="60">
        <f>Settings_Styling_Font_Weight_Labels</f>
        <v>700</v>
      </c>
      <c r="L147" s="25">
        <f>IF(Table_Styles[[#This Row],[Font Weight]]&lt;&gt;"",Table_Styles[[#This Row],[Font Weight]],IF(Table_Styles[[#This Row],[Font Weight Default]]&lt;&gt;"",Table_Styles[[#This Row],[Font Weight Default]],""))</f>
        <v>700</v>
      </c>
      <c r="M147" s="25"/>
      <c r="N147" s="217" t="str">
        <f>Colour_Foreground_1</f>
        <v>#2a2a2a</v>
      </c>
      <c r="O147" s="25" t="str">
        <f>IF(Table_Styles[[#This Row],[Colour]]&lt;&gt;"",Table_Styles[[#This Row],[Colour]],IF(Table_Styles[[#This Row],[Colour Default]]&lt;&gt;"",Table_Styles[[#This Row],[Colour Default]],""))</f>
        <v>#2a2a2a</v>
      </c>
      <c r="P147" s="60"/>
      <c r="Q147" s="60"/>
      <c r="R147" s="25" t="str">
        <f>IF(Table_Styles[[#This Row],[Background]]&lt;&gt;"",Table_Styles[[#This Row],[Background]],IF(Table_Styles[[#This Row],[Background Default]]&lt;&gt;"",Table_Styles[[#This Row],[Background Default]],""))</f>
        <v/>
      </c>
      <c r="S147" s="60"/>
      <c r="T147" s="60"/>
      <c r="U147" s="25" t="str">
        <f>IF(Table_Styles[[#This Row],[Border]]&lt;&gt;"",Table_Styles[[#This Row],[Border]],IF(Table_Styles[[#This Row],[Border Default]]&lt;&gt;"",Table_Styles[[#This Row],[Border Default]],""))</f>
        <v/>
      </c>
      <c r="V147" s="60"/>
      <c r="W147" s="60"/>
      <c r="X147" s="25" t="str">
        <f>IF(Table_Styles[[#This Row],[Border Radius]]&lt;&gt;"",Table_Styles[[#This Row],[Border Radius]],IF(Table_Styles[[#This Row],[Border Radius Default]]&lt;&gt;"",Table_Styles[[#This Row],[Border Radius Default]],""))</f>
        <v/>
      </c>
      <c r="Y147" s="60"/>
      <c r="Z147" s="60">
        <v>0</v>
      </c>
      <c r="AA147" s="25">
        <f>IF(Table_Styles[[#This Row],[MT]]&lt;&gt;"",Table_Styles[[#This Row],[MT]],IF(Table_Styles[[#This Row],[MT Default]]&lt;&gt;"",Table_Styles[[#This Row],[MT Default]],""))</f>
        <v>0</v>
      </c>
      <c r="AB147" s="60"/>
      <c r="AC147" s="60"/>
      <c r="AD147" s="25" t="str">
        <f>IF(Table_Styles[[#This Row],[MR]]&lt;&gt;"",Table_Styles[[#This Row],[MR]],IF(Table_Styles[[#This Row],[MR Default]]&lt;&gt;"",Table_Styles[[#This Row],[MR Default]],""))</f>
        <v/>
      </c>
      <c r="AE147" s="60"/>
      <c r="AF147" s="60" t="s">
        <v>404</v>
      </c>
      <c r="AG147" s="25" t="str">
        <f>IF(Table_Styles[[#This Row],[MB]]&lt;&gt;"",Table_Styles[[#This Row],[MB]],IF(Table_Styles[[#This Row],[MB Default]]&lt;&gt;"",Table_Styles[[#This Row],[MB Default]],""))</f>
        <v>5px</v>
      </c>
      <c r="AH147" s="60"/>
      <c r="AI147" s="60"/>
      <c r="AJ147" s="25" t="str">
        <f>IF(Table_Styles[[#This Row],[ML]]&lt;&gt;"",Table_Styles[[#This Row],[ML]],IF(Table_Styles[[#This Row],[ML Default]]&lt;&gt;"",Table_Styles[[#This Row],[ML Default]],""))</f>
        <v/>
      </c>
      <c r="AK147" s="60"/>
      <c r="AL147" s="60"/>
      <c r="AM147" s="25" t="str">
        <f>IF(Table_Styles[[#This Row],[PT]]&lt;&gt;"",Table_Styles[[#This Row],[PT]],IF(Table_Styles[[#This Row],[PT Default]]&lt;&gt;"",Table_Styles[[#This Row],[PT Default]],""))</f>
        <v/>
      </c>
      <c r="AN147" s="60"/>
      <c r="AO147" s="60"/>
      <c r="AP147" s="25" t="str">
        <f>IF(Table_Styles[[#This Row],[PR]]&lt;&gt;"",Table_Styles[[#This Row],[PR]],IF(Table_Styles[[#This Row],[PR Default]]&lt;&gt;"",Table_Styles[[#This Row],[PR Default]],""))</f>
        <v/>
      </c>
      <c r="AQ147" s="60"/>
      <c r="AR147" s="60"/>
      <c r="AS147" s="25" t="str">
        <f>IF(Table_Styles[[#This Row],[PB]]&lt;&gt;"",Table_Styles[[#This Row],[PB]],IF(Table_Styles[[#This Row],[PB Default]]&lt;&gt;"",Table_Styles[[#This Row],[PB Default]],""))</f>
        <v/>
      </c>
      <c r="AT147" s="60"/>
      <c r="AU147" s="60"/>
      <c r="AV147" s="25" t="str">
        <f>IF(Table_Styles[[#This Row],[PL]]&lt;&gt;"",Table_Styles[[#This Row],[PL]],IF(Table_Styles[[#This Row],[PL Default]]&lt;&gt;"",Table_Styles[[#This Row],[PL Default]],""))</f>
        <v/>
      </c>
      <c r="AW147" s="60"/>
      <c r="AX147" s="60"/>
      <c r="AY147" s="25" t="str">
        <f>IF(Table_Styles[[#This Row],[BT]]&lt;&gt;"",Table_Styles[[#This Row],[BT]],IF(Table_Styles[[#This Row],[BT Default]]&lt;&gt;"",Table_Styles[[#This Row],[BT Default]],""))</f>
        <v/>
      </c>
      <c r="AZ147" s="60"/>
      <c r="BA147" s="60"/>
      <c r="BB147" s="25" t="str">
        <f>IF(Table_Styles[[#This Row],[BR]]&lt;&gt;"",Table_Styles[[#This Row],[BR]],IF(Table_Styles[[#This Row],[BR Default]]&lt;&gt;"",Table_Styles[[#This Row],[BR Default]],""))</f>
        <v/>
      </c>
      <c r="BC147" s="60"/>
      <c r="BD147" s="60"/>
      <c r="BE147" s="25" t="str">
        <f>IF(Table_Styles[[#This Row],[BB]]&lt;&gt;"",Table_Styles[[#This Row],[BB]],IF(Table_Styles[[#This Row],[BB Default]]&lt;&gt;"",Table_Styles[[#This Row],[BB Default]],""))</f>
        <v/>
      </c>
      <c r="BF147" s="60"/>
      <c r="BG147" s="60"/>
      <c r="BH147" s="25" t="str">
        <f>IF(Table_Styles[[#This Row],[BL]]&lt;&gt;"",Table_Styles[[#This Row],[BL]],IF(Table_Styles[[#This Row],[BL Default]]&lt;&gt;"",Table_Styles[[#This Row],[BL Default]],""))</f>
        <v/>
      </c>
      <c r="BI147" s="60"/>
      <c r="BJ147" s="60"/>
      <c r="BK147" s="25" t="str">
        <f>IF(Table_Styles[[#This Row],[Width]]&lt;&gt;"",Table_Styles[[#This Row],[Width]],IF(Table_Styles[[#This Row],[Width Default]]&lt;&gt;"",Table_Styles[[#This Row],[Width Default]],""))</f>
        <v/>
      </c>
      <c r="BL147" s="60"/>
      <c r="BM147" s="60"/>
      <c r="BN147" s="25" t="str">
        <f>IF(Table_Styles[[#This Row],[Height]]&lt;&gt;"",Table_Styles[[#This Row],[Height]],IF(Table_Styles[[#This Row],[Height Default]]&lt;&gt;"",Table_Styles[[#This Row],[Height Default]],""))</f>
        <v/>
      </c>
      <c r="BO147" s="25"/>
      <c r="BP147" s="25"/>
      <c r="BQ147" s="25" t="str">
        <f>IF(Table_Styles[[#This Row],[Top]]&lt;&gt;"",Table_Styles[[#This Row],[Top]],IF(Table_Styles[[#This Row],[Top Default]]&lt;&gt;"",Table_Styles[[#This Row],[Top Default]],""))</f>
        <v/>
      </c>
      <c r="BR147" s="25"/>
      <c r="BS147" s="25"/>
      <c r="BT147" s="25" t="str">
        <f>IF(Table_Styles[[#This Row],[Right]]&lt;&gt;"",Table_Styles[[#This Row],[Right]],IF(Table_Styles[[#This Row],[Right Default]]&lt;&gt;"",Table_Styles[[#This Row],[Right Default]],""))</f>
        <v/>
      </c>
      <c r="BU147" s="25"/>
      <c r="BV147" s="25"/>
      <c r="BW147" s="25" t="str">
        <f>IF(Table_Styles[[#This Row],[Bottom]]&lt;&gt;"",Table_Styles[[#This Row],[Bottom]],IF(Table_Styles[[#This Row],[Bottom Default]]&lt;&gt;"",Table_Styles[[#This Row],[Bottom Default]],""))</f>
        <v/>
      </c>
      <c r="BX147" s="25"/>
      <c r="BY147" s="25"/>
      <c r="BZ147" s="25" t="str">
        <f>IF(Table_Styles[[#This Row],[Left]]&lt;&gt;"",Table_Styles[[#This Row],[Left]],IF(Table_Styles[[#This Row],[Left Default]]&lt;&gt;"",Table_Styles[[#This Row],[Left Default]],""))</f>
        <v/>
      </c>
      <c r="CA147" s="60"/>
      <c r="CB147" s="101" t="str">
        <f>IF(AND(Table_Styles[[#This Row],[Selector]]&lt;&gt;"",Table_Styles[[#This Row],[Font Family Used]]&lt;&gt;"",Table_Styles[[#This Row],[Font Weight Used]]&lt;&gt;""),Table_Styles[[#This Row],[Font Family Used]]&amp;" "&amp;Table_Styles[[#This Row],[Font Weight Used]],"")</f>
        <v>Roboto 700</v>
      </c>
      <c r="CC147" s="101" t="str">
        <f ca="1">IF(AND(Table_Styles[[#This Row],[Selector]],COUNTIF(OFFSET(CC:CC,0,0,ROW()-1,1),"="&amp;Table_Styles[[#This Row],[Font]])=0),Table_Styles[[#This Row],[Font]],"")</f>
        <v/>
      </c>
      <c r="CD147" s="101" t="str">
        <f ca="1">IF(Table_Styles[[#This Row],[Unique Font]]&lt;&gt;"",
"{""fontFamily"":"""&amp;Table_Styles[[#This Row],[Font Family Used]]&amp;""",""fontWeight"":"&amp;Table_Styles[[#This Row],[Font Weight Used]]&amp;"}","")</f>
        <v/>
      </c>
      <c r="CE14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16px;font-weight: 700;color: #2a2a2a;margin-top: 0;margin-bottom: 5px</v>
      </c>
      <c r="CF147" s="103" t="str">
        <f>IF(AND(Table_Styles[[#This Row],[Selector]]&lt;&gt;"", Table_Styles[[#This Row],[Config Properties]]&lt;&gt;""),
Table_Styles[[#This Row],[Selector]]&amp;" { "&amp;Table_Styles[[#This Row],[Config Properties]]&amp;" }","")</f>
        <v>#sidebar .body h3 { font-family: 'Roboto';font-size: 16px;font-weight: 700;color: #2a2a2a;margin-top: 0;margin-bottom: 5px }</v>
      </c>
      <c r="CG147" s="103" t="str">
        <f xml:space="preserve">
SUBSTITUTE(SUBSTITUTE(SUBSTITUTE(SUBSTITUTE(SUBSTITUTE(SUBSTITUTE(SUBSTITUTE(SUBSTITUTE(Table_Styles[[#This Row],[Config]],
" {","{"),
"{ ","{"),
" }","}"),
"} ","}"),
" ,",","),
", ",","),
" :",":"),
": ",":")</f>
        <v>#sidebar .body h3{font-family:'Roboto';font-size:16px;font-weight:700;color:#2a2a2a;margin-top:0;margin-bottom:5px}</v>
      </c>
    </row>
    <row r="148" spans="2:85" ht="21" customHeight="1">
      <c r="B148" s="103" t="s">
        <v>1547</v>
      </c>
      <c r="C148" s="314" t="s">
        <v>1548</v>
      </c>
      <c r="D148" s="146"/>
      <c r="E148" s="60"/>
      <c r="F148" s="29" t="str">
        <f>IF(Table_Styles[[#This Row],[Font Family]]&lt;&gt;"",Table_Styles[[#This Row],[Font Family]],IF(Table_Styles[[#This Row],[Font Family Default]]&lt;&gt;"",Table_Styles[[#This Row],[Font Family Default]],""))</f>
        <v/>
      </c>
      <c r="G148" s="146"/>
      <c r="H148" s="60"/>
      <c r="I148" s="29" t="str">
        <f>IF(Table_Styles[[#This Row],[Font Size]]&lt;&gt;"",Table_Styles[[#This Row],[Font Size]],IF(Table_Styles[[#This Row],[Font Size Default]]&lt;&gt;"",Table_Styles[[#This Row],[Font Size Default]],""))</f>
        <v/>
      </c>
      <c r="J148" s="146"/>
      <c r="K148" s="60"/>
      <c r="L148" s="29" t="str">
        <f>IF(Table_Styles[[#This Row],[Font Weight]]&lt;&gt;"",Table_Styles[[#This Row],[Font Weight]],IF(Table_Styles[[#This Row],[Font Weight Default]]&lt;&gt;"",Table_Styles[[#This Row],[Font Weight Default]],""))</f>
        <v/>
      </c>
      <c r="M148" s="146"/>
      <c r="N148" s="60"/>
      <c r="O148" s="29" t="str">
        <f>IF(Table_Styles[[#This Row],[Colour]]&lt;&gt;"",Table_Styles[[#This Row],[Colour]],IF(Table_Styles[[#This Row],[Colour Default]]&lt;&gt;"",Table_Styles[[#This Row],[Colour Default]],""))</f>
        <v/>
      </c>
      <c r="P148" s="146"/>
      <c r="Q148" s="60"/>
      <c r="R148" s="29" t="str">
        <f>IF(Table_Styles[[#This Row],[Background]]&lt;&gt;"",Table_Styles[[#This Row],[Background]],IF(Table_Styles[[#This Row],[Background Default]]&lt;&gt;"",Table_Styles[[#This Row],[Background Default]],""))</f>
        <v/>
      </c>
      <c r="S148" s="146"/>
      <c r="T148" s="60"/>
      <c r="U148" s="29" t="str">
        <f>IF(Table_Styles[[#This Row],[Border]]&lt;&gt;"",Table_Styles[[#This Row],[Border]],IF(Table_Styles[[#This Row],[Border Default]]&lt;&gt;"",Table_Styles[[#This Row],[Border Default]],""))</f>
        <v/>
      </c>
      <c r="V148" s="60"/>
      <c r="W148" s="62"/>
      <c r="X148" s="29" t="str">
        <f>IF(Table_Styles[[#This Row],[Border Radius]]&lt;&gt;"",Table_Styles[[#This Row],[Border Radius]],IF(Table_Styles[[#This Row],[Border Radius Default]]&lt;&gt;"",Table_Styles[[#This Row],[Border Radius Default]],""))</f>
        <v/>
      </c>
      <c r="Y148" s="146"/>
      <c r="Z148" s="60"/>
      <c r="AA148" s="29" t="str">
        <f>IF(Table_Styles[[#This Row],[MT]]&lt;&gt;"",Table_Styles[[#This Row],[MT]],IF(Table_Styles[[#This Row],[MT Default]]&lt;&gt;"",Table_Styles[[#This Row],[MT Default]],""))</f>
        <v/>
      </c>
      <c r="AB148" s="146"/>
      <c r="AC148" s="60"/>
      <c r="AD148" s="29" t="str">
        <f>IF(Table_Styles[[#This Row],[MR]]&lt;&gt;"",Table_Styles[[#This Row],[MR]],IF(Table_Styles[[#This Row],[MR Default]]&lt;&gt;"",Table_Styles[[#This Row],[MR Default]],""))</f>
        <v/>
      </c>
      <c r="AE148" s="146"/>
      <c r="AF148" s="60"/>
      <c r="AG148" s="29" t="str">
        <f>IF(Table_Styles[[#This Row],[MB]]&lt;&gt;"",Table_Styles[[#This Row],[MB]],IF(Table_Styles[[#This Row],[MB Default]]&lt;&gt;"",Table_Styles[[#This Row],[MB Default]],""))</f>
        <v/>
      </c>
      <c r="AH148" s="146"/>
      <c r="AI148" s="62"/>
      <c r="AJ148" s="29" t="str">
        <f>IF(Table_Styles[[#This Row],[ML]]&lt;&gt;"",Table_Styles[[#This Row],[ML]],IF(Table_Styles[[#This Row],[ML Default]]&lt;&gt;"",Table_Styles[[#This Row],[ML Default]],""))</f>
        <v/>
      </c>
      <c r="AK148" s="146"/>
      <c r="AL148" s="60"/>
      <c r="AM148" s="29" t="str">
        <f>IF(Table_Styles[[#This Row],[PT]]&lt;&gt;"",Table_Styles[[#This Row],[PT]],IF(Table_Styles[[#This Row],[PT Default]]&lt;&gt;"",Table_Styles[[#This Row],[PT Default]],""))</f>
        <v/>
      </c>
      <c r="AN148" s="146"/>
      <c r="AO148" s="60"/>
      <c r="AP148" s="29" t="str">
        <f>IF(Table_Styles[[#This Row],[PR]]&lt;&gt;"",Table_Styles[[#This Row],[PR]],IF(Table_Styles[[#This Row],[PR Default]]&lt;&gt;"",Table_Styles[[#This Row],[PR Default]],""))</f>
        <v/>
      </c>
      <c r="AQ148" s="146"/>
      <c r="AR148" s="60"/>
      <c r="AS148" s="29" t="str">
        <f>IF(Table_Styles[[#This Row],[PB]]&lt;&gt;"",Table_Styles[[#This Row],[PB]],IF(Table_Styles[[#This Row],[PB Default]]&lt;&gt;"",Table_Styles[[#This Row],[PB Default]],""))</f>
        <v/>
      </c>
      <c r="AT148" s="146"/>
      <c r="AU148" s="60"/>
      <c r="AV148" s="29" t="str">
        <f>IF(Table_Styles[[#This Row],[PL]]&lt;&gt;"",Table_Styles[[#This Row],[PL]],IF(Table_Styles[[#This Row],[PL Default]]&lt;&gt;"",Table_Styles[[#This Row],[PL Default]],""))</f>
        <v/>
      </c>
      <c r="AW148" s="146"/>
      <c r="AX148" s="60"/>
      <c r="AY148" s="29" t="str">
        <f>IF(Table_Styles[[#This Row],[BT]]&lt;&gt;"",Table_Styles[[#This Row],[BT]],IF(Table_Styles[[#This Row],[BT Default]]&lt;&gt;"",Table_Styles[[#This Row],[BT Default]],""))</f>
        <v/>
      </c>
      <c r="AZ148" s="146"/>
      <c r="BA148" s="60"/>
      <c r="BB148" s="29" t="str">
        <f>IF(Table_Styles[[#This Row],[BR]]&lt;&gt;"",Table_Styles[[#This Row],[BR]],IF(Table_Styles[[#This Row],[BR Default]]&lt;&gt;"",Table_Styles[[#This Row],[BR Default]],""))</f>
        <v/>
      </c>
      <c r="BC148" s="146"/>
      <c r="BD148" s="60"/>
      <c r="BE148" s="29" t="str">
        <f>IF(Table_Styles[[#This Row],[BB]]&lt;&gt;"",Table_Styles[[#This Row],[BB]],IF(Table_Styles[[#This Row],[BB Default]]&lt;&gt;"",Table_Styles[[#This Row],[BB Default]],""))</f>
        <v/>
      </c>
      <c r="BF148" s="146"/>
      <c r="BG148" s="60"/>
      <c r="BH148" s="29" t="str">
        <f>IF(Table_Styles[[#This Row],[BL]]&lt;&gt;"",Table_Styles[[#This Row],[BL]],IF(Table_Styles[[#This Row],[BL Default]]&lt;&gt;"",Table_Styles[[#This Row],[BL Default]],""))</f>
        <v/>
      </c>
      <c r="BI148" s="60"/>
      <c r="BJ148" s="60"/>
      <c r="BK148" s="29" t="str">
        <f>IF(Table_Styles[[#This Row],[Width]]&lt;&gt;"",Table_Styles[[#This Row],[Width]],IF(Table_Styles[[#This Row],[Width Default]]&lt;&gt;"",Table_Styles[[#This Row],[Width Default]],""))</f>
        <v/>
      </c>
      <c r="BL148" s="60"/>
      <c r="BM148" s="60"/>
      <c r="BN148" s="29" t="str">
        <f>IF(Table_Styles[[#This Row],[Height]]&lt;&gt;"",Table_Styles[[#This Row],[Height]],IF(Table_Styles[[#This Row],[Height Default]]&lt;&gt;"",Table_Styles[[#This Row],[Height Default]],""))</f>
        <v/>
      </c>
      <c r="BO148" s="25"/>
      <c r="BP148" s="25"/>
      <c r="BQ148" s="29" t="str">
        <f>IF(Table_Styles[[#This Row],[Top]]&lt;&gt;"",Table_Styles[[#This Row],[Top]],IF(Table_Styles[[#This Row],[Top Default]]&lt;&gt;"",Table_Styles[[#This Row],[Top Default]],""))</f>
        <v/>
      </c>
      <c r="BR148" s="25"/>
      <c r="BS148" s="25"/>
      <c r="BT148" s="29" t="str">
        <f>IF(Table_Styles[[#This Row],[Right]]&lt;&gt;"",Table_Styles[[#This Row],[Right]],IF(Table_Styles[[#This Row],[Right Default]]&lt;&gt;"",Table_Styles[[#This Row],[Right Default]],""))</f>
        <v/>
      </c>
      <c r="BU148" s="25"/>
      <c r="BV148" s="25"/>
      <c r="BW148" s="29" t="str">
        <f>IF(Table_Styles[[#This Row],[Bottom]]&lt;&gt;"",Table_Styles[[#This Row],[Bottom]],IF(Table_Styles[[#This Row],[Bottom Default]]&lt;&gt;"",Table_Styles[[#This Row],[Bottom Default]],""))</f>
        <v/>
      </c>
      <c r="BX148" s="25"/>
      <c r="BY148" s="25"/>
      <c r="BZ148" s="29" t="str">
        <f>IF(Table_Styles[[#This Row],[Left]]&lt;&gt;"",Table_Styles[[#This Row],[Left]],IF(Table_Styles[[#This Row],[Left Default]]&lt;&gt;"",Table_Styles[[#This Row],[Left Default]],""))</f>
        <v/>
      </c>
      <c r="CA148" s="184" t="s">
        <v>1319</v>
      </c>
      <c r="CB148" s="107" t="str">
        <f>IF(AND(Table_Styles[[#This Row],[Selector]]&lt;&gt;"",Table_Styles[[#This Row],[Font Family Used]]&lt;&gt;"",Table_Styles[[#This Row],[Font Weight Used]]&lt;&gt;""),Table_Styles[[#This Row],[Font Family Used]]&amp;" "&amp;Table_Styles[[#This Row],[Font Weight Used]],"")</f>
        <v/>
      </c>
      <c r="CC148" s="107" t="str">
        <f ca="1">IF(AND(Table_Styles[[#This Row],[Selector]],COUNTIF(OFFSET(CC:CC,0,0,ROW()-1,1),"="&amp;Table_Styles[[#This Row],[Font]])=0),Table_Styles[[#This Row],[Font]],"")</f>
        <v/>
      </c>
      <c r="CD148" s="107" t="str">
        <f ca="1">IF(Table_Styles[[#This Row],[Unique Font]]&lt;&gt;"",
"{""fontFamily"":"""&amp;Table_Styles[[#This Row],[Font Family Used]]&amp;""",""fontWeight"":"&amp;Table_Styles[[#This Row],[Font Weight Used]]&amp;"}","")</f>
        <v/>
      </c>
      <c r="CE148"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48" s="106" t="str">
        <f>IF(AND(Table_Styles[[#This Row],[Selector]]&lt;&gt;"", Table_Styles[[#This Row],[Config Properties]]&lt;&gt;""),
Table_Styles[[#This Row],[Selector]]&amp;" { "&amp;Table_Styles[[#This Row],[Config Properties]]&amp;" }","")</f>
        <v>@media (max-width: 768px) { #sidebar #calculation .body .instalment + .message { display: none; }</v>
      </c>
      <c r="CG148" s="106" t="str">
        <f xml:space="preserve">
SUBSTITUTE(SUBSTITUTE(SUBSTITUTE(SUBSTITUTE(SUBSTITUTE(SUBSTITUTE(SUBSTITUTE(SUBSTITUTE(Table_Styles[[#This Row],[Config]],
" {","{"),
"{ ","{"),
" }","}"),
"} ","}"),
" ,",","),
", ",","),
" :",":"),
": ",":")</f>
        <v>@media (max-width:768px){#sidebar #calculation .body .instalment + .message{display:none;}</v>
      </c>
    </row>
    <row r="149" spans="2:85" ht="21" customHeight="1">
      <c r="B149" s="101" t="s">
        <v>190</v>
      </c>
      <c r="C149" s="105" t="s">
        <v>1546</v>
      </c>
      <c r="D149" s="60"/>
      <c r="E149" s="60" t="str">
        <f>Settings_Styling_Font_Body_Text</f>
        <v>Roboto</v>
      </c>
      <c r="F149" s="52" t="str">
        <f>IF(Table_Styles[[#This Row],[Font Family]]&lt;&gt;"",Table_Styles[[#This Row],[Font Family]],IF(Table_Styles[[#This Row],[Font Family Default]]&lt;&gt;"",Table_Styles[[#This Row],[Font Family Default]],""))</f>
        <v>Roboto</v>
      </c>
      <c r="G149" s="59"/>
      <c r="H149" s="135" t="s">
        <v>379</v>
      </c>
      <c r="I149" s="52" t="str">
        <f>IF(Table_Styles[[#This Row],[Font Size]]&lt;&gt;"",Table_Styles[[#This Row],[Font Size]],IF(Table_Styles[[#This Row],[Font Size Default]]&lt;&gt;"",Table_Styles[[#This Row],[Font Size Default]],""))</f>
        <v>15px</v>
      </c>
      <c r="J149" s="59"/>
      <c r="K149" s="60">
        <f>Settings_Styling_Font_Weight_Body_Text</f>
        <v>400</v>
      </c>
      <c r="L149" s="25">
        <f>IF(Table_Styles[[#This Row],[Font Weight]]&lt;&gt;"",Table_Styles[[#This Row],[Font Weight]],IF(Table_Styles[[#This Row],[Font Weight Default]]&lt;&gt;"",Table_Styles[[#This Row],[Font Weight Default]],""))</f>
        <v>400</v>
      </c>
      <c r="M149" s="25"/>
      <c r="N149" s="217" t="str">
        <f>Colour_Foreground_1</f>
        <v>#2a2a2a</v>
      </c>
      <c r="O149" s="25" t="str">
        <f>IF(Table_Styles[[#This Row],[Colour]]&lt;&gt;"",Table_Styles[[#This Row],[Colour]],IF(Table_Styles[[#This Row],[Colour Default]]&lt;&gt;"",Table_Styles[[#This Row],[Colour Default]],""))</f>
        <v>#2a2a2a</v>
      </c>
      <c r="P149" s="60"/>
      <c r="Q149" s="60"/>
      <c r="R149" s="25" t="str">
        <f>IF(Table_Styles[[#This Row],[Background]]&lt;&gt;"",Table_Styles[[#This Row],[Background]],IF(Table_Styles[[#This Row],[Background Default]]&lt;&gt;"",Table_Styles[[#This Row],[Background Default]],""))</f>
        <v/>
      </c>
      <c r="S149" s="60"/>
      <c r="T149" s="60"/>
      <c r="U149" s="25" t="str">
        <f>IF(Table_Styles[[#This Row],[Border]]&lt;&gt;"",Table_Styles[[#This Row],[Border]],IF(Table_Styles[[#This Row],[Border Default]]&lt;&gt;"",Table_Styles[[#This Row],[Border Default]],""))</f>
        <v/>
      </c>
      <c r="V149" s="60"/>
      <c r="W149" s="60"/>
      <c r="X149" s="25" t="str">
        <f>IF(Table_Styles[[#This Row],[Border Radius]]&lt;&gt;"",Table_Styles[[#This Row],[Border Radius]],IF(Table_Styles[[#This Row],[Border Radius Default]]&lt;&gt;"",Table_Styles[[#This Row],[Border Radius Default]],""))</f>
        <v/>
      </c>
      <c r="Y149" s="60"/>
      <c r="Z149" s="62"/>
      <c r="AA149" s="25" t="str">
        <f>IF(Table_Styles[[#This Row],[MT]]&lt;&gt;"",Table_Styles[[#This Row],[MT]],IF(Table_Styles[[#This Row],[MT Default]]&lt;&gt;"",Table_Styles[[#This Row],[MT Default]],""))</f>
        <v/>
      </c>
      <c r="AB149" s="60"/>
      <c r="AC149" s="60"/>
      <c r="AD149" s="25" t="str">
        <f>IF(Table_Styles[[#This Row],[MR]]&lt;&gt;"",Table_Styles[[#This Row],[MR]],IF(Table_Styles[[#This Row],[MR Default]]&lt;&gt;"",Table_Styles[[#This Row],[MR Default]],""))</f>
        <v/>
      </c>
      <c r="AE149" s="60"/>
      <c r="AF149" s="60">
        <v>0</v>
      </c>
      <c r="AG149" s="25">
        <f>IF(Table_Styles[[#This Row],[MB]]&lt;&gt;"",Table_Styles[[#This Row],[MB]],IF(Table_Styles[[#This Row],[MB Default]]&lt;&gt;"",Table_Styles[[#This Row],[MB Default]],""))</f>
        <v>0</v>
      </c>
      <c r="AH149" s="60"/>
      <c r="AI149" s="60"/>
      <c r="AJ149" s="25" t="str">
        <f>IF(Table_Styles[[#This Row],[ML]]&lt;&gt;"",Table_Styles[[#This Row],[ML]],IF(Table_Styles[[#This Row],[ML Default]]&lt;&gt;"",Table_Styles[[#This Row],[ML Default]],""))</f>
        <v/>
      </c>
      <c r="AK149" s="60"/>
      <c r="AL149" s="60"/>
      <c r="AM149" s="25" t="str">
        <f>IF(Table_Styles[[#This Row],[PT]]&lt;&gt;"",Table_Styles[[#This Row],[PT]],IF(Table_Styles[[#This Row],[PT Default]]&lt;&gt;"",Table_Styles[[#This Row],[PT Default]],""))</f>
        <v/>
      </c>
      <c r="AN149" s="60"/>
      <c r="AO149" s="60"/>
      <c r="AP149" s="25" t="str">
        <f>IF(Table_Styles[[#This Row],[PR]]&lt;&gt;"",Table_Styles[[#This Row],[PR]],IF(Table_Styles[[#This Row],[PR Default]]&lt;&gt;"",Table_Styles[[#This Row],[PR Default]],""))</f>
        <v/>
      </c>
      <c r="AQ149" s="60"/>
      <c r="AR149" s="60"/>
      <c r="AS149" s="25" t="str">
        <f>IF(Table_Styles[[#This Row],[PB]]&lt;&gt;"",Table_Styles[[#This Row],[PB]],IF(Table_Styles[[#This Row],[PB Default]]&lt;&gt;"",Table_Styles[[#This Row],[PB Default]],""))</f>
        <v/>
      </c>
      <c r="AT149" s="60"/>
      <c r="AU149" s="60"/>
      <c r="AV149" s="25" t="str">
        <f>IF(Table_Styles[[#This Row],[PL]]&lt;&gt;"",Table_Styles[[#This Row],[PL]],IF(Table_Styles[[#This Row],[PL Default]]&lt;&gt;"",Table_Styles[[#This Row],[PL Default]],""))</f>
        <v/>
      </c>
      <c r="AW149" s="60"/>
      <c r="AX149" s="60"/>
      <c r="AY149" s="25" t="str">
        <f>IF(Table_Styles[[#This Row],[BT]]&lt;&gt;"",Table_Styles[[#This Row],[BT]],IF(Table_Styles[[#This Row],[BT Default]]&lt;&gt;"",Table_Styles[[#This Row],[BT Default]],""))</f>
        <v/>
      </c>
      <c r="AZ149" s="60"/>
      <c r="BA149" s="60"/>
      <c r="BB149" s="25" t="str">
        <f>IF(Table_Styles[[#This Row],[BR]]&lt;&gt;"",Table_Styles[[#This Row],[BR]],IF(Table_Styles[[#This Row],[BR Default]]&lt;&gt;"",Table_Styles[[#This Row],[BR Default]],""))</f>
        <v/>
      </c>
      <c r="BC149" s="60"/>
      <c r="BD149" s="60"/>
      <c r="BE149" s="25" t="str">
        <f>IF(Table_Styles[[#This Row],[BB]]&lt;&gt;"",Table_Styles[[#This Row],[BB]],IF(Table_Styles[[#This Row],[BB Default]]&lt;&gt;"",Table_Styles[[#This Row],[BB Default]],""))</f>
        <v/>
      </c>
      <c r="BF149" s="60"/>
      <c r="BG149" s="60"/>
      <c r="BH149" s="25" t="str">
        <f>IF(Table_Styles[[#This Row],[BL]]&lt;&gt;"",Table_Styles[[#This Row],[BL]],IF(Table_Styles[[#This Row],[BL Default]]&lt;&gt;"",Table_Styles[[#This Row],[BL Default]],""))</f>
        <v/>
      </c>
      <c r="BI149" s="60"/>
      <c r="BJ149" s="60"/>
      <c r="BK149" s="25" t="str">
        <f>IF(Table_Styles[[#This Row],[Width]]&lt;&gt;"",Table_Styles[[#This Row],[Width]],IF(Table_Styles[[#This Row],[Width Default]]&lt;&gt;"",Table_Styles[[#This Row],[Width Default]],""))</f>
        <v/>
      </c>
      <c r="BL149" s="60"/>
      <c r="BM149" s="60"/>
      <c r="BN149" s="25" t="str">
        <f>IF(Table_Styles[[#This Row],[Height]]&lt;&gt;"",Table_Styles[[#This Row],[Height]],IF(Table_Styles[[#This Row],[Height Default]]&lt;&gt;"",Table_Styles[[#This Row],[Height Default]],""))</f>
        <v/>
      </c>
      <c r="BO149" s="25"/>
      <c r="BP149" s="25"/>
      <c r="BQ149" s="25" t="str">
        <f>IF(Table_Styles[[#This Row],[Top]]&lt;&gt;"",Table_Styles[[#This Row],[Top]],IF(Table_Styles[[#This Row],[Top Default]]&lt;&gt;"",Table_Styles[[#This Row],[Top Default]],""))</f>
        <v/>
      </c>
      <c r="BR149" s="25"/>
      <c r="BS149" s="25"/>
      <c r="BT149" s="25" t="str">
        <f>IF(Table_Styles[[#This Row],[Right]]&lt;&gt;"",Table_Styles[[#This Row],[Right]],IF(Table_Styles[[#This Row],[Right Default]]&lt;&gt;"",Table_Styles[[#This Row],[Right Default]],""))</f>
        <v/>
      </c>
      <c r="BU149" s="25"/>
      <c r="BV149" s="25"/>
      <c r="BW149" s="25" t="str">
        <f>IF(Table_Styles[[#This Row],[Bottom]]&lt;&gt;"",Table_Styles[[#This Row],[Bottom]],IF(Table_Styles[[#This Row],[Bottom Default]]&lt;&gt;"",Table_Styles[[#This Row],[Bottom Default]],""))</f>
        <v/>
      </c>
      <c r="BX149" s="25"/>
      <c r="BY149" s="25"/>
      <c r="BZ149" s="25" t="str">
        <f>IF(Table_Styles[[#This Row],[Left]]&lt;&gt;"",Table_Styles[[#This Row],[Left]],IF(Table_Styles[[#This Row],[Left Default]]&lt;&gt;"",Table_Styles[[#This Row],[Left Default]],""))</f>
        <v/>
      </c>
      <c r="CA149" s="60"/>
      <c r="CB149" s="101" t="str">
        <f>IF(AND(Table_Styles[[#This Row],[Selector]]&lt;&gt;"",Table_Styles[[#This Row],[Font Family Used]]&lt;&gt;"",Table_Styles[[#This Row],[Font Weight Used]]&lt;&gt;""),Table_Styles[[#This Row],[Font Family Used]]&amp;" "&amp;Table_Styles[[#This Row],[Font Weight Used]],"")</f>
        <v>Roboto 400</v>
      </c>
      <c r="CC149" s="101" t="str">
        <f ca="1">IF(AND(Table_Styles[[#This Row],[Selector]],COUNTIF(OFFSET(CC:CC,0,0,ROW()-1,1),"="&amp;Table_Styles[[#This Row],[Font]])=0),Table_Styles[[#This Row],[Font]],"")</f>
        <v/>
      </c>
      <c r="CD149" s="101" t="str">
        <f ca="1">IF(Table_Styles[[#This Row],[Unique Font]]&lt;&gt;"",
"{""fontFamily"":"""&amp;Table_Styles[[#This Row],[Font Family Used]]&amp;""",""fontWeight"":"&amp;Table_Styles[[#This Row],[Font Weight Used]]&amp;"}","")</f>
        <v/>
      </c>
      <c r="CE14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15px;font-weight: 400;color: #2a2a2a;margin-bottom: 0</v>
      </c>
      <c r="CF149" s="103" t="str">
        <f>IF(AND(Table_Styles[[#This Row],[Selector]]&lt;&gt;"", Table_Styles[[#This Row],[Config Properties]]&lt;&gt;""),
Table_Styles[[#This Row],[Selector]]&amp;" { "&amp;Table_Styles[[#This Row],[Config Properties]]&amp;" }","")</f>
        <v>} #sidebar .body .message { font-family: 'Roboto';font-size: 15px;font-weight: 400;color: #2a2a2a;margin-bottom: 0 }</v>
      </c>
      <c r="CG149" s="103" t="str">
        <f xml:space="preserve">
SUBSTITUTE(SUBSTITUTE(SUBSTITUTE(SUBSTITUTE(SUBSTITUTE(SUBSTITUTE(SUBSTITUTE(SUBSTITUTE(Table_Styles[[#This Row],[Config]],
" {","{"),
"{ ","{"),
" }","}"),
"} ","}"),
" ,",","),
", ",","),
" :",":"),
": ",":")</f>
        <v>}#sidebar .body .message{font-family:'Roboto';font-size:15px;font-weight:400;color:#2a2a2a;margin-bottom:0}</v>
      </c>
    </row>
    <row r="150" spans="2:85" ht="21" customHeight="1" thickBot="1">
      <c r="B150" s="109" t="s">
        <v>2</v>
      </c>
      <c r="C150" s="109"/>
      <c r="D150" s="109"/>
      <c r="E150" s="69"/>
      <c r="F150" s="69" t="str">
        <f>IF(Table_Styles[[#This Row],[Font Family]]&lt;&gt;"",Table_Styles[[#This Row],[Font Family]],IF(Table_Styles[[#This Row],[Font Family Default]]&lt;&gt;"",Table_Styles[[#This Row],[Font Family Default]],""))</f>
        <v/>
      </c>
      <c r="G150" s="109"/>
      <c r="H150" s="69"/>
      <c r="I150" s="69" t="str">
        <f>IF(Table_Styles[[#This Row],[Font Size]]&lt;&gt;"",Table_Styles[[#This Row],[Font Size]],IF(Table_Styles[[#This Row],[Font Size Default]]&lt;&gt;"",Table_Styles[[#This Row],[Font Size Default]],""))</f>
        <v/>
      </c>
      <c r="J150" s="109"/>
      <c r="K150" s="69"/>
      <c r="L150" s="69" t="str">
        <f>IF(Table_Styles[[#This Row],[Font Weight]]&lt;&gt;"",Table_Styles[[#This Row],[Font Weight]],IF(Table_Styles[[#This Row],[Font Weight Default]]&lt;&gt;"",Table_Styles[[#This Row],[Font Weight Default]],""))</f>
        <v/>
      </c>
      <c r="M150" s="109"/>
      <c r="N150" s="69"/>
      <c r="O150" s="29" t="str">
        <f>IF(Table_Styles[[#This Row],[Colour]]&lt;&gt;"",Table_Styles[[#This Row],[Colour]],IF(Table_Styles[[#This Row],[Colour Default]]&lt;&gt;"",Table_Styles[[#This Row],[Colour Default]],""))</f>
        <v/>
      </c>
      <c r="P150" s="109"/>
      <c r="Q150" s="69"/>
      <c r="R150" s="69" t="str">
        <f>IF(Table_Styles[[#This Row],[Background]]&lt;&gt;"",Table_Styles[[#This Row],[Background]],IF(Table_Styles[[#This Row],[Background Default]]&lt;&gt;"",Table_Styles[[#This Row],[Background Default]],""))</f>
        <v/>
      </c>
      <c r="S150" s="109"/>
      <c r="T150" s="69"/>
      <c r="U150" s="69" t="str">
        <f>IF(Table_Styles[[#This Row],[Border]]&lt;&gt;"",Table_Styles[[#This Row],[Border]],IF(Table_Styles[[#This Row],[Border Default]]&lt;&gt;"",Table_Styles[[#This Row],[Border Default]],""))</f>
        <v/>
      </c>
      <c r="V150" s="69"/>
      <c r="W150" s="69"/>
      <c r="X150" s="69" t="str">
        <f>IF(Table_Styles[[#This Row],[Border Radius]]&lt;&gt;"",Table_Styles[[#This Row],[Border Radius]],IF(Table_Styles[[#This Row],[Border Radius Default]]&lt;&gt;"",Table_Styles[[#This Row],[Border Radius Default]],""))</f>
        <v/>
      </c>
      <c r="Y150" s="109"/>
      <c r="Z150" s="69"/>
      <c r="AA150" s="69" t="str">
        <f>IF(Table_Styles[[#This Row],[MT]]&lt;&gt;"",Table_Styles[[#This Row],[MT]],IF(Table_Styles[[#This Row],[MT Default]]&lt;&gt;"",Table_Styles[[#This Row],[MT Default]],""))</f>
        <v/>
      </c>
      <c r="AB150" s="109"/>
      <c r="AC150" s="69"/>
      <c r="AD150" s="69" t="str">
        <f>IF(Table_Styles[[#This Row],[MR]]&lt;&gt;"",Table_Styles[[#This Row],[MR]],IF(Table_Styles[[#This Row],[MR Default]]&lt;&gt;"",Table_Styles[[#This Row],[MR Default]],""))</f>
        <v/>
      </c>
      <c r="AE150" s="109"/>
      <c r="AF150" s="69"/>
      <c r="AG150" s="69" t="str">
        <f>IF(Table_Styles[[#This Row],[MB]]&lt;&gt;"",Table_Styles[[#This Row],[MB]],IF(Table_Styles[[#This Row],[MB Default]]&lt;&gt;"",Table_Styles[[#This Row],[MB Default]],""))</f>
        <v/>
      </c>
      <c r="AH150" s="109"/>
      <c r="AI150" s="69"/>
      <c r="AJ150" s="69" t="str">
        <f>IF(Table_Styles[[#This Row],[ML]]&lt;&gt;"",Table_Styles[[#This Row],[ML]],IF(Table_Styles[[#This Row],[ML Default]]&lt;&gt;"",Table_Styles[[#This Row],[ML Default]],""))</f>
        <v/>
      </c>
      <c r="AK150" s="109"/>
      <c r="AL150" s="69"/>
      <c r="AM150" s="69" t="str">
        <f>IF(Table_Styles[[#This Row],[PT]]&lt;&gt;"",Table_Styles[[#This Row],[PT]],IF(Table_Styles[[#This Row],[PT Default]]&lt;&gt;"",Table_Styles[[#This Row],[PT Default]],""))</f>
        <v/>
      </c>
      <c r="AN150" s="109"/>
      <c r="AO150" s="69"/>
      <c r="AP150" s="69" t="str">
        <f>IF(Table_Styles[[#This Row],[PR]]&lt;&gt;"",Table_Styles[[#This Row],[PR]],IF(Table_Styles[[#This Row],[PR Default]]&lt;&gt;"",Table_Styles[[#This Row],[PR Default]],""))</f>
        <v/>
      </c>
      <c r="AQ150" s="109"/>
      <c r="AR150" s="69"/>
      <c r="AS150" s="69" t="str">
        <f>IF(Table_Styles[[#This Row],[PB]]&lt;&gt;"",Table_Styles[[#This Row],[PB]],IF(Table_Styles[[#This Row],[PB Default]]&lt;&gt;"",Table_Styles[[#This Row],[PB Default]],""))</f>
        <v/>
      </c>
      <c r="AT150" s="109"/>
      <c r="AU150" s="69"/>
      <c r="AV150" s="69" t="str">
        <f>IF(Table_Styles[[#This Row],[PL]]&lt;&gt;"",Table_Styles[[#This Row],[PL]],IF(Table_Styles[[#This Row],[PL Default]]&lt;&gt;"",Table_Styles[[#This Row],[PL Default]],""))</f>
        <v/>
      </c>
      <c r="AW150" s="109"/>
      <c r="AX150" s="69"/>
      <c r="AY150" s="69" t="str">
        <f>IF(Table_Styles[[#This Row],[BT]]&lt;&gt;"",Table_Styles[[#This Row],[BT]],IF(Table_Styles[[#This Row],[BT Default]]&lt;&gt;"",Table_Styles[[#This Row],[BT Default]],""))</f>
        <v/>
      </c>
      <c r="AZ150" s="109"/>
      <c r="BA150" s="69"/>
      <c r="BB150" s="69" t="str">
        <f>IF(Table_Styles[[#This Row],[BR]]&lt;&gt;"",Table_Styles[[#This Row],[BR]],IF(Table_Styles[[#This Row],[BR Default]]&lt;&gt;"",Table_Styles[[#This Row],[BR Default]],""))</f>
        <v/>
      </c>
      <c r="BC150" s="109"/>
      <c r="BD150" s="69"/>
      <c r="BE150" s="69" t="str">
        <f>IF(Table_Styles[[#This Row],[BB]]&lt;&gt;"",Table_Styles[[#This Row],[BB]],IF(Table_Styles[[#This Row],[BB Default]]&lt;&gt;"",Table_Styles[[#This Row],[BB Default]],""))</f>
        <v/>
      </c>
      <c r="BF150" s="109"/>
      <c r="BG150" s="69"/>
      <c r="BH150" s="69" t="str">
        <f>IF(Table_Styles[[#This Row],[BL]]&lt;&gt;"",Table_Styles[[#This Row],[BL]],IF(Table_Styles[[#This Row],[BL Default]]&lt;&gt;"",Table_Styles[[#This Row],[BL Default]],""))</f>
        <v/>
      </c>
      <c r="BI150" s="69"/>
      <c r="BJ150" s="69"/>
      <c r="BK150" s="69" t="str">
        <f>IF(Table_Styles[[#This Row],[Width]]&lt;&gt;"",Table_Styles[[#This Row],[Width]],IF(Table_Styles[[#This Row],[Width Default]]&lt;&gt;"",Table_Styles[[#This Row],[Width Default]],""))</f>
        <v/>
      </c>
      <c r="BL150" s="69"/>
      <c r="BM150" s="69"/>
      <c r="BN150" s="69" t="str">
        <f>IF(Table_Styles[[#This Row],[Height]]&lt;&gt;"",Table_Styles[[#This Row],[Height]],IF(Table_Styles[[#This Row],[Height Default]]&lt;&gt;"",Table_Styles[[#This Row],[Height Default]],""))</f>
        <v/>
      </c>
      <c r="BO150" s="69"/>
      <c r="BP150" s="69"/>
      <c r="BQ150" s="69" t="str">
        <f>IF(Table_Styles[[#This Row],[Top]]&lt;&gt;"",Table_Styles[[#This Row],[Top]],IF(Table_Styles[[#This Row],[Top Default]]&lt;&gt;"",Table_Styles[[#This Row],[Top Default]],""))</f>
        <v/>
      </c>
      <c r="BR150" s="69"/>
      <c r="BS150" s="69"/>
      <c r="BT150" s="69" t="str">
        <f>IF(Table_Styles[[#This Row],[Right]]&lt;&gt;"",Table_Styles[[#This Row],[Right]],IF(Table_Styles[[#This Row],[Right Default]]&lt;&gt;"",Table_Styles[[#This Row],[Right Default]],""))</f>
        <v/>
      </c>
      <c r="BU150" s="69"/>
      <c r="BV150" s="69"/>
      <c r="BW150" s="69" t="str">
        <f>IF(Table_Styles[[#This Row],[Bottom]]&lt;&gt;"",Table_Styles[[#This Row],[Bottom]],IF(Table_Styles[[#This Row],[Bottom Default]]&lt;&gt;"",Table_Styles[[#This Row],[Bottom Default]],""))</f>
        <v/>
      </c>
      <c r="BX150" s="69"/>
      <c r="BY150" s="69"/>
      <c r="BZ150" s="69" t="str">
        <f>IF(Table_Styles[[#This Row],[Left]]&lt;&gt;"",Table_Styles[[#This Row],[Left]],IF(Table_Styles[[#This Row],[Left Default]]&lt;&gt;"",Table_Styles[[#This Row],[Left Default]],""))</f>
        <v/>
      </c>
      <c r="CA150" s="109"/>
      <c r="CB150" s="109" t="str">
        <f>IF(AND(Table_Styles[[#This Row],[Selector]]&lt;&gt;"",Table_Styles[[#This Row],[Font Family Used]]&lt;&gt;"",Table_Styles[[#This Row],[Font Weight Used]]&lt;&gt;""),Table_Styles[[#This Row],[Font Family Used]]&amp;" "&amp;Table_Styles[[#This Row],[Font Weight Used]],"")</f>
        <v/>
      </c>
      <c r="CC150" s="109" t="str">
        <f ca="1">IF(AND(Table_Styles[[#This Row],[Selector]],COUNTIF(OFFSET(CC:CC,0,0,ROW()-1,1),"="&amp;Table_Styles[[#This Row],[Font]])=0),Table_Styles[[#This Row],[Font]],"")</f>
        <v/>
      </c>
      <c r="CD150" s="109" t="str">
        <f ca="1">IF(Table_Styles[[#This Row],[Unique Font]]&lt;&gt;"",
"{""fontFamily"":"""&amp;Table_Styles[[#This Row],[Font Family Used]]&amp;""",""fontWeight"":"&amp;Table_Styles[[#This Row],[Font Weight Used]]&amp;"}","")</f>
        <v/>
      </c>
      <c r="CE150"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0" s="109" t="str">
        <f>IF(AND(Table_Styles[[#This Row],[Selector]]&lt;&gt;"", Table_Styles[[#This Row],[Config Properties]]&lt;&gt;""),
Table_Styles[[#This Row],[Selector]]&amp;" { "&amp;Table_Styles[[#This Row],[Config Properties]]&amp;" }","")</f>
        <v/>
      </c>
      <c r="CG150" s="109" t="str">
        <f xml:space="preserve">
SUBSTITUTE(SUBSTITUTE(SUBSTITUTE(SUBSTITUTE(SUBSTITUTE(SUBSTITUTE(SUBSTITUTE(SUBSTITUTE(Table_Styles[[#This Row],[Config]],
" {","{"),
"{ ","{"),
" }","}"),
"} ","}"),
" ,",","),
", ",","),
" :",":"),
": ",":")</f>
        <v/>
      </c>
    </row>
    <row r="151" spans="2:85" ht="21" customHeight="1">
      <c r="B151" s="103" t="s">
        <v>1708</v>
      </c>
      <c r="C151" s="105" t="s">
        <v>1706</v>
      </c>
      <c r="D151" s="146"/>
      <c r="E151" s="60"/>
      <c r="F151" s="50" t="str">
        <f>IF(Table_Styles[[#This Row],[Font Family]]&lt;&gt;"",Table_Styles[[#This Row],[Font Family]],IF(Table_Styles[[#This Row],[Font Family Default]]&lt;&gt;"",Table_Styles[[#This Row],[Font Family Default]],""))</f>
        <v/>
      </c>
      <c r="G151" s="146"/>
      <c r="H151" s="135" t="s">
        <v>393</v>
      </c>
      <c r="I151" s="50" t="str">
        <f>IF(Table_Styles[[#This Row],[Font Size]]&lt;&gt;"",Table_Styles[[#This Row],[Font Size]],IF(Table_Styles[[#This Row],[Font Size Default]]&lt;&gt;"",Table_Styles[[#This Row],[Font Size Default]],""))</f>
        <v>20px</v>
      </c>
      <c r="J151" s="146"/>
      <c r="K151" s="60"/>
      <c r="L151" s="29" t="str">
        <f>IF(Table_Styles[[#This Row],[Font Weight]]&lt;&gt;"",Table_Styles[[#This Row],[Font Weight]],IF(Table_Styles[[#This Row],[Font Weight Default]]&lt;&gt;"",Table_Styles[[#This Row],[Font Weight Default]],""))</f>
        <v/>
      </c>
      <c r="M151" s="146"/>
      <c r="N151" s="62"/>
      <c r="O151" s="29" t="str">
        <f>IF(Table_Styles[[#This Row],[Colour]]&lt;&gt;"",Table_Styles[[#This Row],[Colour]],IF(Table_Styles[[#This Row],[Colour Default]]&lt;&gt;"",Table_Styles[[#This Row],[Colour Default]],""))</f>
        <v/>
      </c>
      <c r="P151" s="146"/>
      <c r="Q151" s="60"/>
      <c r="R151" s="29" t="str">
        <f>IF(Table_Styles[[#This Row],[Background]]&lt;&gt;"",Table_Styles[[#This Row],[Background]],IF(Table_Styles[[#This Row],[Background Default]]&lt;&gt;"",Table_Styles[[#This Row],[Background Default]],""))</f>
        <v/>
      </c>
      <c r="S151" s="146"/>
      <c r="T151" s="60"/>
      <c r="U151" s="29" t="str">
        <f>IF(Table_Styles[[#This Row],[Border]]&lt;&gt;"",Table_Styles[[#This Row],[Border]],IF(Table_Styles[[#This Row],[Border Default]]&lt;&gt;"",Table_Styles[[#This Row],[Border Default]],""))</f>
        <v/>
      </c>
      <c r="V151" s="60"/>
      <c r="W151" s="62"/>
      <c r="X151" s="29" t="str">
        <f>IF(Table_Styles[[#This Row],[Border Radius]]&lt;&gt;"",Table_Styles[[#This Row],[Border Radius]],IF(Table_Styles[[#This Row],[Border Radius Default]]&lt;&gt;"",Table_Styles[[#This Row],[Border Radius Default]],""))</f>
        <v/>
      </c>
      <c r="Y151" s="146"/>
      <c r="Z151" s="60" t="s">
        <v>165</v>
      </c>
      <c r="AA151" s="29" t="str">
        <f>IF(Table_Styles[[#This Row],[MT]]&lt;&gt;"",Table_Styles[[#This Row],[MT]],IF(Table_Styles[[#This Row],[MT Default]]&lt;&gt;"",Table_Styles[[#This Row],[MT Default]],""))</f>
        <v>0</v>
      </c>
      <c r="AB151" s="146"/>
      <c r="AC151" s="60"/>
      <c r="AD151" s="29" t="str">
        <f>IF(Table_Styles[[#This Row],[MR]]&lt;&gt;"",Table_Styles[[#This Row],[MR]],IF(Table_Styles[[#This Row],[MR Default]]&lt;&gt;"",Table_Styles[[#This Row],[MR Default]],""))</f>
        <v/>
      </c>
      <c r="AE151" s="146"/>
      <c r="AF151" s="60"/>
      <c r="AG151" s="29" t="str">
        <f>IF(Table_Styles[[#This Row],[MB]]&lt;&gt;"",Table_Styles[[#This Row],[MB]],IF(Table_Styles[[#This Row],[MB Default]]&lt;&gt;"",Table_Styles[[#This Row],[MB Default]],""))</f>
        <v/>
      </c>
      <c r="AH151" s="146"/>
      <c r="AI151" s="62"/>
      <c r="AJ151" s="29" t="str">
        <f>IF(Table_Styles[[#This Row],[ML]]&lt;&gt;"",Table_Styles[[#This Row],[ML]],IF(Table_Styles[[#This Row],[ML Default]]&lt;&gt;"",Table_Styles[[#This Row],[ML Default]],""))</f>
        <v/>
      </c>
      <c r="AK151" s="146"/>
      <c r="AL151" s="60"/>
      <c r="AM151" s="29" t="str">
        <f>IF(Table_Styles[[#This Row],[PT]]&lt;&gt;"",Table_Styles[[#This Row],[PT]],IF(Table_Styles[[#This Row],[PT Default]]&lt;&gt;"",Table_Styles[[#This Row],[PT Default]],""))</f>
        <v/>
      </c>
      <c r="AN151" s="146"/>
      <c r="AO151" s="60"/>
      <c r="AP151" s="29" t="str">
        <f>IF(Table_Styles[[#This Row],[PR]]&lt;&gt;"",Table_Styles[[#This Row],[PR]],IF(Table_Styles[[#This Row],[PR Default]]&lt;&gt;"",Table_Styles[[#This Row],[PR Default]],""))</f>
        <v/>
      </c>
      <c r="AQ151" s="146"/>
      <c r="AR151" s="60"/>
      <c r="AS151" s="29" t="str">
        <f>IF(Table_Styles[[#This Row],[PB]]&lt;&gt;"",Table_Styles[[#This Row],[PB]],IF(Table_Styles[[#This Row],[PB Default]]&lt;&gt;"",Table_Styles[[#This Row],[PB Default]],""))</f>
        <v/>
      </c>
      <c r="AT151" s="146"/>
      <c r="AU151" s="60"/>
      <c r="AV151" s="29" t="str">
        <f>IF(Table_Styles[[#This Row],[PL]]&lt;&gt;"",Table_Styles[[#This Row],[PL]],IF(Table_Styles[[#This Row],[PL Default]]&lt;&gt;"",Table_Styles[[#This Row],[PL Default]],""))</f>
        <v/>
      </c>
      <c r="AW151" s="146"/>
      <c r="AX151" s="60"/>
      <c r="AY151" s="29" t="str">
        <f>IF(Table_Styles[[#This Row],[BT]]&lt;&gt;"",Table_Styles[[#This Row],[BT]],IF(Table_Styles[[#This Row],[BT Default]]&lt;&gt;"",Table_Styles[[#This Row],[BT Default]],""))</f>
        <v/>
      </c>
      <c r="AZ151" s="146"/>
      <c r="BA151" s="60"/>
      <c r="BB151" s="29" t="str">
        <f>IF(Table_Styles[[#This Row],[BR]]&lt;&gt;"",Table_Styles[[#This Row],[BR]],IF(Table_Styles[[#This Row],[BR Default]]&lt;&gt;"",Table_Styles[[#This Row],[BR Default]],""))</f>
        <v/>
      </c>
      <c r="BC151" s="146"/>
      <c r="BD151" s="60"/>
      <c r="BE151" s="29" t="str">
        <f>IF(Table_Styles[[#This Row],[BB]]&lt;&gt;"",Table_Styles[[#This Row],[BB]],IF(Table_Styles[[#This Row],[BB Default]]&lt;&gt;"",Table_Styles[[#This Row],[BB Default]],""))</f>
        <v/>
      </c>
      <c r="BF151" s="146"/>
      <c r="BG151" s="60"/>
      <c r="BH151" s="29" t="str">
        <f>IF(Table_Styles[[#This Row],[BL]]&lt;&gt;"",Table_Styles[[#This Row],[BL]],IF(Table_Styles[[#This Row],[BL Default]]&lt;&gt;"",Table_Styles[[#This Row],[BL Default]],""))</f>
        <v/>
      </c>
      <c r="BI151" s="60"/>
      <c r="BJ151" s="60"/>
      <c r="BK151" s="29" t="str">
        <f>IF(Table_Styles[[#This Row],[Width]]&lt;&gt;"",Table_Styles[[#This Row],[Width]],IF(Table_Styles[[#This Row],[Width Default]]&lt;&gt;"",Table_Styles[[#This Row],[Width Default]],""))</f>
        <v/>
      </c>
      <c r="BL151" s="60"/>
      <c r="BM151" s="60"/>
      <c r="BN151" s="29" t="str">
        <f>IF(Table_Styles[[#This Row],[Height]]&lt;&gt;"",Table_Styles[[#This Row],[Height]],IF(Table_Styles[[#This Row],[Height Default]]&lt;&gt;"",Table_Styles[[#This Row],[Height Default]],""))</f>
        <v/>
      </c>
      <c r="BO151" s="25"/>
      <c r="BP151" s="25"/>
      <c r="BQ151" s="29" t="str">
        <f>IF(Table_Styles[[#This Row],[Top]]&lt;&gt;"",Table_Styles[[#This Row],[Top]],IF(Table_Styles[[#This Row],[Top Default]]&lt;&gt;"",Table_Styles[[#This Row],[Top Default]],""))</f>
        <v/>
      </c>
      <c r="BR151" s="25"/>
      <c r="BS151" s="25"/>
      <c r="BT151" s="29" t="str">
        <f>IF(Table_Styles[[#This Row],[Right]]&lt;&gt;"",Table_Styles[[#This Row],[Right]],IF(Table_Styles[[#This Row],[Right Default]]&lt;&gt;"",Table_Styles[[#This Row],[Right Default]],""))</f>
        <v/>
      </c>
      <c r="BU151" s="25"/>
      <c r="BV151" s="25"/>
      <c r="BW151" s="29" t="str">
        <f>IF(Table_Styles[[#This Row],[Bottom]]&lt;&gt;"",Table_Styles[[#This Row],[Bottom]],IF(Table_Styles[[#This Row],[Bottom Default]]&lt;&gt;"",Table_Styles[[#This Row],[Bottom Default]],""))</f>
        <v/>
      </c>
      <c r="BX151" s="25"/>
      <c r="BY151" s="25"/>
      <c r="BZ151" s="29" t="str">
        <f>IF(Table_Styles[[#This Row],[Left]]&lt;&gt;"",Table_Styles[[#This Row],[Left]],IF(Table_Styles[[#This Row],[Left Default]]&lt;&gt;"",Table_Styles[[#This Row],[Left Default]],""))</f>
        <v/>
      </c>
      <c r="CA151" s="184"/>
      <c r="CB151" s="107" t="str">
        <f>IF(AND(Table_Styles[[#This Row],[Selector]]&lt;&gt;"",Table_Styles[[#This Row],[Font Family Used]]&lt;&gt;"",Table_Styles[[#This Row],[Font Weight Used]]&lt;&gt;""),Table_Styles[[#This Row],[Font Family Used]]&amp;" "&amp;Table_Styles[[#This Row],[Font Weight Used]],"")</f>
        <v/>
      </c>
      <c r="CC151" s="107" t="str">
        <f ca="1">IF(AND(Table_Styles[[#This Row],[Selector]],COUNTIF(OFFSET(CC:CC,0,0,ROW()-1,1),"="&amp;Table_Styles[[#This Row],[Font]])=0),Table_Styles[[#This Row],[Font]],"")</f>
        <v/>
      </c>
      <c r="CD151" s="107" t="str">
        <f ca="1">IF(Table_Styles[[#This Row],[Unique Font]]&lt;&gt;"",
"{""fontFamily"":"""&amp;Table_Styles[[#This Row],[Font Family Used]]&amp;""",""fontWeight"":"&amp;Table_Styles[[#This Row],[Font Weight Used]]&amp;"}","")</f>
        <v/>
      </c>
      <c r="CE15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20px;margin-top: 0</v>
      </c>
      <c r="CF151" s="106" t="str">
        <f>IF(AND(Table_Styles[[#This Row],[Selector]]&lt;&gt;"", Table_Styles[[#This Row],[Config Properties]]&lt;&gt;""),
Table_Styles[[#This Row],[Selector]]&amp;" { "&amp;Table_Styles[[#This Row],[Config Properties]]&amp;" }","")</f>
        <v>#sidebar .header .h3 { font-size: 20px;margin-top: 0 }</v>
      </c>
      <c r="CG151" s="106" t="str">
        <f xml:space="preserve">
SUBSTITUTE(SUBSTITUTE(SUBSTITUTE(SUBSTITUTE(SUBSTITUTE(SUBSTITUTE(SUBSTITUTE(SUBSTITUTE(Table_Styles[[#This Row],[Config]],
" {","{"),
"{ ","{"),
" }","}"),
"} ","}"),
" ,",","),
", ",","),
" :",":"),
": ",":")</f>
        <v>#sidebar .header .h3{font-size:20px;margin-top:0}</v>
      </c>
    </row>
    <row r="152" spans="2:85" ht="21" customHeight="1">
      <c r="B152" s="103" t="s">
        <v>1709</v>
      </c>
      <c r="C152" s="105" t="s">
        <v>1707</v>
      </c>
      <c r="D152" s="146"/>
      <c r="E152" s="60"/>
      <c r="F152" s="50" t="str">
        <f>IF(Table_Styles[[#This Row],[Font Family]]&lt;&gt;"",Table_Styles[[#This Row],[Font Family]],IF(Table_Styles[[#This Row],[Font Family Default]]&lt;&gt;"",Table_Styles[[#This Row],[Font Family Default]],""))</f>
        <v/>
      </c>
      <c r="G152" s="146"/>
      <c r="H152" s="135" t="s">
        <v>393</v>
      </c>
      <c r="I152" s="50" t="str">
        <f>IF(Table_Styles[[#This Row],[Font Size]]&lt;&gt;"",Table_Styles[[#This Row],[Font Size]],IF(Table_Styles[[#This Row],[Font Size Default]]&lt;&gt;"",Table_Styles[[#This Row],[Font Size Default]],""))</f>
        <v>20px</v>
      </c>
      <c r="J152" s="146"/>
      <c r="K152" s="60"/>
      <c r="L152" s="29" t="str">
        <f>IF(Table_Styles[[#This Row],[Font Weight]]&lt;&gt;"",Table_Styles[[#This Row],[Font Weight]],IF(Table_Styles[[#This Row],[Font Weight Default]]&lt;&gt;"",Table_Styles[[#This Row],[Font Weight Default]],""))</f>
        <v/>
      </c>
      <c r="M152" s="146"/>
      <c r="N152" s="62"/>
      <c r="O152" s="29" t="str">
        <f>IF(Table_Styles[[#This Row],[Colour]]&lt;&gt;"",Table_Styles[[#This Row],[Colour]],IF(Table_Styles[[#This Row],[Colour Default]]&lt;&gt;"",Table_Styles[[#This Row],[Colour Default]],""))</f>
        <v/>
      </c>
      <c r="P152" s="146"/>
      <c r="Q152" s="60"/>
      <c r="R152" s="29" t="str">
        <f>IF(Table_Styles[[#This Row],[Background]]&lt;&gt;"",Table_Styles[[#This Row],[Background]],IF(Table_Styles[[#This Row],[Background Default]]&lt;&gt;"",Table_Styles[[#This Row],[Background Default]],""))</f>
        <v/>
      </c>
      <c r="S152" s="146"/>
      <c r="T152" s="60"/>
      <c r="U152" s="29" t="str">
        <f>IF(Table_Styles[[#This Row],[Border]]&lt;&gt;"",Table_Styles[[#This Row],[Border]],IF(Table_Styles[[#This Row],[Border Default]]&lt;&gt;"",Table_Styles[[#This Row],[Border Default]],""))</f>
        <v/>
      </c>
      <c r="V152" s="60"/>
      <c r="W152" s="62"/>
      <c r="X152" s="29" t="str">
        <f>IF(Table_Styles[[#This Row],[Border Radius]]&lt;&gt;"",Table_Styles[[#This Row],[Border Radius]],IF(Table_Styles[[#This Row],[Border Radius Default]]&lt;&gt;"",Table_Styles[[#This Row],[Border Radius Default]],""))</f>
        <v/>
      </c>
      <c r="Y152" s="146"/>
      <c r="Z152" s="60"/>
      <c r="AA152" s="29" t="str">
        <f>IF(Table_Styles[[#This Row],[MT]]&lt;&gt;"",Table_Styles[[#This Row],[MT]],IF(Table_Styles[[#This Row],[MT Default]]&lt;&gt;"",Table_Styles[[#This Row],[MT Default]],""))</f>
        <v/>
      </c>
      <c r="AB152" s="146"/>
      <c r="AC152" s="60"/>
      <c r="AD152" s="29" t="str">
        <f>IF(Table_Styles[[#This Row],[MR]]&lt;&gt;"",Table_Styles[[#This Row],[MR]],IF(Table_Styles[[#This Row],[MR Default]]&lt;&gt;"",Table_Styles[[#This Row],[MR Default]],""))</f>
        <v/>
      </c>
      <c r="AE152" s="146"/>
      <c r="AF152" s="60"/>
      <c r="AG152" s="29" t="str">
        <f>IF(Table_Styles[[#This Row],[MB]]&lt;&gt;"",Table_Styles[[#This Row],[MB]],IF(Table_Styles[[#This Row],[MB Default]]&lt;&gt;"",Table_Styles[[#This Row],[MB Default]],""))</f>
        <v/>
      </c>
      <c r="AH152" s="146"/>
      <c r="AI152" s="62"/>
      <c r="AJ152" s="29" t="str">
        <f>IF(Table_Styles[[#This Row],[ML]]&lt;&gt;"",Table_Styles[[#This Row],[ML]],IF(Table_Styles[[#This Row],[ML Default]]&lt;&gt;"",Table_Styles[[#This Row],[ML Default]],""))</f>
        <v/>
      </c>
      <c r="AK152" s="146"/>
      <c r="AL152" s="60"/>
      <c r="AM152" s="29" t="str">
        <f>IF(Table_Styles[[#This Row],[PT]]&lt;&gt;"",Table_Styles[[#This Row],[PT]],IF(Table_Styles[[#This Row],[PT Default]]&lt;&gt;"",Table_Styles[[#This Row],[PT Default]],""))</f>
        <v/>
      </c>
      <c r="AN152" s="146"/>
      <c r="AO152" s="60"/>
      <c r="AP152" s="29" t="str">
        <f>IF(Table_Styles[[#This Row],[PR]]&lt;&gt;"",Table_Styles[[#This Row],[PR]],IF(Table_Styles[[#This Row],[PR Default]]&lt;&gt;"",Table_Styles[[#This Row],[PR Default]],""))</f>
        <v/>
      </c>
      <c r="AQ152" s="146"/>
      <c r="AR152" s="60"/>
      <c r="AS152" s="29" t="str">
        <f>IF(Table_Styles[[#This Row],[PB]]&lt;&gt;"",Table_Styles[[#This Row],[PB]],IF(Table_Styles[[#This Row],[PB Default]]&lt;&gt;"",Table_Styles[[#This Row],[PB Default]],""))</f>
        <v/>
      </c>
      <c r="AT152" s="146"/>
      <c r="AU152" s="60"/>
      <c r="AV152" s="29" t="str">
        <f>IF(Table_Styles[[#This Row],[PL]]&lt;&gt;"",Table_Styles[[#This Row],[PL]],IF(Table_Styles[[#This Row],[PL Default]]&lt;&gt;"",Table_Styles[[#This Row],[PL Default]],""))</f>
        <v/>
      </c>
      <c r="AW152" s="146"/>
      <c r="AX152" s="60"/>
      <c r="AY152" s="29" t="str">
        <f>IF(Table_Styles[[#This Row],[BT]]&lt;&gt;"",Table_Styles[[#This Row],[BT]],IF(Table_Styles[[#This Row],[BT Default]]&lt;&gt;"",Table_Styles[[#This Row],[BT Default]],""))</f>
        <v/>
      </c>
      <c r="AZ152" s="146"/>
      <c r="BA152" s="60"/>
      <c r="BB152" s="29" t="str">
        <f>IF(Table_Styles[[#This Row],[BR]]&lt;&gt;"",Table_Styles[[#This Row],[BR]],IF(Table_Styles[[#This Row],[BR Default]]&lt;&gt;"",Table_Styles[[#This Row],[BR Default]],""))</f>
        <v/>
      </c>
      <c r="BC152" s="146"/>
      <c r="BD152" s="60"/>
      <c r="BE152" s="29" t="str">
        <f>IF(Table_Styles[[#This Row],[BB]]&lt;&gt;"",Table_Styles[[#This Row],[BB]],IF(Table_Styles[[#This Row],[BB Default]]&lt;&gt;"",Table_Styles[[#This Row],[BB Default]],""))</f>
        <v/>
      </c>
      <c r="BF152" s="146"/>
      <c r="BG152" s="60"/>
      <c r="BH152" s="29" t="str">
        <f>IF(Table_Styles[[#This Row],[BL]]&lt;&gt;"",Table_Styles[[#This Row],[BL]],IF(Table_Styles[[#This Row],[BL Default]]&lt;&gt;"",Table_Styles[[#This Row],[BL Default]],""))</f>
        <v/>
      </c>
      <c r="BI152" s="60"/>
      <c r="BJ152" s="60"/>
      <c r="BK152" s="29" t="str">
        <f>IF(Table_Styles[[#This Row],[Width]]&lt;&gt;"",Table_Styles[[#This Row],[Width]],IF(Table_Styles[[#This Row],[Width Default]]&lt;&gt;"",Table_Styles[[#This Row],[Width Default]],""))</f>
        <v/>
      </c>
      <c r="BL152" s="60"/>
      <c r="BM152" s="60"/>
      <c r="BN152" s="29" t="str">
        <f>IF(Table_Styles[[#This Row],[Height]]&lt;&gt;"",Table_Styles[[#This Row],[Height]],IF(Table_Styles[[#This Row],[Height Default]]&lt;&gt;"",Table_Styles[[#This Row],[Height Default]],""))</f>
        <v/>
      </c>
      <c r="BO152" s="25"/>
      <c r="BP152" s="25"/>
      <c r="BQ152" s="29" t="str">
        <f>IF(Table_Styles[[#This Row],[Top]]&lt;&gt;"",Table_Styles[[#This Row],[Top]],IF(Table_Styles[[#This Row],[Top Default]]&lt;&gt;"",Table_Styles[[#This Row],[Top Default]],""))</f>
        <v/>
      </c>
      <c r="BR152" s="25"/>
      <c r="BS152" s="25"/>
      <c r="BT152" s="29" t="str">
        <f>IF(Table_Styles[[#This Row],[Right]]&lt;&gt;"",Table_Styles[[#This Row],[Right]],IF(Table_Styles[[#This Row],[Right Default]]&lt;&gt;"",Table_Styles[[#This Row],[Right Default]],""))</f>
        <v/>
      </c>
      <c r="BU152" s="25"/>
      <c r="BV152" s="25"/>
      <c r="BW152" s="29" t="str">
        <f>IF(Table_Styles[[#This Row],[Bottom]]&lt;&gt;"",Table_Styles[[#This Row],[Bottom]],IF(Table_Styles[[#This Row],[Bottom Default]]&lt;&gt;"",Table_Styles[[#This Row],[Bottom Default]],""))</f>
        <v/>
      </c>
      <c r="BX152" s="25"/>
      <c r="BY152" s="25"/>
      <c r="BZ152" s="29" t="str">
        <f>IF(Table_Styles[[#This Row],[Left]]&lt;&gt;"",Table_Styles[[#This Row],[Left]],IF(Table_Styles[[#This Row],[Left Default]]&lt;&gt;"",Table_Styles[[#This Row],[Left Default]],""))</f>
        <v/>
      </c>
      <c r="CA152" s="184"/>
      <c r="CB152" s="107" t="str">
        <f>IF(AND(Table_Styles[[#This Row],[Selector]]&lt;&gt;"",Table_Styles[[#This Row],[Font Family Used]]&lt;&gt;"",Table_Styles[[#This Row],[Font Weight Used]]&lt;&gt;""),Table_Styles[[#This Row],[Font Family Used]]&amp;" "&amp;Table_Styles[[#This Row],[Font Weight Used]],"")</f>
        <v/>
      </c>
      <c r="CC152" s="107" t="str">
        <f ca="1">IF(AND(Table_Styles[[#This Row],[Selector]],COUNTIF(OFFSET(CC:CC,0,0,ROW()-1,1),"="&amp;Table_Styles[[#This Row],[Font]])=0),Table_Styles[[#This Row],[Font]],"")</f>
        <v/>
      </c>
      <c r="CD152" s="107" t="str">
        <f ca="1">IF(Table_Styles[[#This Row],[Unique Font]]&lt;&gt;"",
"{""fontFamily"":"""&amp;Table_Styles[[#This Row],[Font Family Used]]&amp;""",""fontWeight"":"&amp;Table_Styles[[#This Row],[Font Weight Used]]&amp;"}","")</f>
        <v/>
      </c>
      <c r="CE152"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v>
      </c>
      <c r="CF152" s="106" t="str">
        <f>IF(AND(Table_Styles[[#This Row],[Selector]]&lt;&gt;"", Table_Styles[[#This Row],[Config Properties]]&lt;&gt;""),
Table_Styles[[#This Row],[Selector]]&amp;" { "&amp;Table_Styles[[#This Row],[Config Properties]]&amp;" }","")</f>
        <v>#sidebar .header .quote-reference { font-size: 20px }</v>
      </c>
      <c r="CG152" s="106" t="str">
        <f xml:space="preserve">
SUBSTITUTE(SUBSTITUTE(SUBSTITUTE(SUBSTITUTE(SUBSTITUTE(SUBSTITUTE(SUBSTITUTE(SUBSTITUTE(Table_Styles[[#This Row],[Config]],
" {","{"),
"{ ","{"),
" }","}"),
"} ","}"),
" ,",","),
", ",","),
" :",":"),
": ",":")</f>
        <v>#sidebar .header .quote-reference{font-size:20px}</v>
      </c>
    </row>
    <row r="153" spans="2:85" ht="21" customHeight="1">
      <c r="B153" s="103" t="s">
        <v>37</v>
      </c>
      <c r="C153" s="105" t="s">
        <v>1710</v>
      </c>
      <c r="D153" s="146"/>
      <c r="E153" s="60"/>
      <c r="F153" s="50" t="str">
        <f>IF(Table_Styles[[#This Row],[Font Family]]&lt;&gt;"",Table_Styles[[#This Row],[Font Family]],IF(Table_Styles[[#This Row],[Font Family Default]]&lt;&gt;"",Table_Styles[[#This Row],[Font Family Default]],""))</f>
        <v/>
      </c>
      <c r="G153" s="146"/>
      <c r="H153" s="62" t="s">
        <v>379</v>
      </c>
      <c r="I153" s="50" t="str">
        <f>IF(Table_Styles[[#This Row],[Font Size]]&lt;&gt;"",Table_Styles[[#This Row],[Font Size]],IF(Table_Styles[[#This Row],[Font Size Default]]&lt;&gt;"",Table_Styles[[#This Row],[Font Size Default]],""))</f>
        <v>15px</v>
      </c>
      <c r="J153" s="146"/>
      <c r="K153" s="60"/>
      <c r="L153" s="29" t="str">
        <f>IF(Table_Styles[[#This Row],[Font Weight]]&lt;&gt;"",Table_Styles[[#This Row],[Font Weight]],IF(Table_Styles[[#This Row],[Font Weight Default]]&lt;&gt;"",Table_Styles[[#This Row],[Font Weight Default]],""))</f>
        <v/>
      </c>
      <c r="M153" s="146"/>
      <c r="N153" s="62"/>
      <c r="O153" s="29" t="str">
        <f>IF(Table_Styles[[#This Row],[Colour]]&lt;&gt;"",Table_Styles[[#This Row],[Colour]],IF(Table_Styles[[#This Row],[Colour Default]]&lt;&gt;"",Table_Styles[[#This Row],[Colour Default]],""))</f>
        <v/>
      </c>
      <c r="P153" s="146"/>
      <c r="Q153" s="60"/>
      <c r="R153" s="29" t="str">
        <f>IF(Table_Styles[[#This Row],[Background]]&lt;&gt;"",Table_Styles[[#This Row],[Background]],IF(Table_Styles[[#This Row],[Background Default]]&lt;&gt;"",Table_Styles[[#This Row],[Background Default]],""))</f>
        <v/>
      </c>
      <c r="S153" s="146"/>
      <c r="T153" s="60"/>
      <c r="U153" s="29" t="str">
        <f>IF(Table_Styles[[#This Row],[Border]]&lt;&gt;"",Table_Styles[[#This Row],[Border]],IF(Table_Styles[[#This Row],[Border Default]]&lt;&gt;"",Table_Styles[[#This Row],[Border Default]],""))</f>
        <v/>
      </c>
      <c r="V153" s="60"/>
      <c r="W153" s="62"/>
      <c r="X153" s="29" t="str">
        <f>IF(Table_Styles[[#This Row],[Border Radius]]&lt;&gt;"",Table_Styles[[#This Row],[Border Radius]],IF(Table_Styles[[#This Row],[Border Radius Default]]&lt;&gt;"",Table_Styles[[#This Row],[Border Radius Default]],""))</f>
        <v/>
      </c>
      <c r="Y153" s="146"/>
      <c r="Z153" s="60"/>
      <c r="AA153" s="29" t="str">
        <f>IF(Table_Styles[[#This Row],[MT]]&lt;&gt;"",Table_Styles[[#This Row],[MT]],IF(Table_Styles[[#This Row],[MT Default]]&lt;&gt;"",Table_Styles[[#This Row],[MT Default]],""))</f>
        <v/>
      </c>
      <c r="AB153" s="146"/>
      <c r="AC153" s="60"/>
      <c r="AD153" s="29" t="str">
        <f>IF(Table_Styles[[#This Row],[MR]]&lt;&gt;"",Table_Styles[[#This Row],[MR]],IF(Table_Styles[[#This Row],[MR Default]]&lt;&gt;"",Table_Styles[[#This Row],[MR Default]],""))</f>
        <v/>
      </c>
      <c r="AE153" s="146"/>
      <c r="AF153" s="60"/>
      <c r="AG153" s="29" t="str">
        <f>IF(Table_Styles[[#This Row],[MB]]&lt;&gt;"",Table_Styles[[#This Row],[MB]],IF(Table_Styles[[#This Row],[MB Default]]&lt;&gt;"",Table_Styles[[#This Row],[MB Default]],""))</f>
        <v/>
      </c>
      <c r="AH153" s="146"/>
      <c r="AI153" s="62"/>
      <c r="AJ153" s="29" t="str">
        <f>IF(Table_Styles[[#This Row],[ML]]&lt;&gt;"",Table_Styles[[#This Row],[ML]],IF(Table_Styles[[#This Row],[ML Default]]&lt;&gt;"",Table_Styles[[#This Row],[ML Default]],""))</f>
        <v/>
      </c>
      <c r="AK153" s="146"/>
      <c r="AL153" s="60"/>
      <c r="AM153" s="29" t="str">
        <f>IF(Table_Styles[[#This Row],[PT]]&lt;&gt;"",Table_Styles[[#This Row],[PT]],IF(Table_Styles[[#This Row],[PT Default]]&lt;&gt;"",Table_Styles[[#This Row],[PT Default]],""))</f>
        <v/>
      </c>
      <c r="AN153" s="146"/>
      <c r="AO153" s="60"/>
      <c r="AP153" s="29" t="str">
        <f>IF(Table_Styles[[#This Row],[PR]]&lt;&gt;"",Table_Styles[[#This Row],[PR]],IF(Table_Styles[[#This Row],[PR Default]]&lt;&gt;"",Table_Styles[[#This Row],[PR Default]],""))</f>
        <v/>
      </c>
      <c r="AQ153" s="146"/>
      <c r="AR153" s="60"/>
      <c r="AS153" s="29" t="str">
        <f>IF(Table_Styles[[#This Row],[PB]]&lt;&gt;"",Table_Styles[[#This Row],[PB]],IF(Table_Styles[[#This Row],[PB Default]]&lt;&gt;"",Table_Styles[[#This Row],[PB Default]],""))</f>
        <v/>
      </c>
      <c r="AT153" s="146"/>
      <c r="AU153" s="60"/>
      <c r="AV153" s="29" t="str">
        <f>IF(Table_Styles[[#This Row],[PL]]&lt;&gt;"",Table_Styles[[#This Row],[PL]],IF(Table_Styles[[#This Row],[PL Default]]&lt;&gt;"",Table_Styles[[#This Row],[PL Default]],""))</f>
        <v/>
      </c>
      <c r="AW153" s="146"/>
      <c r="AX153" s="60"/>
      <c r="AY153" s="29" t="str">
        <f>IF(Table_Styles[[#This Row],[BT]]&lt;&gt;"",Table_Styles[[#This Row],[BT]],IF(Table_Styles[[#This Row],[BT Default]]&lt;&gt;"",Table_Styles[[#This Row],[BT Default]],""))</f>
        <v/>
      </c>
      <c r="AZ153" s="146"/>
      <c r="BA153" s="60"/>
      <c r="BB153" s="29" t="str">
        <f>IF(Table_Styles[[#This Row],[BR]]&lt;&gt;"",Table_Styles[[#This Row],[BR]],IF(Table_Styles[[#This Row],[BR Default]]&lt;&gt;"",Table_Styles[[#This Row],[BR Default]],""))</f>
        <v/>
      </c>
      <c r="BC153" s="146"/>
      <c r="BD153" s="60"/>
      <c r="BE153" s="29" t="str">
        <f>IF(Table_Styles[[#This Row],[BB]]&lt;&gt;"",Table_Styles[[#This Row],[BB]],IF(Table_Styles[[#This Row],[BB Default]]&lt;&gt;"",Table_Styles[[#This Row],[BB Default]],""))</f>
        <v/>
      </c>
      <c r="BF153" s="146"/>
      <c r="BG153" s="60"/>
      <c r="BH153" s="29" t="str">
        <f>IF(Table_Styles[[#This Row],[BL]]&lt;&gt;"",Table_Styles[[#This Row],[BL]],IF(Table_Styles[[#This Row],[BL Default]]&lt;&gt;"",Table_Styles[[#This Row],[BL Default]],""))</f>
        <v/>
      </c>
      <c r="BI153" s="60"/>
      <c r="BJ153" s="60"/>
      <c r="BK153" s="29" t="str">
        <f>IF(Table_Styles[[#This Row],[Width]]&lt;&gt;"",Table_Styles[[#This Row],[Width]],IF(Table_Styles[[#This Row],[Width Default]]&lt;&gt;"",Table_Styles[[#This Row],[Width Default]],""))</f>
        <v/>
      </c>
      <c r="BL153" s="60"/>
      <c r="BM153" s="60"/>
      <c r="BN153" s="29" t="str">
        <f>IF(Table_Styles[[#This Row],[Height]]&lt;&gt;"",Table_Styles[[#This Row],[Height]],IF(Table_Styles[[#This Row],[Height Default]]&lt;&gt;"",Table_Styles[[#This Row],[Height Default]],""))</f>
        <v/>
      </c>
      <c r="BO153" s="25"/>
      <c r="BP153" s="25"/>
      <c r="BQ153" s="29" t="str">
        <f>IF(Table_Styles[[#This Row],[Top]]&lt;&gt;"",Table_Styles[[#This Row],[Top]],IF(Table_Styles[[#This Row],[Top Default]]&lt;&gt;"",Table_Styles[[#This Row],[Top Default]],""))</f>
        <v/>
      </c>
      <c r="BR153" s="25"/>
      <c r="BS153" s="25"/>
      <c r="BT153" s="29" t="str">
        <f>IF(Table_Styles[[#This Row],[Right]]&lt;&gt;"",Table_Styles[[#This Row],[Right]],IF(Table_Styles[[#This Row],[Right Default]]&lt;&gt;"",Table_Styles[[#This Row],[Right Default]],""))</f>
        <v/>
      </c>
      <c r="BU153" s="25"/>
      <c r="BV153" s="25"/>
      <c r="BW153" s="29" t="str">
        <f>IF(Table_Styles[[#This Row],[Bottom]]&lt;&gt;"",Table_Styles[[#This Row],[Bottom]],IF(Table_Styles[[#This Row],[Bottom Default]]&lt;&gt;"",Table_Styles[[#This Row],[Bottom Default]],""))</f>
        <v/>
      </c>
      <c r="BX153" s="25"/>
      <c r="BY153" s="25"/>
      <c r="BZ153" s="29" t="str">
        <f>IF(Table_Styles[[#This Row],[Left]]&lt;&gt;"",Table_Styles[[#This Row],[Left]],IF(Table_Styles[[#This Row],[Left Default]]&lt;&gt;"",Table_Styles[[#This Row],[Left Default]],""))</f>
        <v/>
      </c>
      <c r="CA153" s="184"/>
      <c r="CB153" s="107" t="str">
        <f>IF(AND(Table_Styles[[#This Row],[Selector]]&lt;&gt;"",Table_Styles[[#This Row],[Font Family Used]]&lt;&gt;"",Table_Styles[[#This Row],[Font Weight Used]]&lt;&gt;""),Table_Styles[[#This Row],[Font Family Used]]&amp;" "&amp;Table_Styles[[#This Row],[Font Weight Used]],"")</f>
        <v/>
      </c>
      <c r="CC153" s="107" t="str">
        <f ca="1">IF(AND(Table_Styles[[#This Row],[Selector]],COUNTIF(OFFSET(CC:CC,0,0,ROW()-1,1),"="&amp;Table_Styles[[#This Row],[Font]])=0),Table_Styles[[#This Row],[Font]],"")</f>
        <v/>
      </c>
      <c r="CD153" s="107" t="str">
        <f ca="1">IF(Table_Styles[[#This Row],[Unique Font]]&lt;&gt;"",
"{""fontFamily"":"""&amp;Table_Styles[[#This Row],[Font Family Used]]&amp;""",""fontWeight"":"&amp;Table_Styles[[#This Row],[Font Weight Used]]&amp;"}","")</f>
        <v/>
      </c>
      <c r="CE15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15px</v>
      </c>
      <c r="CF153" s="106" t="str">
        <f>IF(AND(Table_Styles[[#This Row],[Selector]]&lt;&gt;"", Table_Styles[[#This Row],[Config Properties]]&lt;&gt;""),
Table_Styles[[#This Row],[Selector]]&amp;" { "&amp;Table_Styles[[#This Row],[Config Properties]]&amp;" }","")</f>
        <v>#sidebar .header p { font-size: 15px }</v>
      </c>
      <c r="CG153" s="106" t="str">
        <f xml:space="preserve">
SUBSTITUTE(SUBSTITUTE(SUBSTITUTE(SUBSTITUTE(SUBSTITUTE(SUBSTITUTE(SUBSTITUTE(SUBSTITUTE(Table_Styles[[#This Row],[Config]],
" {","{"),
"{ ","{"),
" }","}"),
"} ","}"),
" ,",","),
", ",","),
" :",":"),
": ",":")</f>
        <v>#sidebar .header p{font-size:15px}</v>
      </c>
    </row>
    <row r="154" spans="2:85" ht="21.75" thickBot="1">
      <c r="B154" s="109" t="s">
        <v>526</v>
      </c>
      <c r="C154" s="109"/>
      <c r="D154" s="125"/>
      <c r="E154" s="125"/>
      <c r="F154" s="109" t="str">
        <f>IF(Table_Styles[[#This Row],[Font Family]]&lt;&gt;"",Table_Styles[[#This Row],[Font Family]],IF(Table_Styles[[#This Row],[Font Family Default]]&lt;&gt;"",Table_Styles[[#This Row],[Font Family Default]],""))</f>
        <v/>
      </c>
      <c r="G154" s="125"/>
      <c r="H154" s="125"/>
      <c r="I154" s="109" t="str">
        <f>IF(Table_Styles[[#This Row],[Font Size]]&lt;&gt;"",Table_Styles[[#This Row],[Font Size]],IF(Table_Styles[[#This Row],[Font Size Default]]&lt;&gt;"",Table_Styles[[#This Row],[Font Size Default]],""))</f>
        <v/>
      </c>
      <c r="J154" s="125"/>
      <c r="K154" s="125"/>
      <c r="L154" s="109" t="str">
        <f>IF(Table_Styles[[#This Row],[Font Weight]]&lt;&gt;"",Table_Styles[[#This Row],[Font Weight]],IF(Table_Styles[[#This Row],[Font Weight Default]]&lt;&gt;"",Table_Styles[[#This Row],[Font Weight Default]],""))</f>
        <v/>
      </c>
      <c r="M154" s="125"/>
      <c r="N154" s="125"/>
      <c r="O154" s="109" t="str">
        <f>IF(Table_Styles[[#This Row],[Colour]]&lt;&gt;"",Table_Styles[[#This Row],[Colour]],IF(Table_Styles[[#This Row],[Colour Default]]&lt;&gt;"",Table_Styles[[#This Row],[Colour Default]],""))</f>
        <v/>
      </c>
      <c r="P154" s="125"/>
      <c r="Q154" s="125"/>
      <c r="R154" s="109" t="str">
        <f>IF(Table_Styles[[#This Row],[Background]]&lt;&gt;"",Table_Styles[[#This Row],[Background]],IF(Table_Styles[[#This Row],[Background Default]]&lt;&gt;"",Table_Styles[[#This Row],[Background Default]],""))</f>
        <v/>
      </c>
      <c r="S154" s="125"/>
      <c r="T154" s="125"/>
      <c r="U154" s="109" t="str">
        <f>IF(Table_Styles[[#This Row],[Border]]&lt;&gt;"",Table_Styles[[#This Row],[Border]],IF(Table_Styles[[#This Row],[Border Default]]&lt;&gt;"",Table_Styles[[#This Row],[Border Default]],""))</f>
        <v/>
      </c>
      <c r="V154" s="125"/>
      <c r="W154" s="125"/>
      <c r="X154" s="109" t="str">
        <f>IF(Table_Styles[[#This Row],[Border Radius]]&lt;&gt;"",Table_Styles[[#This Row],[Border Radius]],IF(Table_Styles[[#This Row],[Border Radius Default]]&lt;&gt;"",Table_Styles[[#This Row],[Border Radius Default]],""))</f>
        <v/>
      </c>
      <c r="Y154" s="125"/>
      <c r="Z154" s="125"/>
      <c r="AA154" s="109" t="str">
        <f>IF(Table_Styles[[#This Row],[MT]]&lt;&gt;"",Table_Styles[[#This Row],[MT]],IF(Table_Styles[[#This Row],[MT Default]]&lt;&gt;"",Table_Styles[[#This Row],[MT Default]],""))</f>
        <v/>
      </c>
      <c r="AB154" s="125"/>
      <c r="AC154" s="125"/>
      <c r="AD154" s="109" t="str">
        <f>IF(Table_Styles[[#This Row],[MR]]&lt;&gt;"",Table_Styles[[#This Row],[MR]],IF(Table_Styles[[#This Row],[MR Default]]&lt;&gt;"",Table_Styles[[#This Row],[MR Default]],""))</f>
        <v/>
      </c>
      <c r="AE154" s="125"/>
      <c r="AF154" s="125"/>
      <c r="AG154" s="109" t="str">
        <f>IF(Table_Styles[[#This Row],[MB]]&lt;&gt;"",Table_Styles[[#This Row],[MB]],IF(Table_Styles[[#This Row],[MB Default]]&lt;&gt;"",Table_Styles[[#This Row],[MB Default]],""))</f>
        <v/>
      </c>
      <c r="AH154" s="125"/>
      <c r="AI154" s="125"/>
      <c r="AJ154" s="109" t="str">
        <f>IF(Table_Styles[[#This Row],[ML]]&lt;&gt;"",Table_Styles[[#This Row],[ML]],IF(Table_Styles[[#This Row],[ML Default]]&lt;&gt;"",Table_Styles[[#This Row],[ML Default]],""))</f>
        <v/>
      </c>
      <c r="AK154" s="125"/>
      <c r="AL154" s="125"/>
      <c r="AM154" s="109" t="str">
        <f>IF(Table_Styles[[#This Row],[PT]]&lt;&gt;"",Table_Styles[[#This Row],[PT]],IF(Table_Styles[[#This Row],[PT Default]]&lt;&gt;"",Table_Styles[[#This Row],[PT Default]],""))</f>
        <v/>
      </c>
      <c r="AN154" s="125"/>
      <c r="AO154" s="125"/>
      <c r="AP154" s="109" t="str">
        <f>IF(Table_Styles[[#This Row],[PR]]&lt;&gt;"",Table_Styles[[#This Row],[PR]],IF(Table_Styles[[#This Row],[PR Default]]&lt;&gt;"",Table_Styles[[#This Row],[PR Default]],""))</f>
        <v/>
      </c>
      <c r="AQ154" s="125"/>
      <c r="AR154" s="125"/>
      <c r="AS154" s="109" t="str">
        <f>IF(Table_Styles[[#This Row],[PB]]&lt;&gt;"",Table_Styles[[#This Row],[PB]],IF(Table_Styles[[#This Row],[PB Default]]&lt;&gt;"",Table_Styles[[#This Row],[PB Default]],""))</f>
        <v/>
      </c>
      <c r="AT154" s="125"/>
      <c r="AU154" s="125"/>
      <c r="AV154" s="109" t="str">
        <f>IF(Table_Styles[[#This Row],[PL]]&lt;&gt;"",Table_Styles[[#This Row],[PL]],IF(Table_Styles[[#This Row],[PL Default]]&lt;&gt;"",Table_Styles[[#This Row],[PL Default]],""))</f>
        <v/>
      </c>
      <c r="AW154" s="125"/>
      <c r="AX154" s="125"/>
      <c r="AY154" s="109" t="str">
        <f>IF(Table_Styles[[#This Row],[BT]]&lt;&gt;"",Table_Styles[[#This Row],[BT]],IF(Table_Styles[[#This Row],[BT Default]]&lt;&gt;"",Table_Styles[[#This Row],[BT Default]],""))</f>
        <v/>
      </c>
      <c r="AZ154" s="125"/>
      <c r="BA154" s="125"/>
      <c r="BB154" s="109" t="str">
        <f>IF(Table_Styles[[#This Row],[BR]]&lt;&gt;"",Table_Styles[[#This Row],[BR]],IF(Table_Styles[[#This Row],[BR Default]]&lt;&gt;"",Table_Styles[[#This Row],[BR Default]],""))</f>
        <v/>
      </c>
      <c r="BC154" s="125"/>
      <c r="BD154" s="125"/>
      <c r="BE154" s="109" t="str">
        <f>IF(Table_Styles[[#This Row],[BB]]&lt;&gt;"",Table_Styles[[#This Row],[BB]],IF(Table_Styles[[#This Row],[BB Default]]&lt;&gt;"",Table_Styles[[#This Row],[BB Default]],""))</f>
        <v/>
      </c>
      <c r="BF154" s="125"/>
      <c r="BG154" s="125"/>
      <c r="BH154" s="109" t="str">
        <f>IF(Table_Styles[[#This Row],[BL]]&lt;&gt;"",Table_Styles[[#This Row],[BL]],IF(Table_Styles[[#This Row],[BL Default]]&lt;&gt;"",Table_Styles[[#This Row],[BL Default]],""))</f>
        <v/>
      </c>
      <c r="BI154" s="125"/>
      <c r="BJ154" s="125"/>
      <c r="BK154" s="109" t="str">
        <f>IF(Table_Styles[[#This Row],[Width]]&lt;&gt;"",Table_Styles[[#This Row],[Width]],IF(Table_Styles[[#This Row],[Width Default]]&lt;&gt;"",Table_Styles[[#This Row],[Width Default]],""))</f>
        <v/>
      </c>
      <c r="BL154" s="125"/>
      <c r="BM154" s="125"/>
      <c r="BN154" s="109" t="str">
        <f>IF(Table_Styles[[#This Row],[Height]]&lt;&gt;"",Table_Styles[[#This Row],[Height]],IF(Table_Styles[[#This Row],[Height Default]]&lt;&gt;"",Table_Styles[[#This Row],[Height Default]],""))</f>
        <v/>
      </c>
      <c r="BO154" s="109"/>
      <c r="BP154" s="109"/>
      <c r="BQ154" s="109" t="str">
        <f>IF(Table_Styles[[#This Row],[Top]]&lt;&gt;"",Table_Styles[[#This Row],[Top]],IF(Table_Styles[[#This Row],[Top Default]]&lt;&gt;"",Table_Styles[[#This Row],[Top Default]],""))</f>
        <v/>
      </c>
      <c r="BR154" s="109"/>
      <c r="BS154" s="109"/>
      <c r="BT154" s="109" t="str">
        <f>IF(Table_Styles[[#This Row],[Right]]&lt;&gt;"",Table_Styles[[#This Row],[Right]],IF(Table_Styles[[#This Row],[Right Default]]&lt;&gt;"",Table_Styles[[#This Row],[Right Default]],""))</f>
        <v/>
      </c>
      <c r="BU154" s="109"/>
      <c r="BV154" s="109"/>
      <c r="BW154" s="109" t="str">
        <f>IF(Table_Styles[[#This Row],[Bottom]]&lt;&gt;"",Table_Styles[[#This Row],[Bottom]],IF(Table_Styles[[#This Row],[Bottom Default]]&lt;&gt;"",Table_Styles[[#This Row],[Bottom Default]],""))</f>
        <v/>
      </c>
      <c r="BX154" s="109"/>
      <c r="BY154" s="109"/>
      <c r="BZ154" s="109" t="str">
        <f>IF(Table_Styles[[#This Row],[Left]]&lt;&gt;"",Table_Styles[[#This Row],[Left]],IF(Table_Styles[[#This Row],[Left Default]]&lt;&gt;"",Table_Styles[[#This Row],[Left Default]],""))</f>
        <v/>
      </c>
      <c r="CA154" s="125"/>
      <c r="CB154" s="109" t="str">
        <f>IF(AND(Table_Styles[[#This Row],[Selector]]&lt;&gt;"",Table_Styles[[#This Row],[Font Family Used]]&lt;&gt;"",Table_Styles[[#This Row],[Font Weight Used]]&lt;&gt;""),Table_Styles[[#This Row],[Font Family Used]]&amp;" "&amp;Table_Styles[[#This Row],[Font Weight Used]],"")</f>
        <v/>
      </c>
      <c r="CC154" s="109" t="str">
        <f ca="1">IF(AND(Table_Styles[[#This Row],[Selector]],COUNTIF(OFFSET(CC:CC,0,0,ROW()-1,1),"="&amp;Table_Styles[[#This Row],[Font]])=0),Table_Styles[[#This Row],[Font]],"")</f>
        <v/>
      </c>
      <c r="CD154" s="109" t="str">
        <f ca="1">IF(Table_Styles[[#This Row],[Unique Font]]&lt;&gt;"",
"{""fontFamily"":"""&amp;Table_Styles[[#This Row],[Font Family Used]]&amp;""",""fontWeight"":"&amp;Table_Styles[[#This Row],[Font Weight Used]]&amp;"}","")</f>
        <v/>
      </c>
      <c r="CE154"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54" s="109" t="str">
        <f>IF(AND(Table_Styles[[#This Row],[Selector]]&lt;&gt;"", Table_Styles[[#This Row],[Config Properties]]&lt;&gt;""),
Table_Styles[[#This Row],[Selector]]&amp;" { "&amp;Table_Styles[[#This Row],[Config Properties]]&amp;" }","")</f>
        <v/>
      </c>
      <c r="CG154" s="109" t="str">
        <f xml:space="preserve">
SUBSTITUTE(SUBSTITUTE(SUBSTITUTE(SUBSTITUTE(SUBSTITUTE(SUBSTITUTE(SUBSTITUTE(SUBSTITUTE(Table_Styles[[#This Row],[Config]],
" {","{"),
"{ ","{"),
" }","}"),
"} ","}"),
" ,",","),
", ",","),
" :",":"),
": ",":")</f>
        <v/>
      </c>
    </row>
    <row r="155" spans="2:85" ht="21" customHeight="1">
      <c r="B155" s="105" t="s">
        <v>526</v>
      </c>
      <c r="C155" s="105" t="s">
        <v>527</v>
      </c>
      <c r="D155" s="60"/>
      <c r="E155" s="60"/>
      <c r="F155" s="25" t="str">
        <f>IF(Table_Styles[[#This Row],[Font Family]]&lt;&gt;"",Table_Styles[[#This Row],[Font Family]],IF(Table_Styles[[#This Row],[Font Family Default]]&lt;&gt;"",Table_Styles[[#This Row],[Font Family Default]],""))</f>
        <v/>
      </c>
      <c r="G155" s="60"/>
      <c r="H155" s="60"/>
      <c r="I155" s="25" t="str">
        <f>IF(Table_Styles[[#This Row],[Font Size]]&lt;&gt;"",Table_Styles[[#This Row],[Font Size]],IF(Table_Styles[[#This Row],[Font Size Default]]&lt;&gt;"",Table_Styles[[#This Row],[Font Size Default]],""))</f>
        <v/>
      </c>
      <c r="J155" s="60"/>
      <c r="K155" s="59"/>
      <c r="L155" s="25" t="str">
        <f>IF(Table_Styles[[#This Row],[Font Weight]]&lt;&gt;"",Table_Styles[[#This Row],[Font Weight]],IF(Table_Styles[[#This Row],[Font Weight Default]]&lt;&gt;"",Table_Styles[[#This Row],[Font Weight Default]],""))</f>
        <v/>
      </c>
      <c r="M155" s="25"/>
      <c r="N155" s="60"/>
      <c r="O155" s="25" t="str">
        <f>IF(Table_Styles[[#This Row],[Colour]]&lt;&gt;"",Table_Styles[[#This Row],[Colour]],IF(Table_Styles[[#This Row],[Colour Default]]&lt;&gt;"",Table_Styles[[#This Row],[Colour Default]],""))</f>
        <v/>
      </c>
      <c r="P155" s="60"/>
      <c r="Q155" s="60"/>
      <c r="R155" s="25" t="str">
        <f>IF(Table_Styles[[#This Row],[Background]]&lt;&gt;"",Table_Styles[[#This Row],[Background]],IF(Table_Styles[[#This Row],[Background Default]]&lt;&gt;"",Table_Styles[[#This Row],[Background Default]],""))</f>
        <v/>
      </c>
      <c r="S155" s="60"/>
      <c r="T155" s="60"/>
      <c r="U155" s="25" t="str">
        <f>IF(Table_Styles[[#This Row],[Border]]&lt;&gt;"",Table_Styles[[#This Row],[Border]],IF(Table_Styles[[#This Row],[Border Default]]&lt;&gt;"",Table_Styles[[#This Row],[Border Default]],""))</f>
        <v/>
      </c>
      <c r="V155" s="60"/>
      <c r="W155" s="60"/>
      <c r="X155" s="25" t="str">
        <f>IF(Table_Styles[[#This Row],[Border Radius]]&lt;&gt;"",Table_Styles[[#This Row],[Border Radius]],IF(Table_Styles[[#This Row],[Border Radius Default]]&lt;&gt;"",Table_Styles[[#This Row],[Border Radius Default]],""))</f>
        <v/>
      </c>
      <c r="Y155" s="60"/>
      <c r="Z155" s="60"/>
      <c r="AA155" s="25" t="str">
        <f>IF(Table_Styles[[#This Row],[MT]]&lt;&gt;"",Table_Styles[[#This Row],[MT]],IF(Table_Styles[[#This Row],[MT Default]]&lt;&gt;"",Table_Styles[[#This Row],[MT Default]],""))</f>
        <v/>
      </c>
      <c r="AB155" s="60"/>
      <c r="AC155" s="60"/>
      <c r="AD155" s="25" t="str">
        <f>IF(Table_Styles[[#This Row],[MR]]&lt;&gt;"",Table_Styles[[#This Row],[MR]],IF(Table_Styles[[#This Row],[MR Default]]&lt;&gt;"",Table_Styles[[#This Row],[MR Default]],""))</f>
        <v/>
      </c>
      <c r="AE155" s="60"/>
      <c r="AF155" s="60"/>
      <c r="AG155" s="25" t="str">
        <f>IF(Table_Styles[[#This Row],[MB]]&lt;&gt;"",Table_Styles[[#This Row],[MB]],IF(Table_Styles[[#This Row],[MB Default]]&lt;&gt;"",Table_Styles[[#This Row],[MB Default]],""))</f>
        <v/>
      </c>
      <c r="AH155" s="60"/>
      <c r="AI155" s="60"/>
      <c r="AJ155" s="25" t="str">
        <f>IF(Table_Styles[[#This Row],[ML]]&lt;&gt;"",Table_Styles[[#This Row],[ML]],IF(Table_Styles[[#This Row],[ML Default]]&lt;&gt;"",Table_Styles[[#This Row],[ML Default]],""))</f>
        <v/>
      </c>
      <c r="AK155" s="60"/>
      <c r="AL155" s="60"/>
      <c r="AM155" s="25" t="str">
        <f>IF(Table_Styles[[#This Row],[PT]]&lt;&gt;"",Table_Styles[[#This Row],[PT]],IF(Table_Styles[[#This Row],[PT Default]]&lt;&gt;"",Table_Styles[[#This Row],[PT Default]],""))</f>
        <v/>
      </c>
      <c r="AN155" s="60"/>
      <c r="AO155" s="60"/>
      <c r="AP155" s="25" t="str">
        <f>IF(Table_Styles[[#This Row],[PR]]&lt;&gt;"",Table_Styles[[#This Row],[PR]],IF(Table_Styles[[#This Row],[PR Default]]&lt;&gt;"",Table_Styles[[#This Row],[PR Default]],""))</f>
        <v/>
      </c>
      <c r="AQ155" s="60"/>
      <c r="AR155" s="60"/>
      <c r="AS155" s="25" t="str">
        <f>IF(Table_Styles[[#This Row],[PB]]&lt;&gt;"",Table_Styles[[#This Row],[PB]],IF(Table_Styles[[#This Row],[PB Default]]&lt;&gt;"",Table_Styles[[#This Row],[PB Default]],""))</f>
        <v/>
      </c>
      <c r="AT155" s="60"/>
      <c r="AU155" s="60"/>
      <c r="AV155" s="25" t="str">
        <f>IF(Table_Styles[[#This Row],[PL]]&lt;&gt;"",Table_Styles[[#This Row],[PL]],IF(Table_Styles[[#This Row],[PL Default]]&lt;&gt;"",Table_Styles[[#This Row],[PL Default]],""))</f>
        <v/>
      </c>
      <c r="AW155" s="60"/>
      <c r="AX155" s="60"/>
      <c r="AY155" s="25" t="str">
        <f>IF(Table_Styles[[#This Row],[BT]]&lt;&gt;"",Table_Styles[[#This Row],[BT]],IF(Table_Styles[[#This Row],[BT Default]]&lt;&gt;"",Table_Styles[[#This Row],[BT Default]],""))</f>
        <v/>
      </c>
      <c r="AZ155" s="60"/>
      <c r="BA155" s="60"/>
      <c r="BB155" s="25" t="str">
        <f>IF(Table_Styles[[#This Row],[BR]]&lt;&gt;"",Table_Styles[[#This Row],[BR]],IF(Table_Styles[[#This Row],[BR Default]]&lt;&gt;"",Table_Styles[[#This Row],[BR Default]],""))</f>
        <v/>
      </c>
      <c r="BC155" s="60"/>
      <c r="BD155" s="60"/>
      <c r="BE155" s="25" t="str">
        <f>IF(Table_Styles[[#This Row],[BB]]&lt;&gt;"",Table_Styles[[#This Row],[BB]],IF(Table_Styles[[#This Row],[BB Default]]&lt;&gt;"",Table_Styles[[#This Row],[BB Default]],""))</f>
        <v/>
      </c>
      <c r="BF155" s="60"/>
      <c r="BG155" s="60"/>
      <c r="BH155" s="25" t="str">
        <f>IF(Table_Styles[[#This Row],[BL]]&lt;&gt;"",Table_Styles[[#This Row],[BL]],IF(Table_Styles[[#This Row],[BL Default]]&lt;&gt;"",Table_Styles[[#This Row],[BL Default]],""))</f>
        <v/>
      </c>
      <c r="BI155" s="60"/>
      <c r="BJ155" s="60"/>
      <c r="BK155" s="25" t="str">
        <f>IF(Table_Styles[[#This Row],[Width]]&lt;&gt;"",Table_Styles[[#This Row],[Width]],IF(Table_Styles[[#This Row],[Width Default]]&lt;&gt;"",Table_Styles[[#This Row],[Width Default]],""))</f>
        <v/>
      </c>
      <c r="BL155" s="60"/>
      <c r="BM155" s="62" t="s">
        <v>528</v>
      </c>
      <c r="BN155" s="25" t="str">
        <f>IF(Table_Styles[[#This Row],[Height]]&lt;&gt;"",Table_Styles[[#This Row],[Height]],IF(Table_Styles[[#This Row],[Height Default]]&lt;&gt;"",Table_Styles[[#This Row],[Height Default]],""))</f>
        <v>62px</v>
      </c>
      <c r="BO155" s="25"/>
      <c r="BP155" s="25"/>
      <c r="BQ155" s="25" t="str">
        <f>IF(Table_Styles[[#This Row],[Top]]&lt;&gt;"",Table_Styles[[#This Row],[Top]],IF(Table_Styles[[#This Row],[Top Default]]&lt;&gt;"",Table_Styles[[#This Row],[Top Default]],""))</f>
        <v/>
      </c>
      <c r="BR155" s="25"/>
      <c r="BS155" s="25"/>
      <c r="BT155" s="25" t="str">
        <f>IF(Table_Styles[[#This Row],[Right]]&lt;&gt;"",Table_Styles[[#This Row],[Right]],IF(Table_Styles[[#This Row],[Right Default]]&lt;&gt;"",Table_Styles[[#This Row],[Right Default]],""))</f>
        <v/>
      </c>
      <c r="BU155" s="25"/>
      <c r="BV155" s="25"/>
      <c r="BW155" s="25" t="str">
        <f>IF(Table_Styles[[#This Row],[Bottom]]&lt;&gt;"",Table_Styles[[#This Row],[Bottom]],IF(Table_Styles[[#This Row],[Bottom Default]]&lt;&gt;"",Table_Styles[[#This Row],[Bottom Default]],""))</f>
        <v/>
      </c>
      <c r="BX155" s="25"/>
      <c r="BY155" s="25"/>
      <c r="BZ155" s="25" t="str">
        <f>IF(Table_Styles[[#This Row],[Left]]&lt;&gt;"",Table_Styles[[#This Row],[Left]],IF(Table_Styles[[#This Row],[Left Default]]&lt;&gt;"",Table_Styles[[#This Row],[Left Default]],""))</f>
        <v/>
      </c>
      <c r="CA155" s="60"/>
      <c r="CB155" s="101" t="str">
        <f>IF(AND(Table_Styles[[#This Row],[Selector]]&lt;&gt;"",Table_Styles[[#This Row],[Font Family Used]]&lt;&gt;"",Table_Styles[[#This Row],[Font Weight Used]]&lt;&gt;""),Table_Styles[[#This Row],[Font Family Used]]&amp;" "&amp;Table_Styles[[#This Row],[Font Weight Used]],"")</f>
        <v/>
      </c>
      <c r="CC155" s="101" t="str">
        <f ca="1">IF(AND(Table_Styles[[#This Row],[Selector]],COUNTIF(OFFSET(CC:CC,0,0,ROW()-1,1),"="&amp;Table_Styles[[#This Row],[Font]])=0),Table_Styles[[#This Row],[Font]],"")</f>
        <v/>
      </c>
      <c r="CD155" s="101" t="str">
        <f ca="1">IF(Table_Styles[[#This Row],[Unique Font]]&lt;&gt;"",
"{""fontFamily"":"""&amp;Table_Styles[[#This Row],[Font Family Used]]&amp;""",""fontWeight"":"&amp;Table_Styles[[#This Row],[Font Weight Used]]&amp;"}","")</f>
        <v/>
      </c>
      <c r="CE15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v>
      </c>
      <c r="CF155" s="103" t="str">
        <f>IF(AND(Table_Styles[[#This Row],[Selector]]&lt;&gt;"", Table_Styles[[#This Row],[Config Properties]]&lt;&gt;""),
Table_Styles[[#This Row],[Selector]]&amp;" { "&amp;Table_Styles[[#This Row],[Config Properties]]&amp;" }","")</f>
        <v>#sidebar .body .price { height: 62px }</v>
      </c>
      <c r="CG155" s="103" t="str">
        <f xml:space="preserve">
SUBSTITUTE(SUBSTITUTE(SUBSTITUTE(SUBSTITUTE(SUBSTITUTE(SUBSTITUTE(SUBSTITUTE(SUBSTITUTE(Table_Styles[[#This Row],[Config]],
" {","{"),
"{ ","{"),
" }","}"),
"} ","}"),
" ,",","),
", ",","),
" :",":"),
": ",":")</f>
        <v>#sidebar .body .price{height:62px}</v>
      </c>
    </row>
    <row r="156" spans="2:85" ht="21" customHeight="1">
      <c r="B156" s="104" t="s">
        <v>529</v>
      </c>
      <c r="C156" s="105" t="s">
        <v>530</v>
      </c>
      <c r="D156" s="59"/>
      <c r="E156" s="59" t="str">
        <f>Settings_Styling_Font_Headings</f>
        <v>Roboto</v>
      </c>
      <c r="F156" s="52" t="str">
        <f>IF(Table_Styles[[#This Row],[Font Family]]&lt;&gt;"",Table_Styles[[#This Row],[Font Family]],IF(Table_Styles[[#This Row],[Font Family Default]]&lt;&gt;"",Table_Styles[[#This Row],[Font Family Default]],""))</f>
        <v>Roboto</v>
      </c>
      <c r="G156" s="59"/>
      <c r="H156" s="60" t="s">
        <v>385</v>
      </c>
      <c r="I156" s="52" t="str">
        <f>IF(Table_Styles[[#This Row],[Font Size]]&lt;&gt;"",Table_Styles[[#This Row],[Font Size]],IF(Table_Styles[[#This Row],[Font Size Default]]&lt;&gt;"",Table_Styles[[#This Row],[Font Size Default]],""))</f>
        <v>45px</v>
      </c>
      <c r="J156" s="59"/>
      <c r="K156" s="60">
        <f>Settings_Styling_Font_Weight_Labels</f>
        <v>700</v>
      </c>
      <c r="L156" s="29">
        <f>IF(Table_Styles[[#This Row],[Font Weight]]&lt;&gt;"",Table_Styles[[#This Row],[Font Weight]],IF(Table_Styles[[#This Row],[Font Weight Default]]&lt;&gt;"",Table_Styles[[#This Row],[Font Weight Default]],""))</f>
        <v>700</v>
      </c>
      <c r="M156" s="25"/>
      <c r="N156" s="217" t="str">
        <f t="shared" ref="N156:N164" si="0">Colour_Foreground_1</f>
        <v>#2a2a2a</v>
      </c>
      <c r="O156" s="29" t="str">
        <f>IF(Table_Styles[[#This Row],[Colour]]&lt;&gt;"",Table_Styles[[#This Row],[Colour]],IF(Table_Styles[[#This Row],[Colour Default]]&lt;&gt;"",Table_Styles[[#This Row],[Colour Default]],""))</f>
        <v>#2a2a2a</v>
      </c>
      <c r="P156" s="59"/>
      <c r="Q156" s="60"/>
      <c r="R156" s="29" t="str">
        <f>IF(Table_Styles[[#This Row],[Background]]&lt;&gt;"",Table_Styles[[#This Row],[Background]],IF(Table_Styles[[#This Row],[Background Default]]&lt;&gt;"",Table_Styles[[#This Row],[Background Default]],""))</f>
        <v/>
      </c>
      <c r="S156" s="59"/>
      <c r="T156" s="60"/>
      <c r="U156" s="29" t="str">
        <f>IF(Table_Styles[[#This Row],[Border]]&lt;&gt;"",Table_Styles[[#This Row],[Border]],IF(Table_Styles[[#This Row],[Border Default]]&lt;&gt;"",Table_Styles[[#This Row],[Border Default]],""))</f>
        <v/>
      </c>
      <c r="V156" s="60"/>
      <c r="W156" s="60"/>
      <c r="X156" s="29" t="str">
        <f>IF(Table_Styles[[#This Row],[Border Radius]]&lt;&gt;"",Table_Styles[[#This Row],[Border Radius]],IF(Table_Styles[[#This Row],[Border Radius Default]]&lt;&gt;"",Table_Styles[[#This Row],[Border Radius Default]],""))</f>
        <v/>
      </c>
      <c r="Y156" s="59"/>
      <c r="Z156" s="60">
        <v>0</v>
      </c>
      <c r="AA156" s="29">
        <f>IF(Table_Styles[[#This Row],[MT]]&lt;&gt;"",Table_Styles[[#This Row],[MT]],IF(Table_Styles[[#This Row],[MT Default]]&lt;&gt;"",Table_Styles[[#This Row],[MT Default]],""))</f>
        <v>0</v>
      </c>
      <c r="AB156" s="59"/>
      <c r="AC156" s="60"/>
      <c r="AD156" s="29" t="str">
        <f>IF(Table_Styles[[#This Row],[MR]]&lt;&gt;"",Table_Styles[[#This Row],[MR]],IF(Table_Styles[[#This Row],[MR Default]]&lt;&gt;"",Table_Styles[[#This Row],[MR Default]],""))</f>
        <v/>
      </c>
      <c r="AE156" s="59"/>
      <c r="AF156" s="60">
        <v>0</v>
      </c>
      <c r="AG156" s="29">
        <f>IF(Table_Styles[[#This Row],[MB]]&lt;&gt;"",Table_Styles[[#This Row],[MB]],IF(Table_Styles[[#This Row],[MB Default]]&lt;&gt;"",Table_Styles[[#This Row],[MB Default]],""))</f>
        <v>0</v>
      </c>
      <c r="AH156" s="59"/>
      <c r="AI156" s="60"/>
      <c r="AJ156" s="29" t="str">
        <f>IF(Table_Styles[[#This Row],[ML]]&lt;&gt;"",Table_Styles[[#This Row],[ML]],IF(Table_Styles[[#This Row],[ML Default]]&lt;&gt;"",Table_Styles[[#This Row],[ML Default]],""))</f>
        <v/>
      </c>
      <c r="AK156" s="59"/>
      <c r="AL156" s="60"/>
      <c r="AM156" s="29" t="str">
        <f>IF(Table_Styles[[#This Row],[PT]]&lt;&gt;"",Table_Styles[[#This Row],[PT]],IF(Table_Styles[[#This Row],[PT Default]]&lt;&gt;"",Table_Styles[[#This Row],[PT Default]],""))</f>
        <v/>
      </c>
      <c r="AN156" s="59"/>
      <c r="AO156" s="60"/>
      <c r="AP156" s="29" t="str">
        <f>IF(Table_Styles[[#This Row],[PR]]&lt;&gt;"",Table_Styles[[#This Row],[PR]],IF(Table_Styles[[#This Row],[PR Default]]&lt;&gt;"",Table_Styles[[#This Row],[PR Default]],""))</f>
        <v/>
      </c>
      <c r="AQ156" s="59"/>
      <c r="AR156" s="60"/>
      <c r="AS156" s="29" t="str">
        <f>IF(Table_Styles[[#This Row],[PB]]&lt;&gt;"",Table_Styles[[#This Row],[PB]],IF(Table_Styles[[#This Row],[PB Default]]&lt;&gt;"",Table_Styles[[#This Row],[PB Default]],""))</f>
        <v/>
      </c>
      <c r="AT156" s="59"/>
      <c r="AU156" s="60"/>
      <c r="AV156" s="29" t="str">
        <f>IF(Table_Styles[[#This Row],[PL]]&lt;&gt;"",Table_Styles[[#This Row],[PL]],IF(Table_Styles[[#This Row],[PL Default]]&lt;&gt;"",Table_Styles[[#This Row],[PL Default]],""))</f>
        <v/>
      </c>
      <c r="AW156" s="59"/>
      <c r="AX156" s="60"/>
      <c r="AY156" s="29" t="str">
        <f>IF(Table_Styles[[#This Row],[BT]]&lt;&gt;"",Table_Styles[[#This Row],[BT]],IF(Table_Styles[[#This Row],[BT Default]]&lt;&gt;"",Table_Styles[[#This Row],[BT Default]],""))</f>
        <v/>
      </c>
      <c r="AZ156" s="59"/>
      <c r="BA156" s="60"/>
      <c r="BB156" s="29" t="str">
        <f>IF(Table_Styles[[#This Row],[BR]]&lt;&gt;"",Table_Styles[[#This Row],[BR]],IF(Table_Styles[[#This Row],[BR Default]]&lt;&gt;"",Table_Styles[[#This Row],[BR Default]],""))</f>
        <v/>
      </c>
      <c r="BC156" s="59"/>
      <c r="BD156" s="60"/>
      <c r="BE156" s="29" t="str">
        <f>IF(Table_Styles[[#This Row],[BB]]&lt;&gt;"",Table_Styles[[#This Row],[BB]],IF(Table_Styles[[#This Row],[BB Default]]&lt;&gt;"",Table_Styles[[#This Row],[BB Default]],""))</f>
        <v/>
      </c>
      <c r="BF156" s="59"/>
      <c r="BG156" s="60"/>
      <c r="BH156" s="29" t="str">
        <f>IF(Table_Styles[[#This Row],[BL]]&lt;&gt;"",Table_Styles[[#This Row],[BL]],IF(Table_Styles[[#This Row],[BL Default]]&lt;&gt;"",Table_Styles[[#This Row],[BL Default]],""))</f>
        <v/>
      </c>
      <c r="BI156" s="60"/>
      <c r="BJ156" s="60"/>
      <c r="BK156" s="29" t="str">
        <f>IF(Table_Styles[[#This Row],[Width]]&lt;&gt;"",Table_Styles[[#This Row],[Width]],IF(Table_Styles[[#This Row],[Width Default]]&lt;&gt;"",Table_Styles[[#This Row],[Width Default]],""))</f>
        <v/>
      </c>
      <c r="BL156" s="60"/>
      <c r="BM156" s="60"/>
      <c r="BN156" s="29" t="str">
        <f>IF(Table_Styles[[#This Row],[Height]]&lt;&gt;"",Table_Styles[[#This Row],[Height]],IF(Table_Styles[[#This Row],[Height Default]]&lt;&gt;"",Table_Styles[[#This Row],[Height Default]],""))</f>
        <v/>
      </c>
      <c r="BO156" s="29"/>
      <c r="BP156" s="29"/>
      <c r="BQ156" s="29" t="str">
        <f>IF(Table_Styles[[#This Row],[Top]]&lt;&gt;"",Table_Styles[[#This Row],[Top]],IF(Table_Styles[[#This Row],[Top Default]]&lt;&gt;"",Table_Styles[[#This Row],[Top Default]],""))</f>
        <v/>
      </c>
      <c r="BR156" s="29"/>
      <c r="BS156" s="29"/>
      <c r="BT156" s="29" t="str">
        <f>IF(Table_Styles[[#This Row],[Right]]&lt;&gt;"",Table_Styles[[#This Row],[Right]],IF(Table_Styles[[#This Row],[Right Default]]&lt;&gt;"",Table_Styles[[#This Row],[Right Default]],""))</f>
        <v/>
      </c>
      <c r="BU156" s="29"/>
      <c r="BV156" s="29"/>
      <c r="BW156" s="29" t="str">
        <f>IF(Table_Styles[[#This Row],[Bottom]]&lt;&gt;"",Table_Styles[[#This Row],[Bottom]],IF(Table_Styles[[#This Row],[Bottom Default]]&lt;&gt;"",Table_Styles[[#This Row],[Bottom Default]],""))</f>
        <v/>
      </c>
      <c r="BX156" s="29"/>
      <c r="BY156" s="29"/>
      <c r="BZ156" s="29" t="str">
        <f>IF(Table_Styles[[#This Row],[Left]]&lt;&gt;"",Table_Styles[[#This Row],[Left]],IF(Table_Styles[[#This Row],[Left Default]]&lt;&gt;"",Table_Styles[[#This Row],[Left Default]],""))</f>
        <v/>
      </c>
      <c r="CA156" s="135" t="s">
        <v>1186</v>
      </c>
      <c r="CB156" s="103" t="str">
        <f>IF(AND(Table_Styles[[#This Row],[Selector]]&lt;&gt;"",Table_Styles[[#This Row],[Font Family Used]]&lt;&gt;"",Table_Styles[[#This Row],[Font Weight Used]]&lt;&gt;""),Table_Styles[[#This Row],[Font Family Used]]&amp;" "&amp;Table_Styles[[#This Row],[Font Weight Used]],"")</f>
        <v>Roboto 700</v>
      </c>
      <c r="CC156" s="103" t="str">
        <f ca="1">IF(AND(Table_Styles[[#This Row],[Selector]],COUNTIF(OFFSET(CC:CC,0,0,ROW()-1,1),"="&amp;Table_Styles[[#This Row],[Font]])=0),Table_Styles[[#This Row],[Font]],"")</f>
        <v/>
      </c>
      <c r="CD156" s="103" t="str">
        <f ca="1">IF(Table_Styles[[#This Row],[Unique Font]]&lt;&gt;"",
"{""fontFamily"":"""&amp;Table_Styles[[#This Row],[Font Family Used]]&amp;""",""fontWeight"":"&amp;Table_Styles[[#This Row],[Font Weight Used]]&amp;"}","")</f>
        <v/>
      </c>
      <c r="CE15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45px;font-weight: 700;color: #2a2a2a;margin-top: 0;margin-bottom: 0;letter-spacing: -0.03em;</v>
      </c>
      <c r="CF156" s="106" t="str">
        <f>IF(AND(Table_Styles[[#This Row],[Selector]]&lt;&gt;"", Table_Styles[[#This Row],[Config Properties]]&lt;&gt;""),
Table_Styles[[#This Row],[Selector]]&amp;" { "&amp;Table_Styles[[#This Row],[Config Properties]]&amp;" }","")</f>
        <v>#sidebar .body .price .dollars { font-family: 'Roboto';font-size: 45px;font-weight: 700;color: #2a2a2a;margin-top: 0;margin-bottom: 0;letter-spacing: -0.03em; }</v>
      </c>
      <c r="CG156" s="103" t="str">
        <f xml:space="preserve">
SUBSTITUTE(SUBSTITUTE(SUBSTITUTE(SUBSTITUTE(SUBSTITUTE(SUBSTITUTE(SUBSTITUTE(SUBSTITUTE(Table_Styles[[#This Row],[Config]],
" {","{"),
"{ ","{"),
" }","}"),
"} ","}"),
" ,",","),
", ",","),
" :",":"),
": ",":")</f>
        <v>#sidebar .body .price .dollars{font-family:'Roboto';font-size:45px;font-weight:700;color:#2a2a2a;margin-top:0;margin-bottom:0;letter-spacing:-0.03em;}</v>
      </c>
    </row>
    <row r="157" spans="2:85" ht="21" customHeight="1">
      <c r="B157" s="103" t="s">
        <v>531</v>
      </c>
      <c r="C157" s="104" t="s">
        <v>532</v>
      </c>
      <c r="D157" s="59"/>
      <c r="E157" s="60" t="str">
        <f>Settings_Styling_Font_Headings</f>
        <v>Roboto</v>
      </c>
      <c r="F157" s="25" t="str">
        <f>IF(Table_Styles[[#This Row],[Font Family]]&lt;&gt;"",Table_Styles[[#This Row],[Font Family]],IF(Table_Styles[[#This Row],[Font Family Default]]&lt;&gt;"",Table_Styles[[#This Row],[Font Family Default]],""))</f>
        <v>Roboto</v>
      </c>
      <c r="G157" s="60"/>
      <c r="H157" s="60" t="s">
        <v>379</v>
      </c>
      <c r="I157" s="25" t="str">
        <f>IF(Table_Styles[[#This Row],[Font Size]]&lt;&gt;"",Table_Styles[[#This Row],[Font Size]],IF(Table_Styles[[#This Row],[Font Size Default]]&lt;&gt;"",Table_Styles[[#This Row],[Font Size Default]],""))</f>
        <v>15px</v>
      </c>
      <c r="J157" s="60"/>
      <c r="K157" s="60">
        <f>Settings_Styling_Font_Weight_Labels</f>
        <v>700</v>
      </c>
      <c r="L157" s="52">
        <f>IF(Table_Styles[[#This Row],[Font Weight]]&lt;&gt;"",Table_Styles[[#This Row],[Font Weight]],IF(Table_Styles[[#This Row],[Font Weight Default]]&lt;&gt;"",Table_Styles[[#This Row],[Font Weight Default]],""))</f>
        <v>700</v>
      </c>
      <c r="M157" s="25"/>
      <c r="N157" s="217" t="str">
        <f t="shared" si="0"/>
        <v>#2a2a2a</v>
      </c>
      <c r="O157" s="52" t="str">
        <f>IF(Table_Styles[[#This Row],[Colour]]&lt;&gt;"",Table_Styles[[#This Row],[Colour]],IF(Table_Styles[[#This Row],[Colour Default]]&lt;&gt;"",Table_Styles[[#This Row],[Colour Default]],""))</f>
        <v>#2a2a2a</v>
      </c>
      <c r="P157" s="59"/>
      <c r="Q157" s="60"/>
      <c r="R157" s="52" t="str">
        <f>IF(Table_Styles[[#This Row],[Background]]&lt;&gt;"",Table_Styles[[#This Row],[Background]],IF(Table_Styles[[#This Row],[Background Default]]&lt;&gt;"",Table_Styles[[#This Row],[Background Default]],""))</f>
        <v/>
      </c>
      <c r="S157" s="59"/>
      <c r="T157" s="59"/>
      <c r="U157" s="52" t="str">
        <f>IF(Table_Styles[[#This Row],[Border]]&lt;&gt;"",Table_Styles[[#This Row],[Border]],IF(Table_Styles[[#This Row],[Border Default]]&lt;&gt;"",Table_Styles[[#This Row],[Border Default]],""))</f>
        <v/>
      </c>
      <c r="V157" s="59"/>
      <c r="W157" s="59"/>
      <c r="X157" s="52" t="str">
        <f>IF(Table_Styles[[#This Row],[Border Radius]]&lt;&gt;"",Table_Styles[[#This Row],[Border Radius]],IF(Table_Styles[[#This Row],[Border Radius Default]]&lt;&gt;"",Table_Styles[[#This Row],[Border Radius Default]],""))</f>
        <v/>
      </c>
      <c r="Y157" s="59"/>
      <c r="Z157" s="59"/>
      <c r="AA157" s="52" t="str">
        <f>IF(Table_Styles[[#This Row],[MT]]&lt;&gt;"",Table_Styles[[#This Row],[MT]],IF(Table_Styles[[#This Row],[MT Default]]&lt;&gt;"",Table_Styles[[#This Row],[MT Default]],""))</f>
        <v/>
      </c>
      <c r="AB157" s="59"/>
      <c r="AC157" s="59"/>
      <c r="AD157" s="52" t="str">
        <f>IF(Table_Styles[[#This Row],[MR]]&lt;&gt;"",Table_Styles[[#This Row],[MR]],IF(Table_Styles[[#This Row],[MR Default]]&lt;&gt;"",Table_Styles[[#This Row],[MR Default]],""))</f>
        <v/>
      </c>
      <c r="AE157" s="59"/>
      <c r="AF157" s="59"/>
      <c r="AG157" s="52" t="str">
        <f>IF(Table_Styles[[#This Row],[MB]]&lt;&gt;"",Table_Styles[[#This Row],[MB]],IF(Table_Styles[[#This Row],[MB Default]]&lt;&gt;"",Table_Styles[[#This Row],[MB Default]],""))</f>
        <v/>
      </c>
      <c r="AH157" s="207"/>
      <c r="AI157" s="135" t="s">
        <v>1187</v>
      </c>
      <c r="AJ157" s="52" t="str">
        <f>IF(Table_Styles[[#This Row],[ML]]&lt;&gt;"",Table_Styles[[#This Row],[ML]],IF(Table_Styles[[#This Row],[ML Default]]&lt;&gt;"",Table_Styles[[#This Row],[ML Default]],""))</f>
        <v>-10px</v>
      </c>
      <c r="AK157" s="59"/>
      <c r="AL157" s="59"/>
      <c r="AM157" s="52" t="str">
        <f>IF(Table_Styles[[#This Row],[PT]]&lt;&gt;"",Table_Styles[[#This Row],[PT]],IF(Table_Styles[[#This Row],[PT Default]]&lt;&gt;"",Table_Styles[[#This Row],[PT Default]],""))</f>
        <v/>
      </c>
      <c r="AN157" s="59"/>
      <c r="AO157" s="59"/>
      <c r="AP157" s="52" t="str">
        <f>IF(Table_Styles[[#This Row],[PR]]&lt;&gt;"",Table_Styles[[#This Row],[PR]],IF(Table_Styles[[#This Row],[PR Default]]&lt;&gt;"",Table_Styles[[#This Row],[PR Default]],""))</f>
        <v/>
      </c>
      <c r="AQ157" s="59"/>
      <c r="AR157" s="59"/>
      <c r="AS157" s="52" t="str">
        <f>IF(Table_Styles[[#This Row],[PB]]&lt;&gt;"",Table_Styles[[#This Row],[PB]],IF(Table_Styles[[#This Row],[PB Default]]&lt;&gt;"",Table_Styles[[#This Row],[PB Default]],""))</f>
        <v/>
      </c>
      <c r="AT157" s="59"/>
      <c r="AU157" s="59"/>
      <c r="AV157" s="52" t="str">
        <f>IF(Table_Styles[[#This Row],[PL]]&lt;&gt;"",Table_Styles[[#This Row],[PL]],IF(Table_Styles[[#This Row],[PL Default]]&lt;&gt;"",Table_Styles[[#This Row],[PL Default]],""))</f>
        <v/>
      </c>
      <c r="AW157" s="59"/>
      <c r="AX157" s="59"/>
      <c r="AY157" s="52" t="str">
        <f>IF(Table_Styles[[#This Row],[BT]]&lt;&gt;"",Table_Styles[[#This Row],[BT]],IF(Table_Styles[[#This Row],[BT Default]]&lt;&gt;"",Table_Styles[[#This Row],[BT Default]],""))</f>
        <v/>
      </c>
      <c r="AZ157" s="59"/>
      <c r="BA157" s="59"/>
      <c r="BB157" s="52" t="str">
        <f>IF(Table_Styles[[#This Row],[BR]]&lt;&gt;"",Table_Styles[[#This Row],[BR]],IF(Table_Styles[[#This Row],[BR Default]]&lt;&gt;"",Table_Styles[[#This Row],[BR Default]],""))</f>
        <v/>
      </c>
      <c r="BC157" s="59"/>
      <c r="BD157" s="59"/>
      <c r="BE157" s="52" t="str">
        <f>IF(Table_Styles[[#This Row],[BB]]&lt;&gt;"",Table_Styles[[#This Row],[BB]],IF(Table_Styles[[#This Row],[BB Default]]&lt;&gt;"",Table_Styles[[#This Row],[BB Default]],""))</f>
        <v/>
      </c>
      <c r="BF157" s="59"/>
      <c r="BG157" s="59"/>
      <c r="BH157" s="52" t="str">
        <f>IF(Table_Styles[[#This Row],[BL]]&lt;&gt;"",Table_Styles[[#This Row],[BL]],IF(Table_Styles[[#This Row],[BL Default]]&lt;&gt;"",Table_Styles[[#This Row],[BL Default]],""))</f>
        <v/>
      </c>
      <c r="BI157" s="59"/>
      <c r="BJ157" s="59"/>
      <c r="BK157" s="52" t="str">
        <f>IF(Table_Styles[[#This Row],[Width]]&lt;&gt;"",Table_Styles[[#This Row],[Width]],IF(Table_Styles[[#This Row],[Width Default]]&lt;&gt;"",Table_Styles[[#This Row],[Width Default]],""))</f>
        <v/>
      </c>
      <c r="BL157" s="59"/>
      <c r="BM157" s="59"/>
      <c r="BN157" s="52" t="str">
        <f>IF(Table_Styles[[#This Row],[Height]]&lt;&gt;"",Table_Styles[[#This Row],[Height]],IF(Table_Styles[[#This Row],[Height Default]]&lt;&gt;"",Table_Styles[[#This Row],[Height Default]],""))</f>
        <v/>
      </c>
      <c r="BO157" s="52"/>
      <c r="BP157" s="52"/>
      <c r="BQ157" s="52" t="str">
        <f>IF(Table_Styles[[#This Row],[Top]]&lt;&gt;"",Table_Styles[[#This Row],[Top]],IF(Table_Styles[[#This Row],[Top Default]]&lt;&gt;"",Table_Styles[[#This Row],[Top Default]],""))</f>
        <v/>
      </c>
      <c r="BR157" s="52"/>
      <c r="BS157" s="52"/>
      <c r="BT157" s="52" t="str">
        <f>IF(Table_Styles[[#This Row],[Right]]&lt;&gt;"",Table_Styles[[#This Row],[Right]],IF(Table_Styles[[#This Row],[Right Default]]&lt;&gt;"",Table_Styles[[#This Row],[Right Default]],""))</f>
        <v/>
      </c>
      <c r="BU157" s="52"/>
      <c r="BV157" s="52"/>
      <c r="BW157" s="52" t="str">
        <f>IF(Table_Styles[[#This Row],[Bottom]]&lt;&gt;"",Table_Styles[[#This Row],[Bottom]],IF(Table_Styles[[#This Row],[Bottom Default]]&lt;&gt;"",Table_Styles[[#This Row],[Bottom Default]],""))</f>
        <v/>
      </c>
      <c r="BX157" s="52"/>
      <c r="BY157" s="52"/>
      <c r="BZ157" s="52" t="str">
        <f>IF(Table_Styles[[#This Row],[Left]]&lt;&gt;"",Table_Styles[[#This Row],[Left]],IF(Table_Styles[[#This Row],[Left Default]]&lt;&gt;"",Table_Styles[[#This Row],[Left Default]],""))</f>
        <v/>
      </c>
      <c r="CA157" s="135" t="s">
        <v>1186</v>
      </c>
      <c r="CB157" s="103" t="str">
        <f>IF(AND(Table_Styles[[#This Row],[Selector]]&lt;&gt;"",Table_Styles[[#This Row],[Font Family Used]]&lt;&gt;"",Table_Styles[[#This Row],[Font Weight Used]]&lt;&gt;""),Table_Styles[[#This Row],[Font Family Used]]&amp;" "&amp;Table_Styles[[#This Row],[Font Weight Used]],"")</f>
        <v>Roboto 700</v>
      </c>
      <c r="CC157" s="103" t="str">
        <f ca="1">IF(AND(Table_Styles[[#This Row],[Selector]],COUNTIF(OFFSET(CC:CC,0,0,ROW()-1,1),"="&amp;Table_Styles[[#This Row],[Font]])=0),Table_Styles[[#This Row],[Font]],"")</f>
        <v/>
      </c>
      <c r="CD157" s="103" t="str">
        <f ca="1">IF(Table_Styles[[#This Row],[Unique Font]]&lt;&gt;"",
"{""fontFamily"":"""&amp;Table_Styles[[#This Row],[Font Family Used]]&amp;""",""fontWeight"":"&amp;Table_Styles[[#This Row],[Font Weight Used]]&amp;"}","")</f>
        <v/>
      </c>
      <c r="CE15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15px;font-weight: 700;color: #2a2a2a;margin-left: -10px;letter-spacing: -0.03em;</v>
      </c>
      <c r="CF157" s="103" t="str">
        <f>IF(AND(Table_Styles[[#This Row],[Selector]]&lt;&gt;"", Table_Styles[[#This Row],[Config Properties]]&lt;&gt;""),
Table_Styles[[#This Row],[Selector]]&amp;" { "&amp;Table_Styles[[#This Row],[Config Properties]]&amp;" }","")</f>
        <v>#sidebar .body .price .cents { font-family: 'Roboto';font-size: 15px;font-weight: 700;color: #2a2a2a;margin-left: -10px;letter-spacing: -0.03em; }</v>
      </c>
      <c r="CG157" s="103" t="str">
        <f xml:space="preserve">
SUBSTITUTE(SUBSTITUTE(SUBSTITUTE(SUBSTITUTE(SUBSTITUTE(SUBSTITUTE(SUBSTITUTE(SUBSTITUTE(Table_Styles[[#This Row],[Config]],
" {","{"),
"{ ","{"),
" }","}"),
"} ","}"),
" ,",","),
", ",","),
" :",":"),
": ",":")</f>
        <v>#sidebar .body .price .cents{font-family:'Roboto';font-size:15px;font-weight:700;color:#2a2a2a;margin-left:-10px;letter-spacing:-0.03em;}</v>
      </c>
    </row>
    <row r="158" spans="2:85" ht="21" customHeight="1">
      <c r="B158" s="103" t="s">
        <v>533</v>
      </c>
      <c r="C158" s="104" t="s">
        <v>534</v>
      </c>
      <c r="D158" s="59"/>
      <c r="E158" s="60"/>
      <c r="F158" s="29" t="str">
        <f>IF(Table_Styles[[#This Row],[Font Family]]&lt;&gt;"",Table_Styles[[#This Row],[Font Family]],IF(Table_Styles[[#This Row],[Font Family Default]]&lt;&gt;"",Table_Styles[[#This Row],[Font Family Default]],""))</f>
        <v/>
      </c>
      <c r="G158" s="59"/>
      <c r="H158" s="60"/>
      <c r="I158" s="29" t="str">
        <f>IF(Table_Styles[[#This Row],[Font Size]]&lt;&gt;"",Table_Styles[[#This Row],[Font Size]],IF(Table_Styles[[#This Row],[Font Size Default]]&lt;&gt;"",Table_Styles[[#This Row],[Font Size Default]],""))</f>
        <v/>
      </c>
      <c r="J158" s="59"/>
      <c r="K158" s="59"/>
      <c r="L158" s="50" t="str">
        <f>IF(Table_Styles[[#This Row],[Font Weight]]&lt;&gt;"",Table_Styles[[#This Row],[Font Weight]],IF(Table_Styles[[#This Row],[Font Weight Default]]&lt;&gt;"",Table_Styles[[#This Row],[Font Weight Default]],""))</f>
        <v/>
      </c>
      <c r="M158" s="25"/>
      <c r="N158" s="217" t="str">
        <f t="shared" si="0"/>
        <v>#2a2a2a</v>
      </c>
      <c r="O158" s="50" t="str">
        <f>IF(Table_Styles[[#This Row],[Colour]]&lt;&gt;"",Table_Styles[[#This Row],[Colour]],IF(Table_Styles[[#This Row],[Colour Default]]&lt;&gt;"",Table_Styles[[#This Row],[Colour Default]],""))</f>
        <v>#2a2a2a</v>
      </c>
      <c r="P158" s="59"/>
      <c r="Q158" s="60"/>
      <c r="R158" s="50" t="str">
        <f>IF(Table_Styles[[#This Row],[Background]]&lt;&gt;"",Table_Styles[[#This Row],[Background]],IF(Table_Styles[[#This Row],[Background Default]]&lt;&gt;"",Table_Styles[[#This Row],[Background Default]],""))</f>
        <v/>
      </c>
      <c r="S158" s="59"/>
      <c r="T158" s="59"/>
      <c r="U158" s="50" t="str">
        <f>IF(Table_Styles[[#This Row],[Border]]&lt;&gt;"",Table_Styles[[#This Row],[Border]],IF(Table_Styles[[#This Row],[Border Default]]&lt;&gt;"",Table_Styles[[#This Row],[Border Default]],""))</f>
        <v/>
      </c>
      <c r="V158" s="59"/>
      <c r="W158" s="59"/>
      <c r="X158" s="50" t="str">
        <f>IF(Table_Styles[[#This Row],[Border Radius]]&lt;&gt;"",Table_Styles[[#This Row],[Border Radius]],IF(Table_Styles[[#This Row],[Border Radius Default]]&lt;&gt;"",Table_Styles[[#This Row],[Border Radius Default]],""))</f>
        <v/>
      </c>
      <c r="Y158" s="59"/>
      <c r="Z158" s="135" t="s">
        <v>379</v>
      </c>
      <c r="AA158" s="50" t="str">
        <f>IF(Table_Styles[[#This Row],[MT]]&lt;&gt;"",Table_Styles[[#This Row],[MT]],IF(Table_Styles[[#This Row],[MT Default]]&lt;&gt;"",Table_Styles[[#This Row],[MT Default]],""))</f>
        <v>15px</v>
      </c>
      <c r="AB158" s="59"/>
      <c r="AC158" s="59"/>
      <c r="AD158" s="50" t="str">
        <f>IF(Table_Styles[[#This Row],[MR]]&lt;&gt;"",Table_Styles[[#This Row],[MR]],IF(Table_Styles[[#This Row],[MR Default]]&lt;&gt;"",Table_Styles[[#This Row],[MR Default]],""))</f>
        <v/>
      </c>
      <c r="AE158" s="59"/>
      <c r="AF158" s="59"/>
      <c r="AG158" s="50" t="str">
        <f>IF(Table_Styles[[#This Row],[MB]]&lt;&gt;"",Table_Styles[[#This Row],[MB]],IF(Table_Styles[[#This Row],[MB Default]]&lt;&gt;"",Table_Styles[[#This Row],[MB Default]],""))</f>
        <v/>
      </c>
      <c r="AH158" s="59"/>
      <c r="AI158" s="59"/>
      <c r="AJ158" s="50" t="str">
        <f>IF(Table_Styles[[#This Row],[ML]]&lt;&gt;"",Table_Styles[[#This Row],[ML]],IF(Table_Styles[[#This Row],[ML Default]]&lt;&gt;"",Table_Styles[[#This Row],[ML Default]],""))</f>
        <v/>
      </c>
      <c r="AK158" s="59"/>
      <c r="AL158" s="59"/>
      <c r="AM158" s="50" t="str">
        <f>IF(Table_Styles[[#This Row],[PT]]&lt;&gt;"",Table_Styles[[#This Row],[PT]],IF(Table_Styles[[#This Row],[PT Default]]&lt;&gt;"",Table_Styles[[#This Row],[PT Default]],""))</f>
        <v/>
      </c>
      <c r="AN158" s="59"/>
      <c r="AO158" s="59"/>
      <c r="AP158" s="50" t="str">
        <f>IF(Table_Styles[[#This Row],[PR]]&lt;&gt;"",Table_Styles[[#This Row],[PR]],IF(Table_Styles[[#This Row],[PR Default]]&lt;&gt;"",Table_Styles[[#This Row],[PR Default]],""))</f>
        <v/>
      </c>
      <c r="AQ158" s="59"/>
      <c r="AR158" s="59"/>
      <c r="AS158" s="50" t="str">
        <f>IF(Table_Styles[[#This Row],[PB]]&lt;&gt;"",Table_Styles[[#This Row],[PB]],IF(Table_Styles[[#This Row],[PB Default]]&lt;&gt;"",Table_Styles[[#This Row],[PB Default]],""))</f>
        <v/>
      </c>
      <c r="AT158" s="59"/>
      <c r="AU158" s="59"/>
      <c r="AV158" s="50" t="str">
        <f>IF(Table_Styles[[#This Row],[PL]]&lt;&gt;"",Table_Styles[[#This Row],[PL]],IF(Table_Styles[[#This Row],[PL Default]]&lt;&gt;"",Table_Styles[[#This Row],[PL Default]],""))</f>
        <v/>
      </c>
      <c r="AW158" s="59"/>
      <c r="AX158" s="59"/>
      <c r="AY158" s="50" t="str">
        <f>IF(Table_Styles[[#This Row],[BT]]&lt;&gt;"",Table_Styles[[#This Row],[BT]],IF(Table_Styles[[#This Row],[BT Default]]&lt;&gt;"",Table_Styles[[#This Row],[BT Default]],""))</f>
        <v/>
      </c>
      <c r="AZ158" s="59"/>
      <c r="BA158" s="59"/>
      <c r="BB158" s="50" t="str">
        <f>IF(Table_Styles[[#This Row],[BR]]&lt;&gt;"",Table_Styles[[#This Row],[BR]],IF(Table_Styles[[#This Row],[BR Default]]&lt;&gt;"",Table_Styles[[#This Row],[BR Default]],""))</f>
        <v/>
      </c>
      <c r="BC158" s="59"/>
      <c r="BD158" s="59"/>
      <c r="BE158" s="50" t="str">
        <f>IF(Table_Styles[[#This Row],[BB]]&lt;&gt;"",Table_Styles[[#This Row],[BB]],IF(Table_Styles[[#This Row],[BB Default]]&lt;&gt;"",Table_Styles[[#This Row],[BB Default]],""))</f>
        <v/>
      </c>
      <c r="BF158" s="59"/>
      <c r="BG158" s="59"/>
      <c r="BH158" s="50" t="str">
        <f>IF(Table_Styles[[#This Row],[BL]]&lt;&gt;"",Table_Styles[[#This Row],[BL]],IF(Table_Styles[[#This Row],[BL Default]]&lt;&gt;"",Table_Styles[[#This Row],[BL Default]],""))</f>
        <v/>
      </c>
      <c r="BI158" s="59"/>
      <c r="BJ158" s="59"/>
      <c r="BK158" s="50" t="str">
        <f>IF(Table_Styles[[#This Row],[Width]]&lt;&gt;"",Table_Styles[[#This Row],[Width]],IF(Table_Styles[[#This Row],[Width Default]]&lt;&gt;"",Table_Styles[[#This Row],[Width Default]],""))</f>
        <v/>
      </c>
      <c r="BL158" s="59"/>
      <c r="BM158" s="59"/>
      <c r="BN158" s="50" t="str">
        <f>IF(Table_Styles[[#This Row],[Height]]&lt;&gt;"",Table_Styles[[#This Row],[Height]],IF(Table_Styles[[#This Row],[Height Default]]&lt;&gt;"",Table_Styles[[#This Row],[Height Default]],""))</f>
        <v/>
      </c>
      <c r="BO158" s="50"/>
      <c r="BP158" s="50"/>
      <c r="BQ158" s="50" t="str">
        <f>IF(Table_Styles[[#This Row],[Top]]&lt;&gt;"",Table_Styles[[#This Row],[Top]],IF(Table_Styles[[#This Row],[Top Default]]&lt;&gt;"",Table_Styles[[#This Row],[Top Default]],""))</f>
        <v/>
      </c>
      <c r="BR158" s="50"/>
      <c r="BS158" s="50"/>
      <c r="BT158" s="50" t="str">
        <f>IF(Table_Styles[[#This Row],[Right]]&lt;&gt;"",Table_Styles[[#This Row],[Right]],IF(Table_Styles[[#This Row],[Right Default]]&lt;&gt;"",Table_Styles[[#This Row],[Right Default]],""))</f>
        <v/>
      </c>
      <c r="BU158" s="50"/>
      <c r="BV158" s="50"/>
      <c r="BW158" s="50" t="str">
        <f>IF(Table_Styles[[#This Row],[Bottom]]&lt;&gt;"",Table_Styles[[#This Row],[Bottom]],IF(Table_Styles[[#This Row],[Bottom Default]]&lt;&gt;"",Table_Styles[[#This Row],[Bottom Default]],""))</f>
        <v/>
      </c>
      <c r="BX158" s="50"/>
      <c r="BY158" s="50"/>
      <c r="BZ158" s="50" t="str">
        <f>IF(Table_Styles[[#This Row],[Left]]&lt;&gt;"",Table_Styles[[#This Row],[Left]],IF(Table_Styles[[#This Row],[Left Default]]&lt;&gt;"",Table_Styles[[#This Row],[Left Default]],""))</f>
        <v/>
      </c>
      <c r="CA158" s="59"/>
      <c r="CB158" s="103" t="str">
        <f>IF(AND(Table_Styles[[#This Row],[Selector]]&lt;&gt;"",Table_Styles[[#This Row],[Font Family Used]]&lt;&gt;"",Table_Styles[[#This Row],[Font Weight Used]]&lt;&gt;""),Table_Styles[[#This Row],[Font Family Used]]&amp;" "&amp;Table_Styles[[#This Row],[Font Weight Used]],"")</f>
        <v/>
      </c>
      <c r="CC158" s="103" t="str">
        <f ca="1">IF(AND(Table_Styles[[#This Row],[Selector]],COUNTIF(OFFSET(CC:CC,0,0,ROW()-1,1),"="&amp;Table_Styles[[#This Row],[Font]])=0),Table_Styles[[#This Row],[Font]],"")</f>
        <v/>
      </c>
      <c r="CD158" s="103" t="str">
        <f ca="1">IF(Table_Styles[[#This Row],[Unique Font]]&lt;&gt;"",
"{""fontFamily"":"""&amp;Table_Styles[[#This Row],[Font Family Used]]&amp;""",""fontWeight"":"&amp;Table_Styles[[#This Row],[Font Weight Used]]&amp;"}","")</f>
        <v/>
      </c>
      <c r="CE15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#2a2a2a;margin-top: 15px</v>
      </c>
      <c r="CF158" s="106" t="str">
        <f>IF(AND(Table_Styles[[#This Row],[Selector]]&lt;&gt;"", Table_Styles[[#This Row],[Config Properties]]&lt;&gt;""),
Table_Styles[[#This Row],[Selector]]&amp;" { "&amp;Table_Styles[[#This Row],[Config Properties]]&amp;" }","")</f>
        <v>#sidebar .loader { color: #2a2a2a;margin-top: 15px }</v>
      </c>
      <c r="CG158" s="106" t="str">
        <f xml:space="preserve">
SUBSTITUTE(SUBSTITUTE(SUBSTITUTE(SUBSTITUTE(SUBSTITUTE(SUBSTITUTE(SUBSTITUTE(SUBSTITUTE(Table_Styles[[#This Row],[Config]],
" {","{"),
"{ ","{"),
" }","}"),
"} ","}"),
" ,",","),
", ",","),
" :",":"),
": ",":")</f>
        <v>#sidebar .loader{color:#2a2a2a;margin-top:15px}</v>
      </c>
    </row>
    <row r="159" spans="2:85" ht="21" customHeight="1">
      <c r="B159" s="104" t="s">
        <v>1316</v>
      </c>
      <c r="C159" s="104" t="s">
        <v>1317</v>
      </c>
      <c r="D159" s="59"/>
      <c r="E159" s="60"/>
      <c r="F159" s="29" t="str">
        <f>IF(Table_Styles[[#This Row],[Font Family]]&lt;&gt;"",Table_Styles[[#This Row],[Font Family]],IF(Table_Styles[[#This Row],[Font Family Default]]&lt;&gt;"",Table_Styles[[#This Row],[Font Family Default]],""))</f>
        <v/>
      </c>
      <c r="G159" s="59"/>
      <c r="H159" s="62"/>
      <c r="I159" s="29" t="str">
        <f>IF(Table_Styles[[#This Row],[Font Size]]&lt;&gt;"",Table_Styles[[#This Row],[Font Size]],IF(Table_Styles[[#This Row],[Font Size Default]]&lt;&gt;"",Table_Styles[[#This Row],[Font Size Default]],""))</f>
        <v/>
      </c>
      <c r="J159" s="59"/>
      <c r="K159" s="60"/>
      <c r="L159" s="50" t="str">
        <f>IF(Table_Styles[[#This Row],[Font Weight]]&lt;&gt;"",Table_Styles[[#This Row],[Font Weight]],IF(Table_Styles[[#This Row],[Font Weight Default]]&lt;&gt;"",Table_Styles[[#This Row],[Font Weight Default]],""))</f>
        <v/>
      </c>
      <c r="M159" s="25"/>
      <c r="N159" s="217"/>
      <c r="O159" s="50" t="str">
        <f>IF(Table_Styles[[#This Row],[Colour]]&lt;&gt;"",Table_Styles[[#This Row],[Colour]],IF(Table_Styles[[#This Row],[Colour Default]]&lt;&gt;"",Table_Styles[[#This Row],[Colour Default]],""))</f>
        <v/>
      </c>
      <c r="P159" s="59"/>
      <c r="Q159" s="60"/>
      <c r="R159" s="50" t="str">
        <f>IF(Table_Styles[[#This Row],[Background]]&lt;&gt;"",Table_Styles[[#This Row],[Background]],IF(Table_Styles[[#This Row],[Background Default]]&lt;&gt;"",Table_Styles[[#This Row],[Background Default]],""))</f>
        <v/>
      </c>
      <c r="S159" s="59"/>
      <c r="T159" s="59"/>
      <c r="U159" s="50" t="str">
        <f>IF(Table_Styles[[#This Row],[Border]]&lt;&gt;"",Table_Styles[[#This Row],[Border]],IF(Table_Styles[[#This Row],[Border Default]]&lt;&gt;"",Table_Styles[[#This Row],[Border Default]],""))</f>
        <v/>
      </c>
      <c r="V159" s="59"/>
      <c r="W159" s="59"/>
      <c r="X159" s="50" t="str">
        <f>IF(Table_Styles[[#This Row],[Border Radius]]&lt;&gt;"",Table_Styles[[#This Row],[Border Radius]],IF(Table_Styles[[#This Row],[Border Radius Default]]&lt;&gt;"",Table_Styles[[#This Row],[Border Radius Default]],""))</f>
        <v/>
      </c>
      <c r="Y159" s="59"/>
      <c r="Z159" s="135"/>
      <c r="AA159" s="50" t="str">
        <f>IF(Table_Styles[[#This Row],[MT]]&lt;&gt;"",Table_Styles[[#This Row],[MT]],IF(Table_Styles[[#This Row],[MT Default]]&lt;&gt;"",Table_Styles[[#This Row],[MT Default]],""))</f>
        <v/>
      </c>
      <c r="AB159" s="59"/>
      <c r="AC159" s="135"/>
      <c r="AD159" s="50" t="str">
        <f>IF(Table_Styles[[#This Row],[MR]]&lt;&gt;"",Table_Styles[[#This Row],[MR]],IF(Table_Styles[[#This Row],[MR Default]]&lt;&gt;"",Table_Styles[[#This Row],[MR Default]],""))</f>
        <v/>
      </c>
      <c r="AE159" s="59"/>
      <c r="AF159" s="59" t="s">
        <v>415</v>
      </c>
      <c r="AG159" s="50" t="str">
        <f>IF(Table_Styles[[#This Row],[MB]]&lt;&gt;"",Table_Styles[[#This Row],[MB]],IF(Table_Styles[[#This Row],[MB Default]]&lt;&gt;"",Table_Styles[[#This Row],[MB Default]],""))</f>
        <v>12px</v>
      </c>
      <c r="AH159" s="59"/>
      <c r="AI159" s="59"/>
      <c r="AJ159" s="50" t="str">
        <f>IF(Table_Styles[[#This Row],[ML]]&lt;&gt;"",Table_Styles[[#This Row],[ML]],IF(Table_Styles[[#This Row],[ML Default]]&lt;&gt;"",Table_Styles[[#This Row],[ML Default]],""))</f>
        <v/>
      </c>
      <c r="AK159" s="59"/>
      <c r="AL159" s="59"/>
      <c r="AM159" s="50" t="str">
        <f>IF(Table_Styles[[#This Row],[PT]]&lt;&gt;"",Table_Styles[[#This Row],[PT]],IF(Table_Styles[[#This Row],[PT Default]]&lt;&gt;"",Table_Styles[[#This Row],[PT Default]],""))</f>
        <v/>
      </c>
      <c r="AN159" s="59"/>
      <c r="AO159" s="59"/>
      <c r="AP159" s="50" t="str">
        <f>IF(Table_Styles[[#This Row],[PR]]&lt;&gt;"",Table_Styles[[#This Row],[PR]],IF(Table_Styles[[#This Row],[PR Default]]&lt;&gt;"",Table_Styles[[#This Row],[PR Default]],""))</f>
        <v/>
      </c>
      <c r="AQ159" s="59"/>
      <c r="AR159" s="59"/>
      <c r="AS159" s="50" t="str">
        <f>IF(Table_Styles[[#This Row],[PB]]&lt;&gt;"",Table_Styles[[#This Row],[PB]],IF(Table_Styles[[#This Row],[PB Default]]&lt;&gt;"",Table_Styles[[#This Row],[PB Default]],""))</f>
        <v/>
      </c>
      <c r="AT159" s="59"/>
      <c r="AU159" s="59"/>
      <c r="AV159" s="50" t="str">
        <f>IF(Table_Styles[[#This Row],[PL]]&lt;&gt;"",Table_Styles[[#This Row],[PL]],IF(Table_Styles[[#This Row],[PL Default]]&lt;&gt;"",Table_Styles[[#This Row],[PL Default]],""))</f>
        <v/>
      </c>
      <c r="AW159" s="59"/>
      <c r="AX159" s="59"/>
      <c r="AY159" s="50" t="str">
        <f>IF(Table_Styles[[#This Row],[BT]]&lt;&gt;"",Table_Styles[[#This Row],[BT]],IF(Table_Styles[[#This Row],[BT Default]]&lt;&gt;"",Table_Styles[[#This Row],[BT Default]],""))</f>
        <v/>
      </c>
      <c r="AZ159" s="59"/>
      <c r="BA159" s="59"/>
      <c r="BB159" s="50" t="str">
        <f>IF(Table_Styles[[#This Row],[BR]]&lt;&gt;"",Table_Styles[[#This Row],[BR]],IF(Table_Styles[[#This Row],[BR Default]]&lt;&gt;"",Table_Styles[[#This Row],[BR Default]],""))</f>
        <v/>
      </c>
      <c r="BC159" s="59"/>
      <c r="BD159" s="59"/>
      <c r="BE159" s="50" t="str">
        <f>IF(Table_Styles[[#This Row],[BB]]&lt;&gt;"",Table_Styles[[#This Row],[BB]],IF(Table_Styles[[#This Row],[BB Default]]&lt;&gt;"",Table_Styles[[#This Row],[BB Default]],""))</f>
        <v/>
      </c>
      <c r="BF159" s="59"/>
      <c r="BG159" s="59"/>
      <c r="BH159" s="50" t="str">
        <f>IF(Table_Styles[[#This Row],[BL]]&lt;&gt;"",Table_Styles[[#This Row],[BL]],IF(Table_Styles[[#This Row],[BL Default]]&lt;&gt;"",Table_Styles[[#This Row],[BL Default]],""))</f>
        <v/>
      </c>
      <c r="BI159" s="59"/>
      <c r="BJ159" s="59"/>
      <c r="BK159" s="50" t="str">
        <f>IF(Table_Styles[[#This Row],[Width]]&lt;&gt;"",Table_Styles[[#This Row],[Width]],IF(Table_Styles[[#This Row],[Width Default]]&lt;&gt;"",Table_Styles[[#This Row],[Width Default]],""))</f>
        <v/>
      </c>
      <c r="BL159" s="59"/>
      <c r="BM159" s="59"/>
      <c r="BN159" s="50" t="str">
        <f>IF(Table_Styles[[#This Row],[Height]]&lt;&gt;"",Table_Styles[[#This Row],[Height]],IF(Table_Styles[[#This Row],[Height Default]]&lt;&gt;"",Table_Styles[[#This Row],[Height Default]],""))</f>
        <v/>
      </c>
      <c r="BO159" s="50"/>
      <c r="BP159" s="50"/>
      <c r="BQ159" s="50" t="str">
        <f>IF(Table_Styles[[#This Row],[Top]]&lt;&gt;"",Table_Styles[[#This Row],[Top]],IF(Table_Styles[[#This Row],[Top Default]]&lt;&gt;"",Table_Styles[[#This Row],[Top Default]],""))</f>
        <v/>
      </c>
      <c r="BR159" s="50"/>
      <c r="BS159" s="50"/>
      <c r="BT159" s="50" t="str">
        <f>IF(Table_Styles[[#This Row],[Right]]&lt;&gt;"",Table_Styles[[#This Row],[Right]],IF(Table_Styles[[#This Row],[Right Default]]&lt;&gt;"",Table_Styles[[#This Row],[Right Default]],""))</f>
        <v/>
      </c>
      <c r="BU159" s="50"/>
      <c r="BV159" s="50"/>
      <c r="BW159" s="50" t="str">
        <f>IF(Table_Styles[[#This Row],[Bottom]]&lt;&gt;"",Table_Styles[[#This Row],[Bottom]],IF(Table_Styles[[#This Row],[Bottom Default]]&lt;&gt;"",Table_Styles[[#This Row],[Bottom Default]],""))</f>
        <v/>
      </c>
      <c r="BX159" s="50"/>
      <c r="BY159" s="50"/>
      <c r="BZ159" s="50" t="str">
        <f>IF(Table_Styles[[#This Row],[Left]]&lt;&gt;"",Table_Styles[[#This Row],[Left]],IF(Table_Styles[[#This Row],[Left Default]]&lt;&gt;"",Table_Styles[[#This Row],[Left Default]],""))</f>
        <v/>
      </c>
      <c r="CA159" s="59"/>
      <c r="CB159" s="103" t="str">
        <f>IF(AND(Table_Styles[[#This Row],[Selector]]&lt;&gt;"",Table_Styles[[#This Row],[Font Family Used]]&lt;&gt;"",Table_Styles[[#This Row],[Font Weight Used]]&lt;&gt;""),Table_Styles[[#This Row],[Font Family Used]]&amp;" "&amp;Table_Styles[[#This Row],[Font Weight Used]],"")</f>
        <v/>
      </c>
      <c r="CC159" s="103" t="str">
        <f ca="1">IF(AND(Table_Styles[[#This Row],[Selector]],COUNTIF(OFFSET(CC:CC,0,0,ROW()-1,1),"="&amp;Table_Styles[[#This Row],[Font]])=0),Table_Styles[[#This Row],[Font]],"")</f>
        <v/>
      </c>
      <c r="CD159" s="103" t="str">
        <f ca="1">IF(Table_Styles[[#This Row],[Unique Font]]&lt;&gt;"",
"{""fontFamily"":"""&amp;Table_Styles[[#This Row],[Font Family Used]]&amp;""",""fontWeight"":"&amp;Table_Styles[[#This Row],[Font Weight Used]]&amp;"}","")</f>
        <v/>
      </c>
      <c r="CE15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12px</v>
      </c>
      <c r="CF159" s="106" t="str">
        <f>IF(AND(Table_Styles[[#This Row],[Selector]]&lt;&gt;"", Table_Styles[[#This Row],[Config Properties]]&lt;&gt;""),
Table_Styles[[#This Row],[Selector]]&amp;" { "&amp;Table_Styles[[#This Row],[Config Properties]]&amp;" }","")</f>
        <v>#sidebar .instalment { margin-bottom: 12px }</v>
      </c>
      <c r="CG159" s="106" t="str">
        <f xml:space="preserve">
SUBSTITUTE(SUBSTITUTE(SUBSTITUTE(SUBSTITUTE(SUBSTITUTE(SUBSTITUTE(SUBSTITUTE(SUBSTITUTE(Table_Styles[[#This Row],[Config]],
" {","{"),
"{ ","{"),
" }","}"),
"} ","}"),
" ,",","),
", ",","),
" :",":"),
": ",":")</f>
        <v>#sidebar .instalment{margin-bottom:12px}</v>
      </c>
    </row>
    <row r="160" spans="2:85" ht="21" customHeight="1">
      <c r="B160" s="104" t="s">
        <v>1549</v>
      </c>
      <c r="C160" s="314" t="s">
        <v>1550</v>
      </c>
      <c r="D160" s="59"/>
      <c r="E160" s="60"/>
      <c r="F160" s="29" t="str">
        <f>IF(Table_Styles[[#This Row],[Font Family]]&lt;&gt;"",Table_Styles[[#This Row],[Font Family]],IF(Table_Styles[[#This Row],[Font Family Default]]&lt;&gt;"",Table_Styles[[#This Row],[Font Family Default]],""))</f>
        <v/>
      </c>
      <c r="G160" s="59"/>
      <c r="H160" s="62"/>
      <c r="I160" s="29" t="str">
        <f>IF(Table_Styles[[#This Row],[Font Size]]&lt;&gt;"",Table_Styles[[#This Row],[Font Size]],IF(Table_Styles[[#This Row],[Font Size Default]]&lt;&gt;"",Table_Styles[[#This Row],[Font Size Default]],""))</f>
        <v/>
      </c>
      <c r="J160" s="59"/>
      <c r="K160" s="60"/>
      <c r="L160" s="50" t="str">
        <f>IF(Table_Styles[[#This Row],[Font Weight]]&lt;&gt;"",Table_Styles[[#This Row],[Font Weight]],IF(Table_Styles[[#This Row],[Font Weight Default]]&lt;&gt;"",Table_Styles[[#This Row],[Font Weight Default]],""))</f>
        <v/>
      </c>
      <c r="M160" s="25"/>
      <c r="N160" s="217"/>
      <c r="O160" s="50" t="str">
        <f>IF(Table_Styles[[#This Row],[Colour]]&lt;&gt;"",Table_Styles[[#This Row],[Colour]],IF(Table_Styles[[#This Row],[Colour Default]]&lt;&gt;"",Table_Styles[[#This Row],[Colour Default]],""))</f>
        <v/>
      </c>
      <c r="P160" s="59"/>
      <c r="Q160" s="60"/>
      <c r="R160" s="50" t="str">
        <f>IF(Table_Styles[[#This Row],[Background]]&lt;&gt;"",Table_Styles[[#This Row],[Background]],IF(Table_Styles[[#This Row],[Background Default]]&lt;&gt;"",Table_Styles[[#This Row],[Background Default]],""))</f>
        <v/>
      </c>
      <c r="S160" s="59"/>
      <c r="T160" s="59"/>
      <c r="U160" s="50" t="str">
        <f>IF(Table_Styles[[#This Row],[Border]]&lt;&gt;"",Table_Styles[[#This Row],[Border]],IF(Table_Styles[[#This Row],[Border Default]]&lt;&gt;"",Table_Styles[[#This Row],[Border Default]],""))</f>
        <v/>
      </c>
      <c r="V160" s="59"/>
      <c r="W160" s="59"/>
      <c r="X160" s="50" t="str">
        <f>IF(Table_Styles[[#This Row],[Border Radius]]&lt;&gt;"",Table_Styles[[#This Row],[Border Radius]],IF(Table_Styles[[#This Row],[Border Radius Default]]&lt;&gt;"",Table_Styles[[#This Row],[Border Radius Default]],""))</f>
        <v/>
      </c>
      <c r="Y160" s="59"/>
      <c r="Z160" s="135"/>
      <c r="AA160" s="50" t="str">
        <f>IF(Table_Styles[[#This Row],[MT]]&lt;&gt;"",Table_Styles[[#This Row],[MT]],IF(Table_Styles[[#This Row],[MT Default]]&lt;&gt;"",Table_Styles[[#This Row],[MT Default]],""))</f>
        <v/>
      </c>
      <c r="AB160" s="59"/>
      <c r="AC160" s="135"/>
      <c r="AD160" s="50" t="str">
        <f>IF(Table_Styles[[#This Row],[MR]]&lt;&gt;"",Table_Styles[[#This Row],[MR]],IF(Table_Styles[[#This Row],[MR Default]]&lt;&gt;"",Table_Styles[[#This Row],[MR Default]],""))</f>
        <v/>
      </c>
      <c r="AE160" s="59"/>
      <c r="AF160" s="135" t="s">
        <v>1187</v>
      </c>
      <c r="AG160" s="50" t="str">
        <f>IF(Table_Styles[[#This Row],[MB]]&lt;&gt;"",Table_Styles[[#This Row],[MB]],IF(Table_Styles[[#This Row],[MB Default]]&lt;&gt;"",Table_Styles[[#This Row],[MB Default]],""))</f>
        <v>-10px</v>
      </c>
      <c r="AH160" s="59"/>
      <c r="AI160" s="59"/>
      <c r="AJ160" s="50" t="str">
        <f>IF(Table_Styles[[#This Row],[ML]]&lt;&gt;"",Table_Styles[[#This Row],[ML]],IF(Table_Styles[[#This Row],[ML Default]]&lt;&gt;"",Table_Styles[[#This Row],[ML Default]],""))</f>
        <v/>
      </c>
      <c r="AK160" s="59"/>
      <c r="AL160" s="59"/>
      <c r="AM160" s="50" t="str">
        <f>IF(Table_Styles[[#This Row],[PT]]&lt;&gt;"",Table_Styles[[#This Row],[PT]],IF(Table_Styles[[#This Row],[PT Default]]&lt;&gt;"",Table_Styles[[#This Row],[PT Default]],""))</f>
        <v/>
      </c>
      <c r="AN160" s="59"/>
      <c r="AO160" s="59"/>
      <c r="AP160" s="50" t="str">
        <f>IF(Table_Styles[[#This Row],[PR]]&lt;&gt;"",Table_Styles[[#This Row],[PR]],IF(Table_Styles[[#This Row],[PR Default]]&lt;&gt;"",Table_Styles[[#This Row],[PR Default]],""))</f>
        <v/>
      </c>
      <c r="AQ160" s="59"/>
      <c r="AR160" s="59"/>
      <c r="AS160" s="50" t="str">
        <f>IF(Table_Styles[[#This Row],[PB]]&lt;&gt;"",Table_Styles[[#This Row],[PB]],IF(Table_Styles[[#This Row],[PB Default]]&lt;&gt;"",Table_Styles[[#This Row],[PB Default]],""))</f>
        <v/>
      </c>
      <c r="AT160" s="59"/>
      <c r="AU160" s="59"/>
      <c r="AV160" s="50" t="str">
        <f>IF(Table_Styles[[#This Row],[PL]]&lt;&gt;"",Table_Styles[[#This Row],[PL]],IF(Table_Styles[[#This Row],[PL Default]]&lt;&gt;"",Table_Styles[[#This Row],[PL Default]],""))</f>
        <v/>
      </c>
      <c r="AW160" s="59"/>
      <c r="AX160" s="59"/>
      <c r="AY160" s="50" t="str">
        <f>IF(Table_Styles[[#This Row],[BT]]&lt;&gt;"",Table_Styles[[#This Row],[BT]],IF(Table_Styles[[#This Row],[BT Default]]&lt;&gt;"",Table_Styles[[#This Row],[BT Default]],""))</f>
        <v/>
      </c>
      <c r="AZ160" s="59"/>
      <c r="BA160" s="59"/>
      <c r="BB160" s="50" t="str">
        <f>IF(Table_Styles[[#This Row],[BR]]&lt;&gt;"",Table_Styles[[#This Row],[BR]],IF(Table_Styles[[#This Row],[BR Default]]&lt;&gt;"",Table_Styles[[#This Row],[BR Default]],""))</f>
        <v/>
      </c>
      <c r="BC160" s="59"/>
      <c r="BD160" s="59"/>
      <c r="BE160" s="50" t="str">
        <f>IF(Table_Styles[[#This Row],[BB]]&lt;&gt;"",Table_Styles[[#This Row],[BB]],IF(Table_Styles[[#This Row],[BB Default]]&lt;&gt;"",Table_Styles[[#This Row],[BB Default]],""))</f>
        <v/>
      </c>
      <c r="BF160" s="59"/>
      <c r="BG160" s="59"/>
      <c r="BH160" s="50" t="str">
        <f>IF(Table_Styles[[#This Row],[BL]]&lt;&gt;"",Table_Styles[[#This Row],[BL]],IF(Table_Styles[[#This Row],[BL Default]]&lt;&gt;"",Table_Styles[[#This Row],[BL Default]],""))</f>
        <v/>
      </c>
      <c r="BI160" s="59"/>
      <c r="BJ160" s="59"/>
      <c r="BK160" s="50" t="str">
        <f>IF(Table_Styles[[#This Row],[Width]]&lt;&gt;"",Table_Styles[[#This Row],[Width]],IF(Table_Styles[[#This Row],[Width Default]]&lt;&gt;"",Table_Styles[[#This Row],[Width Default]],""))</f>
        <v/>
      </c>
      <c r="BL160" s="59"/>
      <c r="BM160" s="59"/>
      <c r="BN160" s="50" t="str">
        <f>IF(Table_Styles[[#This Row],[Height]]&lt;&gt;"",Table_Styles[[#This Row],[Height]],IF(Table_Styles[[#This Row],[Height Default]]&lt;&gt;"",Table_Styles[[#This Row],[Height Default]],""))</f>
        <v/>
      </c>
      <c r="BO160" s="50"/>
      <c r="BP160" s="316" t="s">
        <v>863</v>
      </c>
      <c r="BQ160" s="50" t="str">
        <f>IF(Table_Styles[[#This Row],[Top]]&lt;&gt;"",Table_Styles[[#This Row],[Top]],IF(Table_Styles[[#This Row],[Top Default]]&lt;&gt;"",Table_Styles[[#This Row],[Top Default]],""))</f>
        <v>-5px</v>
      </c>
      <c r="BR160" s="50"/>
      <c r="BS160" s="50"/>
      <c r="BT160" s="50" t="str">
        <f>IF(Table_Styles[[#This Row],[Right]]&lt;&gt;"",Table_Styles[[#This Row],[Right]],IF(Table_Styles[[#This Row],[Right Default]]&lt;&gt;"",Table_Styles[[#This Row],[Right Default]],""))</f>
        <v/>
      </c>
      <c r="BU160" s="50"/>
      <c r="BV160" s="50"/>
      <c r="BW160" s="50" t="str">
        <f>IF(Table_Styles[[#This Row],[Bottom]]&lt;&gt;"",Table_Styles[[#This Row],[Bottom]],IF(Table_Styles[[#This Row],[Bottom Default]]&lt;&gt;"",Table_Styles[[#This Row],[Bottom Default]],""))</f>
        <v/>
      </c>
      <c r="BX160" s="50"/>
      <c r="BY160" s="50"/>
      <c r="BZ160" s="50" t="str">
        <f>IF(Table_Styles[[#This Row],[Left]]&lt;&gt;"",Table_Styles[[#This Row],[Left]],IF(Table_Styles[[#This Row],[Left Default]]&lt;&gt;"",Table_Styles[[#This Row],[Left Default]],""))</f>
        <v/>
      </c>
      <c r="CA160" s="135" t="s">
        <v>1556</v>
      </c>
      <c r="CB160" s="103" t="str">
        <f>IF(AND(Table_Styles[[#This Row],[Selector]]&lt;&gt;"",Table_Styles[[#This Row],[Font Family Used]]&lt;&gt;"",Table_Styles[[#This Row],[Font Weight Used]]&lt;&gt;""),Table_Styles[[#This Row],[Font Family Used]]&amp;" "&amp;Table_Styles[[#This Row],[Font Weight Used]],"")</f>
        <v/>
      </c>
      <c r="CC160" s="103" t="str">
        <f ca="1">IF(AND(Table_Styles[[#This Row],[Selector]],COUNTIF(OFFSET(CC:CC,0,0,ROW()-1,1),"="&amp;Table_Styles[[#This Row],[Font]])=0),Table_Styles[[#This Row],[Font]],"")</f>
        <v/>
      </c>
      <c r="CD160" s="103" t="str">
        <f ca="1">IF(Table_Styles[[#This Row],[Unique Font]]&lt;&gt;"",
"{""fontFamily"":"""&amp;Table_Styles[[#This Row],[Font Family Used]]&amp;""",""fontWeight"":"&amp;Table_Styles[[#This Row],[Font Weight Used]]&amp;"}","")</f>
        <v/>
      </c>
      <c r="CE160"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-10px;top: -5px;clear: both; position: relative;</v>
      </c>
      <c r="CF160" s="106" t="str">
        <f>IF(AND(Table_Styles[[#This Row],[Selector]]&lt;&gt;"", Table_Styles[[#This Row],[Config Properties]]&lt;&gt;""),
Table_Styles[[#This Row],[Selector]]&amp;" { "&amp;Table_Styles[[#This Row],[Config Properties]]&amp;" }","")</f>
        <v>@media (max-width: 768px) { #sidebar .instalment { margin-bottom: -10px;top: -5px;clear: both; position: relative; }</v>
      </c>
      <c r="CG160" s="106" t="str">
        <f xml:space="preserve">
SUBSTITUTE(SUBSTITUTE(SUBSTITUTE(SUBSTITUTE(SUBSTITUTE(SUBSTITUTE(SUBSTITUTE(SUBSTITUTE(Table_Styles[[#This Row],[Config]],
" {","{"),
"{ ","{"),
" }","}"),
"} ","}"),
" ,",","),
", ",","),
" :",":"),
": ",":")</f>
        <v>@media (max-width:768px){#sidebar .instalment{margin-bottom:-10px;top:-5px;clear:both; position:relative;}</v>
      </c>
    </row>
    <row r="161" spans="2:85" ht="21" customHeight="1">
      <c r="B161" s="104" t="s">
        <v>1292</v>
      </c>
      <c r="C161" s="104" t="s">
        <v>1551</v>
      </c>
      <c r="D161" s="59"/>
      <c r="E161" s="60"/>
      <c r="F161" s="29" t="str">
        <f>IF(Table_Styles[[#This Row],[Font Family]]&lt;&gt;"",Table_Styles[[#This Row],[Font Family]],IF(Table_Styles[[#This Row],[Font Family Default]]&lt;&gt;"",Table_Styles[[#This Row],[Font Family Default]],""))</f>
        <v/>
      </c>
      <c r="G161" s="59"/>
      <c r="H161" s="62" t="s">
        <v>465</v>
      </c>
      <c r="I161" s="29" t="str">
        <f>IF(Table_Styles[[#This Row],[Font Size]]&lt;&gt;"",Table_Styles[[#This Row],[Font Size]],IF(Table_Styles[[#This Row],[Font Size Default]]&lt;&gt;"",Table_Styles[[#This Row],[Font Size Default]],""))</f>
        <v>16px</v>
      </c>
      <c r="J161" s="59"/>
      <c r="K161" s="60">
        <f>Settings_Styling_Font_Weight_Labels</f>
        <v>700</v>
      </c>
      <c r="L161" s="50">
        <f>IF(Table_Styles[[#This Row],[Font Weight]]&lt;&gt;"",Table_Styles[[#This Row],[Font Weight]],IF(Table_Styles[[#This Row],[Font Weight Default]]&lt;&gt;"",Table_Styles[[#This Row],[Font Weight Default]],""))</f>
        <v>700</v>
      </c>
      <c r="M161" s="25"/>
      <c r="N161" s="217" t="str">
        <f t="shared" si="0"/>
        <v>#2a2a2a</v>
      </c>
      <c r="O161" s="50" t="str">
        <f>IF(Table_Styles[[#This Row],[Colour]]&lt;&gt;"",Table_Styles[[#This Row],[Colour]],IF(Table_Styles[[#This Row],[Colour Default]]&lt;&gt;"",Table_Styles[[#This Row],[Colour Default]],""))</f>
        <v>#2a2a2a</v>
      </c>
      <c r="P161" s="59"/>
      <c r="Q161" s="60"/>
      <c r="R161" s="50" t="str">
        <f>IF(Table_Styles[[#This Row],[Background]]&lt;&gt;"",Table_Styles[[#This Row],[Background]],IF(Table_Styles[[#This Row],[Background Default]]&lt;&gt;"",Table_Styles[[#This Row],[Background Default]],""))</f>
        <v/>
      </c>
      <c r="S161" s="59"/>
      <c r="T161" s="59"/>
      <c r="U161" s="50" t="str">
        <f>IF(Table_Styles[[#This Row],[Border]]&lt;&gt;"",Table_Styles[[#This Row],[Border]],IF(Table_Styles[[#This Row],[Border Default]]&lt;&gt;"",Table_Styles[[#This Row],[Border Default]],""))</f>
        <v/>
      </c>
      <c r="V161" s="59"/>
      <c r="W161" s="59"/>
      <c r="X161" s="50" t="str">
        <f>IF(Table_Styles[[#This Row],[Border Radius]]&lt;&gt;"",Table_Styles[[#This Row],[Border Radius]],IF(Table_Styles[[#This Row],[Border Radius Default]]&lt;&gt;"",Table_Styles[[#This Row],[Border Radius Default]],""))</f>
        <v/>
      </c>
      <c r="Y161" s="59"/>
      <c r="Z161" s="135"/>
      <c r="AA161" s="50" t="str">
        <f>IF(Table_Styles[[#This Row],[MT]]&lt;&gt;"",Table_Styles[[#This Row],[MT]],IF(Table_Styles[[#This Row],[MT Default]]&lt;&gt;"",Table_Styles[[#This Row],[MT Default]],""))</f>
        <v/>
      </c>
      <c r="AB161" s="59"/>
      <c r="AC161" s="135" t="s">
        <v>435</v>
      </c>
      <c r="AD161" s="50" t="str">
        <f>IF(Table_Styles[[#This Row],[MR]]&lt;&gt;"",Table_Styles[[#This Row],[MR]],IF(Table_Styles[[#This Row],[MR Default]]&lt;&gt;"",Table_Styles[[#This Row],[MR Default]],""))</f>
        <v>3px</v>
      </c>
      <c r="AE161" s="59"/>
      <c r="AF161" s="59"/>
      <c r="AG161" s="50" t="str">
        <f>IF(Table_Styles[[#This Row],[MB]]&lt;&gt;"",Table_Styles[[#This Row],[MB]],IF(Table_Styles[[#This Row],[MB Default]]&lt;&gt;"",Table_Styles[[#This Row],[MB Default]],""))</f>
        <v/>
      </c>
      <c r="AH161" s="59"/>
      <c r="AI161" s="59"/>
      <c r="AJ161" s="50" t="str">
        <f>IF(Table_Styles[[#This Row],[ML]]&lt;&gt;"",Table_Styles[[#This Row],[ML]],IF(Table_Styles[[#This Row],[ML Default]]&lt;&gt;"",Table_Styles[[#This Row],[ML Default]],""))</f>
        <v/>
      </c>
      <c r="AK161" s="59"/>
      <c r="AL161" s="59" t="s">
        <v>165</v>
      </c>
      <c r="AM161" s="50" t="str">
        <f>IF(Table_Styles[[#This Row],[PT]]&lt;&gt;"",Table_Styles[[#This Row],[PT]],IF(Table_Styles[[#This Row],[PT Default]]&lt;&gt;"",Table_Styles[[#This Row],[PT Default]],""))</f>
        <v>0</v>
      </c>
      <c r="AN161" s="59"/>
      <c r="AO161" s="59" t="s">
        <v>165</v>
      </c>
      <c r="AP161" s="50" t="str">
        <f>IF(Table_Styles[[#This Row],[PR]]&lt;&gt;"",Table_Styles[[#This Row],[PR]],IF(Table_Styles[[#This Row],[PR Default]]&lt;&gt;"",Table_Styles[[#This Row],[PR Default]],""))</f>
        <v>0</v>
      </c>
      <c r="AQ161" s="59"/>
      <c r="AR161" s="59" t="s">
        <v>165</v>
      </c>
      <c r="AS161" s="50" t="str">
        <f>IF(Table_Styles[[#This Row],[PB]]&lt;&gt;"",Table_Styles[[#This Row],[PB]],IF(Table_Styles[[#This Row],[PB Default]]&lt;&gt;"",Table_Styles[[#This Row],[PB Default]],""))</f>
        <v>0</v>
      </c>
      <c r="AT161" s="59"/>
      <c r="AU161" s="59" t="s">
        <v>165</v>
      </c>
      <c r="AV161" s="50" t="str">
        <f>IF(Table_Styles[[#This Row],[PL]]&lt;&gt;"",Table_Styles[[#This Row],[PL]],IF(Table_Styles[[#This Row],[PL Default]]&lt;&gt;"",Table_Styles[[#This Row],[PL Default]],""))</f>
        <v>0</v>
      </c>
      <c r="AW161" s="59"/>
      <c r="AX161" s="59"/>
      <c r="AY161" s="50" t="str">
        <f>IF(Table_Styles[[#This Row],[BT]]&lt;&gt;"",Table_Styles[[#This Row],[BT]],IF(Table_Styles[[#This Row],[BT Default]]&lt;&gt;"",Table_Styles[[#This Row],[BT Default]],""))</f>
        <v/>
      </c>
      <c r="AZ161" s="59"/>
      <c r="BA161" s="59"/>
      <c r="BB161" s="50" t="str">
        <f>IF(Table_Styles[[#This Row],[BR]]&lt;&gt;"",Table_Styles[[#This Row],[BR]],IF(Table_Styles[[#This Row],[BR Default]]&lt;&gt;"",Table_Styles[[#This Row],[BR Default]],""))</f>
        <v/>
      </c>
      <c r="BC161" s="59"/>
      <c r="BD161" s="59"/>
      <c r="BE161" s="50" t="str">
        <f>IF(Table_Styles[[#This Row],[BB]]&lt;&gt;"",Table_Styles[[#This Row],[BB]],IF(Table_Styles[[#This Row],[BB Default]]&lt;&gt;"",Table_Styles[[#This Row],[BB Default]],""))</f>
        <v/>
      </c>
      <c r="BF161" s="59"/>
      <c r="BG161" s="59"/>
      <c r="BH161" s="50" t="str">
        <f>IF(Table_Styles[[#This Row],[BL]]&lt;&gt;"",Table_Styles[[#This Row],[BL]],IF(Table_Styles[[#This Row],[BL Default]]&lt;&gt;"",Table_Styles[[#This Row],[BL Default]],""))</f>
        <v/>
      </c>
      <c r="BI161" s="59"/>
      <c r="BJ161" s="59"/>
      <c r="BK161" s="50" t="str">
        <f>IF(Table_Styles[[#This Row],[Width]]&lt;&gt;"",Table_Styles[[#This Row],[Width]],IF(Table_Styles[[#This Row],[Width Default]]&lt;&gt;"",Table_Styles[[#This Row],[Width Default]],""))</f>
        <v/>
      </c>
      <c r="BL161" s="59"/>
      <c r="BM161" s="59"/>
      <c r="BN161" s="50" t="str">
        <f>IF(Table_Styles[[#This Row],[Height]]&lt;&gt;"",Table_Styles[[#This Row],[Height]],IF(Table_Styles[[#This Row],[Height Default]]&lt;&gt;"",Table_Styles[[#This Row],[Height Default]],""))</f>
        <v/>
      </c>
      <c r="BO161" s="50"/>
      <c r="BP161" s="50"/>
      <c r="BQ161" s="50" t="str">
        <f>IF(Table_Styles[[#This Row],[Top]]&lt;&gt;"",Table_Styles[[#This Row],[Top]],IF(Table_Styles[[#This Row],[Top Default]]&lt;&gt;"",Table_Styles[[#This Row],[Top Default]],""))</f>
        <v/>
      </c>
      <c r="BR161" s="50"/>
      <c r="BS161" s="50"/>
      <c r="BT161" s="50" t="str">
        <f>IF(Table_Styles[[#This Row],[Right]]&lt;&gt;"",Table_Styles[[#This Row],[Right]],IF(Table_Styles[[#This Row],[Right Default]]&lt;&gt;"",Table_Styles[[#This Row],[Right Default]],""))</f>
        <v/>
      </c>
      <c r="BU161" s="50"/>
      <c r="BV161" s="50"/>
      <c r="BW161" s="50" t="str">
        <f>IF(Table_Styles[[#This Row],[Bottom]]&lt;&gt;"",Table_Styles[[#This Row],[Bottom]],IF(Table_Styles[[#This Row],[Bottom Default]]&lt;&gt;"",Table_Styles[[#This Row],[Bottom Default]],""))</f>
        <v/>
      </c>
      <c r="BX161" s="50"/>
      <c r="BY161" s="50"/>
      <c r="BZ161" s="50" t="str">
        <f>IF(Table_Styles[[#This Row],[Left]]&lt;&gt;"",Table_Styles[[#This Row],[Left]],IF(Table_Styles[[#This Row],[Left Default]]&lt;&gt;"",Table_Styles[[#This Row],[Left Default]],""))</f>
        <v/>
      </c>
      <c r="CA161" s="59"/>
      <c r="CB161" s="103" t="str">
        <f>IF(AND(Table_Styles[[#This Row],[Selector]]&lt;&gt;"",Table_Styles[[#This Row],[Font Family Used]]&lt;&gt;"",Table_Styles[[#This Row],[Font Weight Used]]&lt;&gt;""),Table_Styles[[#This Row],[Font Family Used]]&amp;" "&amp;Table_Styles[[#This Row],[Font Weight Used]],"")</f>
        <v/>
      </c>
      <c r="CC161" s="103" t="str">
        <f ca="1">IF(AND(Table_Styles[[#This Row],[Selector]],COUNTIF(OFFSET(CC:CC,0,0,ROW()-1,1),"="&amp;Table_Styles[[#This Row],[Font]])=0),Table_Styles[[#This Row],[Font]],"")</f>
        <v/>
      </c>
      <c r="CD161" s="103" t="str">
        <f ca="1">IF(Table_Styles[[#This Row],[Unique Font]]&lt;&gt;"",
"{""fontFamily"":"""&amp;Table_Styles[[#This Row],[Font Family Used]]&amp;""",""fontWeight"":"&amp;Table_Styles[[#This Row],[Font Weight Used]]&amp;"}","")</f>
        <v/>
      </c>
      <c r="CE16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700;color: #2a2a2a;margin-right: 3px;padding-top: 0;padding-right: 0;padding-bottom: 0;padding-left: 0</v>
      </c>
      <c r="CF161" s="106" t="str">
        <f>IF(AND(Table_Styles[[#This Row],[Selector]]&lt;&gt;"", Table_Styles[[#This Row],[Config Properties]]&lt;&gt;""),
Table_Styles[[#This Row],[Selector]]&amp;" { "&amp;Table_Styles[[#This Row],[Config Properties]]&amp;" }","")</f>
        <v>} #sidebar .instalment .label { font-size: 16px;font-weight: 700;color: #2a2a2a;margin-right: 3px;padding-top: 0;padding-right: 0;padding-bottom: 0;padding-left: 0 }</v>
      </c>
      <c r="CG161" s="106" t="str">
        <f xml:space="preserve">
SUBSTITUTE(SUBSTITUTE(SUBSTITUTE(SUBSTITUTE(SUBSTITUTE(SUBSTITUTE(SUBSTITUTE(SUBSTITUTE(Table_Styles[[#This Row],[Config]],
" {","{"),
"{ ","{"),
" }","}"),
"} ","}"),
" ,",","),
", ",","),
" :",":"),
": ",":")</f>
        <v>}#sidebar .instalment .label{font-size:16px;font-weight:700;color:#2a2a2a;margin-right:3px;padding-top:0;padding-right:0;padding-bottom:0;padding-left:0}</v>
      </c>
    </row>
    <row r="162" spans="2:85" ht="21" customHeight="1">
      <c r="B162" s="104" t="s">
        <v>1293</v>
      </c>
      <c r="C162" s="104" t="s">
        <v>1296</v>
      </c>
      <c r="D162" s="59"/>
      <c r="E162" s="60"/>
      <c r="F162" s="29" t="str">
        <f>IF(Table_Styles[[#This Row],[Font Family]]&lt;&gt;"",Table_Styles[[#This Row],[Font Family]],IF(Table_Styles[[#This Row],[Font Family Default]]&lt;&gt;"",Table_Styles[[#This Row],[Font Family Default]],""))</f>
        <v/>
      </c>
      <c r="G162" s="59"/>
      <c r="H162" s="62" t="s">
        <v>465</v>
      </c>
      <c r="I162" s="29" t="str">
        <f>IF(Table_Styles[[#This Row],[Font Size]]&lt;&gt;"",Table_Styles[[#This Row],[Font Size]],IF(Table_Styles[[#This Row],[Font Size Default]]&lt;&gt;"",Table_Styles[[#This Row],[Font Size Default]],""))</f>
        <v>16px</v>
      </c>
      <c r="J162" s="59"/>
      <c r="K162" s="60">
        <f>Settings_Styling_Font_Weight_Body_Text</f>
        <v>400</v>
      </c>
      <c r="L162" s="50">
        <f>IF(Table_Styles[[#This Row],[Font Weight]]&lt;&gt;"",Table_Styles[[#This Row],[Font Weight]],IF(Table_Styles[[#This Row],[Font Weight Default]]&lt;&gt;"",Table_Styles[[#This Row],[Font Weight Default]],""))</f>
        <v>400</v>
      </c>
      <c r="M162" s="25"/>
      <c r="N162" s="217" t="str">
        <f t="shared" si="0"/>
        <v>#2a2a2a</v>
      </c>
      <c r="O162" s="50" t="str">
        <f>IF(Table_Styles[[#This Row],[Colour]]&lt;&gt;"",Table_Styles[[#This Row],[Colour]],IF(Table_Styles[[#This Row],[Colour Default]]&lt;&gt;"",Table_Styles[[#This Row],[Colour Default]],""))</f>
        <v>#2a2a2a</v>
      </c>
      <c r="P162" s="59"/>
      <c r="Q162" s="60"/>
      <c r="R162" s="50" t="str">
        <f>IF(Table_Styles[[#This Row],[Background]]&lt;&gt;"",Table_Styles[[#This Row],[Background]],IF(Table_Styles[[#This Row],[Background Default]]&lt;&gt;"",Table_Styles[[#This Row],[Background Default]],""))</f>
        <v/>
      </c>
      <c r="S162" s="59"/>
      <c r="T162" s="59"/>
      <c r="U162" s="50" t="str">
        <f>IF(Table_Styles[[#This Row],[Border]]&lt;&gt;"",Table_Styles[[#This Row],[Border]],IF(Table_Styles[[#This Row],[Border Default]]&lt;&gt;"",Table_Styles[[#This Row],[Border Default]],""))</f>
        <v/>
      </c>
      <c r="V162" s="59"/>
      <c r="W162" s="59"/>
      <c r="X162" s="50" t="str">
        <f>IF(Table_Styles[[#This Row],[Border Radius]]&lt;&gt;"",Table_Styles[[#This Row],[Border Radius]],IF(Table_Styles[[#This Row],[Border Radius Default]]&lt;&gt;"",Table_Styles[[#This Row],[Border Radius Default]],""))</f>
        <v/>
      </c>
      <c r="Y162" s="59"/>
      <c r="Z162" s="135"/>
      <c r="AA162" s="50" t="str">
        <f>IF(Table_Styles[[#This Row],[MT]]&lt;&gt;"",Table_Styles[[#This Row],[MT]],IF(Table_Styles[[#This Row],[MT Default]]&lt;&gt;"",Table_Styles[[#This Row],[MT Default]],""))</f>
        <v/>
      </c>
      <c r="AB162" s="59"/>
      <c r="AC162" s="59"/>
      <c r="AD162" s="50" t="str">
        <f>IF(Table_Styles[[#This Row],[MR]]&lt;&gt;"",Table_Styles[[#This Row],[MR]],IF(Table_Styles[[#This Row],[MR Default]]&lt;&gt;"",Table_Styles[[#This Row],[MR Default]],""))</f>
        <v/>
      </c>
      <c r="AE162" s="59"/>
      <c r="AF162" s="59"/>
      <c r="AG162" s="50" t="str">
        <f>IF(Table_Styles[[#This Row],[MB]]&lt;&gt;"",Table_Styles[[#This Row],[MB]],IF(Table_Styles[[#This Row],[MB Default]]&lt;&gt;"",Table_Styles[[#This Row],[MB Default]],""))</f>
        <v/>
      </c>
      <c r="AH162" s="59"/>
      <c r="AI162" s="59"/>
      <c r="AJ162" s="50" t="str">
        <f>IF(Table_Styles[[#This Row],[ML]]&lt;&gt;"",Table_Styles[[#This Row],[ML]],IF(Table_Styles[[#This Row],[ML Default]]&lt;&gt;"",Table_Styles[[#This Row],[ML Default]],""))</f>
        <v/>
      </c>
      <c r="AK162" s="59"/>
      <c r="AL162" s="59"/>
      <c r="AM162" s="50" t="str">
        <f>IF(Table_Styles[[#This Row],[PT]]&lt;&gt;"",Table_Styles[[#This Row],[PT]],IF(Table_Styles[[#This Row],[PT Default]]&lt;&gt;"",Table_Styles[[#This Row],[PT Default]],""))</f>
        <v/>
      </c>
      <c r="AN162" s="59"/>
      <c r="AO162" s="59"/>
      <c r="AP162" s="50" t="str">
        <f>IF(Table_Styles[[#This Row],[PR]]&lt;&gt;"",Table_Styles[[#This Row],[PR]],IF(Table_Styles[[#This Row],[PR Default]]&lt;&gt;"",Table_Styles[[#This Row],[PR Default]],""))</f>
        <v/>
      </c>
      <c r="AQ162" s="59"/>
      <c r="AR162" s="59"/>
      <c r="AS162" s="50" t="str">
        <f>IF(Table_Styles[[#This Row],[PB]]&lt;&gt;"",Table_Styles[[#This Row],[PB]],IF(Table_Styles[[#This Row],[PB Default]]&lt;&gt;"",Table_Styles[[#This Row],[PB Default]],""))</f>
        <v/>
      </c>
      <c r="AT162" s="59"/>
      <c r="AU162" s="59"/>
      <c r="AV162" s="50" t="str">
        <f>IF(Table_Styles[[#This Row],[PL]]&lt;&gt;"",Table_Styles[[#This Row],[PL]],IF(Table_Styles[[#This Row],[PL Default]]&lt;&gt;"",Table_Styles[[#This Row],[PL Default]],""))</f>
        <v/>
      </c>
      <c r="AW162" s="59"/>
      <c r="AX162" s="59"/>
      <c r="AY162" s="50" t="str">
        <f>IF(Table_Styles[[#This Row],[BT]]&lt;&gt;"",Table_Styles[[#This Row],[BT]],IF(Table_Styles[[#This Row],[BT Default]]&lt;&gt;"",Table_Styles[[#This Row],[BT Default]],""))</f>
        <v/>
      </c>
      <c r="AZ162" s="59"/>
      <c r="BA162" s="59"/>
      <c r="BB162" s="50" t="str">
        <f>IF(Table_Styles[[#This Row],[BR]]&lt;&gt;"",Table_Styles[[#This Row],[BR]],IF(Table_Styles[[#This Row],[BR Default]]&lt;&gt;"",Table_Styles[[#This Row],[BR Default]],""))</f>
        <v/>
      </c>
      <c r="BC162" s="59"/>
      <c r="BD162" s="59"/>
      <c r="BE162" s="50" t="str">
        <f>IF(Table_Styles[[#This Row],[BB]]&lt;&gt;"",Table_Styles[[#This Row],[BB]],IF(Table_Styles[[#This Row],[BB Default]]&lt;&gt;"",Table_Styles[[#This Row],[BB Default]],""))</f>
        <v/>
      </c>
      <c r="BF162" s="59"/>
      <c r="BG162" s="59"/>
      <c r="BH162" s="50" t="str">
        <f>IF(Table_Styles[[#This Row],[BL]]&lt;&gt;"",Table_Styles[[#This Row],[BL]],IF(Table_Styles[[#This Row],[BL Default]]&lt;&gt;"",Table_Styles[[#This Row],[BL Default]],""))</f>
        <v/>
      </c>
      <c r="BI162" s="59"/>
      <c r="BJ162" s="59"/>
      <c r="BK162" s="50" t="str">
        <f>IF(Table_Styles[[#This Row],[Width]]&lt;&gt;"",Table_Styles[[#This Row],[Width]],IF(Table_Styles[[#This Row],[Width Default]]&lt;&gt;"",Table_Styles[[#This Row],[Width Default]],""))</f>
        <v/>
      </c>
      <c r="BL162" s="59"/>
      <c r="BM162" s="59"/>
      <c r="BN162" s="50" t="str">
        <f>IF(Table_Styles[[#This Row],[Height]]&lt;&gt;"",Table_Styles[[#This Row],[Height]],IF(Table_Styles[[#This Row],[Height Default]]&lt;&gt;"",Table_Styles[[#This Row],[Height Default]],""))</f>
        <v/>
      </c>
      <c r="BO162" s="50"/>
      <c r="BP162" s="50"/>
      <c r="BQ162" s="50" t="str">
        <f>IF(Table_Styles[[#This Row],[Top]]&lt;&gt;"",Table_Styles[[#This Row],[Top]],IF(Table_Styles[[#This Row],[Top Default]]&lt;&gt;"",Table_Styles[[#This Row],[Top Default]],""))</f>
        <v/>
      </c>
      <c r="BR162" s="50"/>
      <c r="BS162" s="50"/>
      <c r="BT162" s="50" t="str">
        <f>IF(Table_Styles[[#This Row],[Right]]&lt;&gt;"",Table_Styles[[#This Row],[Right]],IF(Table_Styles[[#This Row],[Right Default]]&lt;&gt;"",Table_Styles[[#This Row],[Right Default]],""))</f>
        <v/>
      </c>
      <c r="BU162" s="50"/>
      <c r="BV162" s="50"/>
      <c r="BW162" s="50" t="str">
        <f>IF(Table_Styles[[#This Row],[Bottom]]&lt;&gt;"",Table_Styles[[#This Row],[Bottom]],IF(Table_Styles[[#This Row],[Bottom Default]]&lt;&gt;"",Table_Styles[[#This Row],[Bottom Default]],""))</f>
        <v/>
      </c>
      <c r="BX162" s="50"/>
      <c r="BY162" s="50"/>
      <c r="BZ162" s="50" t="str">
        <f>IF(Table_Styles[[#This Row],[Left]]&lt;&gt;"",Table_Styles[[#This Row],[Left]],IF(Table_Styles[[#This Row],[Left Default]]&lt;&gt;"",Table_Styles[[#This Row],[Left Default]],""))</f>
        <v/>
      </c>
      <c r="CA162" s="59"/>
      <c r="CB162" s="103" t="str">
        <f>IF(AND(Table_Styles[[#This Row],[Selector]]&lt;&gt;"",Table_Styles[[#This Row],[Font Family Used]]&lt;&gt;"",Table_Styles[[#This Row],[Font Weight Used]]&lt;&gt;""),Table_Styles[[#This Row],[Font Family Used]]&amp;" "&amp;Table_Styles[[#This Row],[Font Weight Used]],"")</f>
        <v/>
      </c>
      <c r="CC162" s="103" t="str">
        <f ca="1">IF(AND(Table_Styles[[#This Row],[Selector]],COUNTIF(OFFSET(CC:CC,0,0,ROW()-1,1),"="&amp;Table_Styles[[#This Row],[Font]])=0),Table_Styles[[#This Row],[Font]],"")</f>
        <v/>
      </c>
      <c r="CD162" s="103" t="str">
        <f ca="1">IF(Table_Styles[[#This Row],[Unique Font]]&lt;&gt;"",
"{""fontFamily"":"""&amp;Table_Styles[[#This Row],[Font Family Used]]&amp;""",""fontWeight"":"&amp;Table_Styles[[#This Row],[Font Weight Used]]&amp;"}","")</f>
        <v/>
      </c>
      <c r="CE16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400;color: #2a2a2a</v>
      </c>
      <c r="CF162" s="106" t="str">
        <f>IF(AND(Table_Styles[[#This Row],[Selector]]&lt;&gt;"", Table_Styles[[#This Row],[Config Properties]]&lt;&gt;""),
Table_Styles[[#This Row],[Selector]]&amp;" { "&amp;Table_Styles[[#This Row],[Config Properties]]&amp;" }","")</f>
        <v>#sidebar .instalment .value { font-size: 16px;font-weight: 400;color: #2a2a2a }</v>
      </c>
      <c r="CG162" s="106" t="str">
        <f xml:space="preserve">
SUBSTITUTE(SUBSTITUTE(SUBSTITUTE(SUBSTITUTE(SUBSTITUTE(SUBSTITUTE(SUBSTITUTE(SUBSTITUTE(Table_Styles[[#This Row],[Config]],
" {","{"),
"{ ","{"),
" }","}"),
"} ","}"),
" ,",","),
", ",","),
" :",":"),
": ",":")</f>
        <v>#sidebar .instalment .value{font-size:16px;font-weight:400;color:#2a2a2a}</v>
      </c>
    </row>
    <row r="163" spans="2:85" ht="21" customHeight="1">
      <c r="B163" s="315" t="s">
        <v>1554</v>
      </c>
      <c r="C163" s="314" t="s">
        <v>1552</v>
      </c>
      <c r="D163" s="59"/>
      <c r="E163" s="60"/>
      <c r="F163" s="29" t="str">
        <f>IF(Table_Styles[[#This Row],[Font Family]]&lt;&gt;"",Table_Styles[[#This Row],[Font Family]],IF(Table_Styles[[#This Row],[Font Family Default]]&lt;&gt;"",Table_Styles[[#This Row],[Font Family Default]],""))</f>
        <v/>
      </c>
      <c r="G163" s="59"/>
      <c r="H163" s="62"/>
      <c r="I163" s="29" t="str">
        <f>IF(Table_Styles[[#This Row],[Font Size]]&lt;&gt;"",Table_Styles[[#This Row],[Font Size]],IF(Table_Styles[[#This Row],[Font Size Default]]&lt;&gt;"",Table_Styles[[#This Row],[Font Size Default]],""))</f>
        <v/>
      </c>
      <c r="J163" s="59"/>
      <c r="K163" s="60"/>
      <c r="L163" s="50" t="str">
        <f>IF(Table_Styles[[#This Row],[Font Weight]]&lt;&gt;"",Table_Styles[[#This Row],[Font Weight]],IF(Table_Styles[[#This Row],[Font Weight Default]]&lt;&gt;"",Table_Styles[[#This Row],[Font Weight Default]],""))</f>
        <v/>
      </c>
      <c r="M163" s="25"/>
      <c r="N163" s="217"/>
      <c r="O163" s="50" t="str">
        <f>IF(Table_Styles[[#This Row],[Colour]]&lt;&gt;"",Table_Styles[[#This Row],[Colour]],IF(Table_Styles[[#This Row],[Colour Default]]&lt;&gt;"",Table_Styles[[#This Row],[Colour Default]],""))</f>
        <v/>
      </c>
      <c r="P163" s="59"/>
      <c r="Q163" s="60"/>
      <c r="R163" s="50" t="str">
        <f>IF(Table_Styles[[#This Row],[Background]]&lt;&gt;"",Table_Styles[[#This Row],[Background]],IF(Table_Styles[[#This Row],[Background Default]]&lt;&gt;"",Table_Styles[[#This Row],[Background Default]],""))</f>
        <v/>
      </c>
      <c r="S163" s="59"/>
      <c r="T163" s="59"/>
      <c r="U163" s="50" t="str">
        <f>IF(Table_Styles[[#This Row],[Border]]&lt;&gt;"",Table_Styles[[#This Row],[Border]],IF(Table_Styles[[#This Row],[Border Default]]&lt;&gt;"",Table_Styles[[#This Row],[Border Default]],""))</f>
        <v/>
      </c>
      <c r="V163" s="59"/>
      <c r="W163" s="59"/>
      <c r="X163" s="50" t="str">
        <f>IF(Table_Styles[[#This Row],[Border Radius]]&lt;&gt;"",Table_Styles[[#This Row],[Border Radius]],IF(Table_Styles[[#This Row],[Border Radius Default]]&lt;&gt;"",Table_Styles[[#This Row],[Border Radius Default]],""))</f>
        <v/>
      </c>
      <c r="Y163" s="59"/>
      <c r="Z163" s="135"/>
      <c r="AA163" s="50" t="str">
        <f>IF(Table_Styles[[#This Row],[MT]]&lt;&gt;"",Table_Styles[[#This Row],[MT]],IF(Table_Styles[[#This Row],[MT Default]]&lt;&gt;"",Table_Styles[[#This Row],[MT Default]],""))</f>
        <v/>
      </c>
      <c r="AB163" s="59"/>
      <c r="AC163" s="135"/>
      <c r="AD163" s="50" t="str">
        <f>IF(Table_Styles[[#This Row],[MR]]&lt;&gt;"",Table_Styles[[#This Row],[MR]],IF(Table_Styles[[#This Row],[MR Default]]&lt;&gt;"",Table_Styles[[#This Row],[MR Default]],""))</f>
        <v/>
      </c>
      <c r="AE163" s="59"/>
      <c r="AF163" s="59"/>
      <c r="AG163" s="50" t="str">
        <f>IF(Table_Styles[[#This Row],[MB]]&lt;&gt;"",Table_Styles[[#This Row],[MB]],IF(Table_Styles[[#This Row],[MB Default]]&lt;&gt;"",Table_Styles[[#This Row],[MB Default]],""))</f>
        <v/>
      </c>
      <c r="AH163" s="59"/>
      <c r="AI163" s="59"/>
      <c r="AJ163" s="50" t="str">
        <f>IF(Table_Styles[[#This Row],[ML]]&lt;&gt;"",Table_Styles[[#This Row],[ML]],IF(Table_Styles[[#This Row],[ML Default]]&lt;&gt;"",Table_Styles[[#This Row],[ML Default]],""))</f>
        <v/>
      </c>
      <c r="AK163" s="59"/>
      <c r="AL163" s="59"/>
      <c r="AM163" s="50" t="str">
        <f>IF(Table_Styles[[#This Row],[PT]]&lt;&gt;"",Table_Styles[[#This Row],[PT]],IF(Table_Styles[[#This Row],[PT Default]]&lt;&gt;"",Table_Styles[[#This Row],[PT Default]],""))</f>
        <v/>
      </c>
      <c r="AN163" s="59"/>
      <c r="AO163" s="59"/>
      <c r="AP163" s="50" t="str">
        <f>IF(Table_Styles[[#This Row],[PR]]&lt;&gt;"",Table_Styles[[#This Row],[PR]],IF(Table_Styles[[#This Row],[PR Default]]&lt;&gt;"",Table_Styles[[#This Row],[PR Default]],""))</f>
        <v/>
      </c>
      <c r="AQ163" s="59"/>
      <c r="AR163" s="59"/>
      <c r="AS163" s="50" t="str">
        <f>IF(Table_Styles[[#This Row],[PB]]&lt;&gt;"",Table_Styles[[#This Row],[PB]],IF(Table_Styles[[#This Row],[PB Default]]&lt;&gt;"",Table_Styles[[#This Row],[PB Default]],""))</f>
        <v/>
      </c>
      <c r="AT163" s="59"/>
      <c r="AU163" s="59"/>
      <c r="AV163" s="50" t="str">
        <f>IF(Table_Styles[[#This Row],[PL]]&lt;&gt;"",Table_Styles[[#This Row],[PL]],IF(Table_Styles[[#This Row],[PL Default]]&lt;&gt;"",Table_Styles[[#This Row],[PL Default]],""))</f>
        <v/>
      </c>
      <c r="AW163" s="59"/>
      <c r="AX163" s="59"/>
      <c r="AY163" s="50" t="str">
        <f>IF(Table_Styles[[#This Row],[BT]]&lt;&gt;"",Table_Styles[[#This Row],[BT]],IF(Table_Styles[[#This Row],[BT Default]]&lt;&gt;"",Table_Styles[[#This Row],[BT Default]],""))</f>
        <v/>
      </c>
      <c r="AZ163" s="59"/>
      <c r="BA163" s="59"/>
      <c r="BB163" s="50" t="str">
        <f>IF(Table_Styles[[#This Row],[BR]]&lt;&gt;"",Table_Styles[[#This Row],[BR]],IF(Table_Styles[[#This Row],[BR Default]]&lt;&gt;"",Table_Styles[[#This Row],[BR Default]],""))</f>
        <v/>
      </c>
      <c r="BC163" s="59"/>
      <c r="BD163" s="59"/>
      <c r="BE163" s="50" t="str">
        <f>IF(Table_Styles[[#This Row],[BB]]&lt;&gt;"",Table_Styles[[#This Row],[BB]],IF(Table_Styles[[#This Row],[BB Default]]&lt;&gt;"",Table_Styles[[#This Row],[BB Default]],""))</f>
        <v/>
      </c>
      <c r="BF163" s="59"/>
      <c r="BG163" s="59"/>
      <c r="BH163" s="50" t="str">
        <f>IF(Table_Styles[[#This Row],[BL]]&lt;&gt;"",Table_Styles[[#This Row],[BL]],IF(Table_Styles[[#This Row],[BL Default]]&lt;&gt;"",Table_Styles[[#This Row],[BL Default]],""))</f>
        <v/>
      </c>
      <c r="BI163" s="59"/>
      <c r="BJ163" s="59"/>
      <c r="BK163" s="50" t="str">
        <f>IF(Table_Styles[[#This Row],[Width]]&lt;&gt;"",Table_Styles[[#This Row],[Width]],IF(Table_Styles[[#This Row],[Width Default]]&lt;&gt;"",Table_Styles[[#This Row],[Width Default]],""))</f>
        <v/>
      </c>
      <c r="BL163" s="59"/>
      <c r="BM163" s="59"/>
      <c r="BN163" s="50" t="str">
        <f>IF(Table_Styles[[#This Row],[Height]]&lt;&gt;"",Table_Styles[[#This Row],[Height]],IF(Table_Styles[[#This Row],[Height Default]]&lt;&gt;"",Table_Styles[[#This Row],[Height Default]],""))</f>
        <v/>
      </c>
      <c r="BO163" s="50"/>
      <c r="BP163" s="50"/>
      <c r="BQ163" s="50" t="str">
        <f>IF(Table_Styles[[#This Row],[Top]]&lt;&gt;"",Table_Styles[[#This Row],[Top]],IF(Table_Styles[[#This Row],[Top Default]]&lt;&gt;"",Table_Styles[[#This Row],[Top Default]],""))</f>
        <v/>
      </c>
      <c r="BR163" s="50"/>
      <c r="BS163" s="50"/>
      <c r="BT163" s="50" t="str">
        <f>IF(Table_Styles[[#This Row],[Right]]&lt;&gt;"",Table_Styles[[#This Row],[Right]],IF(Table_Styles[[#This Row],[Right Default]]&lt;&gt;"",Table_Styles[[#This Row],[Right Default]],""))</f>
        <v/>
      </c>
      <c r="BU163" s="50"/>
      <c r="BV163" s="50"/>
      <c r="BW163" s="50" t="str">
        <f>IF(Table_Styles[[#This Row],[Bottom]]&lt;&gt;"",Table_Styles[[#This Row],[Bottom]],IF(Table_Styles[[#This Row],[Bottom Default]]&lt;&gt;"",Table_Styles[[#This Row],[Bottom Default]],""))</f>
        <v/>
      </c>
      <c r="BX163" s="50"/>
      <c r="BY163" s="50"/>
      <c r="BZ163" s="50" t="str">
        <f>IF(Table_Styles[[#This Row],[Left]]&lt;&gt;"",Table_Styles[[#This Row],[Left]],IF(Table_Styles[[#This Row],[Left Default]]&lt;&gt;"",Table_Styles[[#This Row],[Left Default]],""))</f>
        <v/>
      </c>
      <c r="CA163" s="135" t="s">
        <v>1555</v>
      </c>
      <c r="CB163" s="103" t="str">
        <f>IF(AND(Table_Styles[[#This Row],[Selector]]&lt;&gt;"",Table_Styles[[#This Row],[Font Family Used]]&lt;&gt;"",Table_Styles[[#This Row],[Font Weight Used]]&lt;&gt;""),Table_Styles[[#This Row],[Font Family Used]]&amp;" "&amp;Table_Styles[[#This Row],[Font Weight Used]],"")</f>
        <v/>
      </c>
      <c r="CC163" s="103" t="str">
        <f ca="1">IF(AND(Table_Styles[[#This Row],[Selector]],COUNTIF(OFFSET(CC:CC,0,0,ROW()-1,1),"="&amp;Table_Styles[[#This Row],[Font]])=0),Table_Styles[[#This Row],[Font]],"")</f>
        <v/>
      </c>
      <c r="CD163" s="103" t="str">
        <f ca="1">IF(Table_Styles[[#This Row],[Unique Font]]&lt;&gt;"",
"{""fontFamily"":"""&amp;Table_Styles[[#This Row],[Font Family Used]]&amp;""",""fontWeight"":"&amp;Table_Styles[[#This Row],[Font Weight Used]]&amp;"}","")</f>
        <v/>
      </c>
      <c r="CE16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float: left;</v>
      </c>
      <c r="CF163" s="106" t="str">
        <f>IF(AND(Table_Styles[[#This Row],[Selector]]&lt;&gt;"", Table_Styles[[#This Row],[Config Properties]]&lt;&gt;""),
Table_Styles[[#This Row],[Selector]]&amp;" { "&amp;Table_Styles[[#This Row],[Config Properties]]&amp;" }","")</f>
        <v>@media (max-width: 768px) { #sidebar questions-widget { float: left; }</v>
      </c>
      <c r="CG163" s="106" t="str">
        <f xml:space="preserve">
SUBSTITUTE(SUBSTITUTE(SUBSTITUTE(SUBSTITUTE(SUBSTITUTE(SUBSTITUTE(SUBSTITUTE(SUBSTITUTE(Table_Styles[[#This Row],[Config]],
" {","{"),
"{ ","{"),
" }","}"),
"} ","}"),
" ,",","),
", ",","),
" :",":"),
": ",":")</f>
        <v>@media (max-width:768px){#sidebar questions-widget{float:left;}</v>
      </c>
    </row>
    <row r="164" spans="2:85" ht="21" customHeight="1">
      <c r="B164" s="104" t="s">
        <v>535</v>
      </c>
      <c r="C164" s="104" t="s">
        <v>1553</v>
      </c>
      <c r="D164" s="59"/>
      <c r="E164" s="60" t="str">
        <f>Settings_Styling_Font_Labels</f>
        <v>Roboto</v>
      </c>
      <c r="F164" s="29" t="str">
        <f>IF(Table_Styles[[#This Row],[Font Family]]&lt;&gt;"",Table_Styles[[#This Row],[Font Family]],IF(Table_Styles[[#This Row],[Font Family Default]]&lt;&gt;"",Table_Styles[[#This Row],[Font Family Default]],""))</f>
        <v>Roboto</v>
      </c>
      <c r="G164" s="59"/>
      <c r="H164" s="62" t="s">
        <v>412</v>
      </c>
      <c r="I164" s="29" t="str">
        <f>IF(Table_Styles[[#This Row],[Font Size]]&lt;&gt;"",Table_Styles[[#This Row],[Font Size]],IF(Table_Styles[[#This Row],[Font Size Default]]&lt;&gt;"",Table_Styles[[#This Row],[Font Size Default]],""))</f>
        <v>13px</v>
      </c>
      <c r="J164" s="59"/>
      <c r="K164" s="62" t="s">
        <v>1180</v>
      </c>
      <c r="L164" s="50" t="str">
        <f>IF(Table_Styles[[#This Row],[Font Weight]]&lt;&gt;"",Table_Styles[[#This Row],[Font Weight]],IF(Table_Styles[[#This Row],[Font Weight Default]]&lt;&gt;"",Table_Styles[[#This Row],[Font Weight Default]],""))</f>
        <v>500</v>
      </c>
      <c r="M164" s="25"/>
      <c r="N164" s="217" t="str">
        <f t="shared" si="0"/>
        <v>#2a2a2a</v>
      </c>
      <c r="O164" s="50" t="str">
        <f>IF(Table_Styles[[#This Row],[Colour]]&lt;&gt;"",Table_Styles[[#This Row],[Colour]],IF(Table_Styles[[#This Row],[Colour Default]]&lt;&gt;"",Table_Styles[[#This Row],[Colour Default]],""))</f>
        <v>#2a2a2a</v>
      </c>
      <c r="P164" s="59"/>
      <c r="Q164" s="217" t="str">
        <f>Colour_Background_3</f>
        <v>#e0e0e0</v>
      </c>
      <c r="R164" s="50" t="str">
        <f>IF(Table_Styles[[#This Row],[Background]]&lt;&gt;"",Table_Styles[[#This Row],[Background]],IF(Table_Styles[[#This Row],[Background Default]]&lt;&gt;"",Table_Styles[[#This Row],[Background Default]],""))</f>
        <v>#e0e0e0</v>
      </c>
      <c r="S164" s="59"/>
      <c r="T164" s="135" t="s">
        <v>414</v>
      </c>
      <c r="U164" s="50" t="str">
        <f>IF(Table_Styles[[#This Row],[Border]]&lt;&gt;"",Table_Styles[[#This Row],[Border]],IF(Table_Styles[[#This Row],[Border Default]]&lt;&gt;"",Table_Styles[[#This Row],[Border Default]],""))</f>
        <v>none</v>
      </c>
      <c r="V164" s="135"/>
      <c r="W164" s="135" t="s">
        <v>1184</v>
      </c>
      <c r="X164" s="50" t="str">
        <f>IF(Table_Styles[[#This Row],[Border Radius]]&lt;&gt;"",Table_Styles[[#This Row],[Border Radius]],IF(Table_Styles[[#This Row],[Border Radius Default]]&lt;&gt;"",Table_Styles[[#This Row],[Border Radius Default]],""))</f>
        <v>50px</v>
      </c>
      <c r="Y164" s="59"/>
      <c r="Z164" s="135"/>
      <c r="AA164" s="50" t="str">
        <f>IF(Table_Styles[[#This Row],[MT]]&lt;&gt;"",Table_Styles[[#This Row],[MT]],IF(Table_Styles[[#This Row],[MT Default]]&lt;&gt;"",Table_Styles[[#This Row],[MT Default]],""))</f>
        <v/>
      </c>
      <c r="AB164" s="59"/>
      <c r="AC164" s="135" t="s">
        <v>496</v>
      </c>
      <c r="AD164" s="50" t="str">
        <f>IF(Table_Styles[[#This Row],[MR]]&lt;&gt;"",Table_Styles[[#This Row],[MR]],IF(Table_Styles[[#This Row],[MR Default]]&lt;&gt;"",Table_Styles[[#This Row],[MR Default]],""))</f>
        <v>6px</v>
      </c>
      <c r="AE164" s="59"/>
      <c r="AF164" s="135" t="s">
        <v>1187</v>
      </c>
      <c r="AG164" s="50" t="str">
        <f>IF(Table_Styles[[#This Row],[MB]]&lt;&gt;"",Table_Styles[[#This Row],[MB]],IF(Table_Styles[[#This Row],[MB Default]]&lt;&gt;"",Table_Styles[[#This Row],[MB Default]],""))</f>
        <v>-10px</v>
      </c>
      <c r="AH164" s="59"/>
      <c r="AI164" s="59"/>
      <c r="AJ164" s="50" t="str">
        <f>IF(Table_Styles[[#This Row],[ML]]&lt;&gt;"",Table_Styles[[#This Row],[ML]],IF(Table_Styles[[#This Row],[ML Default]]&lt;&gt;"",Table_Styles[[#This Row],[ML Default]],""))</f>
        <v/>
      </c>
      <c r="AK164" s="59"/>
      <c r="AL164" s="59" t="s">
        <v>469</v>
      </c>
      <c r="AM164" s="50" t="str">
        <f>IF(Table_Styles[[#This Row],[PT]]&lt;&gt;"",Table_Styles[[#This Row],[PT]],IF(Table_Styles[[#This Row],[PT Default]]&lt;&gt;"",Table_Styles[[#This Row],[PT Default]],""))</f>
        <v>4px</v>
      </c>
      <c r="AN164" s="59"/>
      <c r="AO164" s="59" t="s">
        <v>489</v>
      </c>
      <c r="AP164" s="50" t="str">
        <f>IF(Table_Styles[[#This Row],[PR]]&lt;&gt;"",Table_Styles[[#This Row],[PR]],IF(Table_Styles[[#This Row],[PR Default]]&lt;&gt;"",Table_Styles[[#This Row],[PR Default]],""))</f>
        <v>8px</v>
      </c>
      <c r="AQ164" s="59"/>
      <c r="AR164" s="59" t="s">
        <v>469</v>
      </c>
      <c r="AS164" s="50" t="str">
        <f>IF(Table_Styles[[#This Row],[PB]]&lt;&gt;"",Table_Styles[[#This Row],[PB]],IF(Table_Styles[[#This Row],[PB Default]]&lt;&gt;"",Table_Styles[[#This Row],[PB Default]],""))</f>
        <v>4px</v>
      </c>
      <c r="AT164" s="59"/>
      <c r="AU164" s="59" t="s">
        <v>489</v>
      </c>
      <c r="AV164" s="50" t="str">
        <f>IF(Table_Styles[[#This Row],[PL]]&lt;&gt;"",Table_Styles[[#This Row],[PL]],IF(Table_Styles[[#This Row],[PL Default]]&lt;&gt;"",Table_Styles[[#This Row],[PL Default]],""))</f>
        <v>8px</v>
      </c>
      <c r="AW164" s="59"/>
      <c r="AX164" s="59"/>
      <c r="AY164" s="50" t="str">
        <f>IF(Table_Styles[[#This Row],[BT]]&lt;&gt;"",Table_Styles[[#This Row],[BT]],IF(Table_Styles[[#This Row],[BT Default]]&lt;&gt;"",Table_Styles[[#This Row],[BT Default]],""))</f>
        <v/>
      </c>
      <c r="AZ164" s="59"/>
      <c r="BA164" s="59"/>
      <c r="BB164" s="50" t="str">
        <f>IF(Table_Styles[[#This Row],[BR]]&lt;&gt;"",Table_Styles[[#This Row],[BR]],IF(Table_Styles[[#This Row],[BR Default]]&lt;&gt;"",Table_Styles[[#This Row],[BR Default]],""))</f>
        <v/>
      </c>
      <c r="BC164" s="59"/>
      <c r="BD164" s="59"/>
      <c r="BE164" s="50" t="str">
        <f>IF(Table_Styles[[#This Row],[BB]]&lt;&gt;"",Table_Styles[[#This Row],[BB]],IF(Table_Styles[[#This Row],[BB Default]]&lt;&gt;"",Table_Styles[[#This Row],[BB Default]],""))</f>
        <v/>
      </c>
      <c r="BF164" s="59"/>
      <c r="BG164" s="59"/>
      <c r="BH164" s="50" t="str">
        <f>IF(Table_Styles[[#This Row],[BL]]&lt;&gt;"",Table_Styles[[#This Row],[BL]],IF(Table_Styles[[#This Row],[BL Default]]&lt;&gt;"",Table_Styles[[#This Row],[BL Default]],""))</f>
        <v/>
      </c>
      <c r="BI164" s="59"/>
      <c r="BJ164" s="59"/>
      <c r="BK164" s="50" t="str">
        <f>IF(Table_Styles[[#This Row],[Width]]&lt;&gt;"",Table_Styles[[#This Row],[Width]],IF(Table_Styles[[#This Row],[Width Default]]&lt;&gt;"",Table_Styles[[#This Row],[Width Default]],""))</f>
        <v/>
      </c>
      <c r="BL164" s="59"/>
      <c r="BM164" s="59"/>
      <c r="BN164" s="50" t="str">
        <f>IF(Table_Styles[[#This Row],[Height]]&lt;&gt;"",Table_Styles[[#This Row],[Height]],IF(Table_Styles[[#This Row],[Height Default]]&lt;&gt;"",Table_Styles[[#This Row],[Height Default]],""))</f>
        <v/>
      </c>
      <c r="BO164" s="50"/>
      <c r="BP164" s="50"/>
      <c r="BQ164" s="50" t="str">
        <f>IF(Table_Styles[[#This Row],[Top]]&lt;&gt;"",Table_Styles[[#This Row],[Top]],IF(Table_Styles[[#This Row],[Top Default]]&lt;&gt;"",Table_Styles[[#This Row],[Top Default]],""))</f>
        <v/>
      </c>
      <c r="BR164" s="50"/>
      <c r="BS164" s="50"/>
      <c r="BT164" s="50" t="str">
        <f>IF(Table_Styles[[#This Row],[Right]]&lt;&gt;"",Table_Styles[[#This Row],[Right]],IF(Table_Styles[[#This Row],[Right Default]]&lt;&gt;"",Table_Styles[[#This Row],[Right Default]],""))</f>
        <v/>
      </c>
      <c r="BU164" s="50"/>
      <c r="BV164" s="50"/>
      <c r="BW164" s="50" t="str">
        <f>IF(Table_Styles[[#This Row],[Bottom]]&lt;&gt;"",Table_Styles[[#This Row],[Bottom]],IF(Table_Styles[[#This Row],[Bottom Default]]&lt;&gt;"",Table_Styles[[#This Row],[Bottom Default]],""))</f>
        <v/>
      </c>
      <c r="BX164" s="50"/>
      <c r="BY164" s="50"/>
      <c r="BZ164" s="50" t="str">
        <f>IF(Table_Styles[[#This Row],[Left]]&lt;&gt;"",Table_Styles[[#This Row],[Left]],IF(Table_Styles[[#This Row],[Left Default]]&lt;&gt;"",Table_Styles[[#This Row],[Left Default]],""))</f>
        <v/>
      </c>
      <c r="CA164" s="135" t="s">
        <v>1185</v>
      </c>
      <c r="CB164" s="106" t="str">
        <f>IF(AND(Table_Styles[[#This Row],[Selector]]&lt;&gt;"",Table_Styles[[#This Row],[Font Family Used]]&lt;&gt;"",Table_Styles[[#This Row],[Font Weight Used]]&lt;&gt;""),Table_Styles[[#This Row],[Font Family Used]]&amp;" "&amp;Table_Styles[[#This Row],[Font Weight Used]],"")</f>
        <v>Roboto 500</v>
      </c>
      <c r="CC164" s="106" t="str">
        <f ca="1">IF(AND(Table_Styles[[#This Row],[Selector]],COUNTIF(OFFSET(CC:CC,0,0,ROW()-1,1),"="&amp;Table_Styles[[#This Row],[Font]])=0),Table_Styles[[#This Row],[Font]],"")</f>
        <v/>
      </c>
      <c r="CD164" s="106" t="str">
        <f ca="1">IF(Table_Styles[[#This Row],[Unique Font]]&lt;&gt;"",
"{""fontFamily"":"""&amp;Table_Styles[[#This Row],[Font Family Used]]&amp;""",""fontWeight"":"&amp;Table_Styles[[#This Row],[Font Weight Used]]&amp;"}","")</f>
        <v/>
      </c>
      <c r="CE16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13px;font-weight: 500;color: #2a2a2a;background: #e0e0e0;border: none;border-radius: 50px;margin-right: 6px;margin-bottom: -10px;padding-top: 4px;padding-right: 8px;padding-bottom: 4px;padding-left: 8px;border-radius: 50px !important;</v>
      </c>
      <c r="CF164" s="106" t="str">
        <f>IF(AND(Table_Styles[[#This Row],[Selector]]&lt;&gt;"", Table_Styles[[#This Row],[Config Properties]]&lt;&gt;""),
Table_Styles[[#This Row],[Selector]]&amp;" { "&amp;Table_Styles[[#This Row],[Config Properties]]&amp;" }","")</f>
        <v>} #sidebar buttons-field label.btn { font-family: 'Roboto';font-size: 13px;font-weight: 500;color: #2a2a2a;background: #e0e0e0;border: none;border-radius: 50px;margin-right: 6px;margin-bottom: -10px;padding-top: 4px;padding-right: 8px;padding-bottom: 4px;padding-left: 8px;border-radius: 50px !important; }</v>
      </c>
      <c r="CG164" s="106" t="str">
        <f xml:space="preserve">
SUBSTITUTE(SUBSTITUTE(SUBSTITUTE(SUBSTITUTE(SUBSTITUTE(SUBSTITUTE(SUBSTITUTE(SUBSTITUTE(Table_Styles[[#This Row],[Config]],
" {","{"),
"{ ","{"),
" }","}"),
"} ","}"),
" ,",","),
", ",","),
" :",":"),
": ",":")</f>
        <v>}#sidebar buttons-field label.btn{font-family:'Roboto';font-size:13px;font-weight:500;color:#2a2a2a;background:#e0e0e0;border:none;border-radius:50px;margin-right:6px;margin-bottom:-10px;padding-top:4px;padding-right:8px;padding-bottom:4px;padding-left:8px;border-radius:50px !important;}</v>
      </c>
    </row>
    <row r="165" spans="2:85" ht="21" customHeight="1">
      <c r="B165" s="104" t="s">
        <v>536</v>
      </c>
      <c r="C165" s="104" t="s">
        <v>537</v>
      </c>
      <c r="D165" s="59"/>
      <c r="E165" s="60"/>
      <c r="F165" s="29" t="str">
        <f>IF(Table_Styles[[#This Row],[Font Family]]&lt;&gt;"",Table_Styles[[#This Row],[Font Family]],IF(Table_Styles[[#This Row],[Font Family Default]]&lt;&gt;"",Table_Styles[[#This Row],[Font Family Default]],""))</f>
        <v/>
      </c>
      <c r="G165" s="59"/>
      <c r="H165" s="60"/>
      <c r="I165" s="29" t="str">
        <f>IF(Table_Styles[[#This Row],[Font Size]]&lt;&gt;"",Table_Styles[[#This Row],[Font Size]],IF(Table_Styles[[#This Row],[Font Size Default]]&lt;&gt;"",Table_Styles[[#This Row],[Font Size Default]],""))</f>
        <v/>
      </c>
      <c r="J165" s="59"/>
      <c r="K165" s="60"/>
      <c r="L165" s="50" t="str">
        <f>IF(Table_Styles[[#This Row],[Font Weight]]&lt;&gt;"",Table_Styles[[#This Row],[Font Weight]],IF(Table_Styles[[#This Row],[Font Weight Default]]&lt;&gt;"",Table_Styles[[#This Row],[Font Weight Default]],""))</f>
        <v/>
      </c>
      <c r="M165" s="59"/>
      <c r="N165" s="60" t="str">
        <f>Colour_Background_1</f>
        <v>#FFFFFF</v>
      </c>
      <c r="O165" s="50" t="str">
        <f>IF(Table_Styles[[#This Row],[Colour]]&lt;&gt;"",Table_Styles[[#This Row],[Colour]],IF(Table_Styles[[#This Row],[Colour Default]]&lt;&gt;"",Table_Styles[[#This Row],[Colour Default]],""))</f>
        <v>#FFFFFF</v>
      </c>
      <c r="P165" s="59"/>
      <c r="Q165" s="60" t="str">
        <f>Colour_Accent_1</f>
        <v>#2c6ec3</v>
      </c>
      <c r="R165" s="50" t="str">
        <f>IF(Table_Styles[[#This Row],[Background]]&lt;&gt;"",Table_Styles[[#This Row],[Background]],IF(Table_Styles[[#This Row],[Background Default]]&lt;&gt;"",Table_Styles[[#This Row],[Background Default]],""))</f>
        <v>#2c6ec3</v>
      </c>
      <c r="S165" s="59"/>
      <c r="T165" s="135" t="s">
        <v>414</v>
      </c>
      <c r="U165" s="50" t="str">
        <f>IF(Table_Styles[[#This Row],[Border]]&lt;&gt;"",Table_Styles[[#This Row],[Border]],IF(Table_Styles[[#This Row],[Border Default]]&lt;&gt;"",Table_Styles[[#This Row],[Border Default]],""))</f>
        <v>none</v>
      </c>
      <c r="V165" s="135"/>
      <c r="W165" s="135" t="s">
        <v>1184</v>
      </c>
      <c r="X165" s="50" t="str">
        <f>IF(Table_Styles[[#This Row],[Border Radius]]&lt;&gt;"",Table_Styles[[#This Row],[Border Radius]],IF(Table_Styles[[#This Row],[Border Radius Default]]&lt;&gt;"",Table_Styles[[#This Row],[Border Radius Default]],""))</f>
        <v>50px</v>
      </c>
      <c r="Y165" s="59"/>
      <c r="Z165" s="135"/>
      <c r="AA165" s="50" t="str">
        <f>IF(Table_Styles[[#This Row],[MT]]&lt;&gt;"",Table_Styles[[#This Row],[MT]],IF(Table_Styles[[#This Row],[MT Default]]&lt;&gt;"",Table_Styles[[#This Row],[MT Default]],""))</f>
        <v/>
      </c>
      <c r="AB165" s="59"/>
      <c r="AC165" s="59"/>
      <c r="AD165" s="50" t="str">
        <f>IF(Table_Styles[[#This Row],[MR]]&lt;&gt;"",Table_Styles[[#This Row],[MR]],IF(Table_Styles[[#This Row],[MR Default]]&lt;&gt;"",Table_Styles[[#This Row],[MR Default]],""))</f>
        <v/>
      </c>
      <c r="AE165" s="59"/>
      <c r="AF165" s="59"/>
      <c r="AG165" s="50" t="str">
        <f>IF(Table_Styles[[#This Row],[MB]]&lt;&gt;"",Table_Styles[[#This Row],[MB]],IF(Table_Styles[[#This Row],[MB Default]]&lt;&gt;"",Table_Styles[[#This Row],[MB Default]],""))</f>
        <v/>
      </c>
      <c r="AH165" s="59"/>
      <c r="AI165" s="59"/>
      <c r="AJ165" s="50" t="str">
        <f>IF(Table_Styles[[#This Row],[ML]]&lt;&gt;"",Table_Styles[[#This Row],[ML]],IF(Table_Styles[[#This Row],[ML Default]]&lt;&gt;"",Table_Styles[[#This Row],[ML Default]],""))</f>
        <v/>
      </c>
      <c r="AK165" s="59"/>
      <c r="AL165" s="59"/>
      <c r="AM165" s="50" t="str">
        <f>IF(Table_Styles[[#This Row],[PT]]&lt;&gt;"",Table_Styles[[#This Row],[PT]],IF(Table_Styles[[#This Row],[PT Default]]&lt;&gt;"",Table_Styles[[#This Row],[PT Default]],""))</f>
        <v/>
      </c>
      <c r="AN165" s="59"/>
      <c r="AO165" s="59" t="s">
        <v>489</v>
      </c>
      <c r="AP165" s="50" t="str">
        <f>IF(Table_Styles[[#This Row],[PR]]&lt;&gt;"",Table_Styles[[#This Row],[PR]],IF(Table_Styles[[#This Row],[PR Default]]&lt;&gt;"",Table_Styles[[#This Row],[PR Default]],""))</f>
        <v>8px</v>
      </c>
      <c r="AQ165" s="59"/>
      <c r="AR165" s="59"/>
      <c r="AS165" s="50" t="str">
        <f>IF(Table_Styles[[#This Row],[PB]]&lt;&gt;"",Table_Styles[[#This Row],[PB]],IF(Table_Styles[[#This Row],[PB Default]]&lt;&gt;"",Table_Styles[[#This Row],[PB Default]],""))</f>
        <v/>
      </c>
      <c r="AT165" s="59"/>
      <c r="AU165" s="59" t="s">
        <v>489</v>
      </c>
      <c r="AV165" s="50" t="str">
        <f>IF(Table_Styles[[#This Row],[PL]]&lt;&gt;"",Table_Styles[[#This Row],[PL]],IF(Table_Styles[[#This Row],[PL Default]]&lt;&gt;"",Table_Styles[[#This Row],[PL Default]],""))</f>
        <v>8px</v>
      </c>
      <c r="AW165" s="59"/>
      <c r="AX165" s="59"/>
      <c r="AY165" s="50" t="str">
        <f>IF(Table_Styles[[#This Row],[BT]]&lt;&gt;"",Table_Styles[[#This Row],[BT]],IF(Table_Styles[[#This Row],[BT Default]]&lt;&gt;"",Table_Styles[[#This Row],[BT Default]],""))</f>
        <v/>
      </c>
      <c r="AZ165" s="59"/>
      <c r="BA165" s="59"/>
      <c r="BB165" s="50" t="str">
        <f>IF(Table_Styles[[#This Row],[BR]]&lt;&gt;"",Table_Styles[[#This Row],[BR]],IF(Table_Styles[[#This Row],[BR Default]]&lt;&gt;"",Table_Styles[[#This Row],[BR Default]],""))</f>
        <v/>
      </c>
      <c r="BC165" s="59"/>
      <c r="BD165" s="59"/>
      <c r="BE165" s="50" t="str">
        <f>IF(Table_Styles[[#This Row],[BB]]&lt;&gt;"",Table_Styles[[#This Row],[BB]],IF(Table_Styles[[#This Row],[BB Default]]&lt;&gt;"",Table_Styles[[#This Row],[BB Default]],""))</f>
        <v/>
      </c>
      <c r="BF165" s="59"/>
      <c r="BG165" s="59"/>
      <c r="BH165" s="50" t="str">
        <f>IF(Table_Styles[[#This Row],[BL]]&lt;&gt;"",Table_Styles[[#This Row],[BL]],IF(Table_Styles[[#This Row],[BL Default]]&lt;&gt;"",Table_Styles[[#This Row],[BL Default]],""))</f>
        <v/>
      </c>
      <c r="BI165" s="59"/>
      <c r="BJ165" s="59"/>
      <c r="BK165" s="50" t="str">
        <f>IF(Table_Styles[[#This Row],[Width]]&lt;&gt;"",Table_Styles[[#This Row],[Width]],IF(Table_Styles[[#This Row],[Width Default]]&lt;&gt;"",Table_Styles[[#This Row],[Width Default]],""))</f>
        <v/>
      </c>
      <c r="BL165" s="59"/>
      <c r="BM165" s="59"/>
      <c r="BN165" s="50" t="str">
        <f>IF(Table_Styles[[#This Row],[Height]]&lt;&gt;"",Table_Styles[[#This Row],[Height]],IF(Table_Styles[[#This Row],[Height Default]]&lt;&gt;"",Table_Styles[[#This Row],[Height Default]],""))</f>
        <v/>
      </c>
      <c r="BO165" s="50"/>
      <c r="BP165" s="50"/>
      <c r="BQ165" s="50" t="str">
        <f>IF(Table_Styles[[#This Row],[Top]]&lt;&gt;"",Table_Styles[[#This Row],[Top]],IF(Table_Styles[[#This Row],[Top Default]]&lt;&gt;"",Table_Styles[[#This Row],[Top Default]],""))</f>
        <v/>
      </c>
      <c r="BR165" s="50"/>
      <c r="BS165" s="50"/>
      <c r="BT165" s="50" t="str">
        <f>IF(Table_Styles[[#This Row],[Right]]&lt;&gt;"",Table_Styles[[#This Row],[Right]],IF(Table_Styles[[#This Row],[Right Default]]&lt;&gt;"",Table_Styles[[#This Row],[Right Default]],""))</f>
        <v/>
      </c>
      <c r="BU165" s="50"/>
      <c r="BV165" s="50"/>
      <c r="BW165" s="50" t="str">
        <f>IF(Table_Styles[[#This Row],[Bottom]]&lt;&gt;"",Table_Styles[[#This Row],[Bottom]],IF(Table_Styles[[#This Row],[Bottom Default]]&lt;&gt;"",Table_Styles[[#This Row],[Bottom Default]],""))</f>
        <v/>
      </c>
      <c r="BX165" s="50"/>
      <c r="BY165" s="50"/>
      <c r="BZ165" s="50" t="str">
        <f>IF(Table_Styles[[#This Row],[Left]]&lt;&gt;"",Table_Styles[[#This Row],[Left]],IF(Table_Styles[[#This Row],[Left Default]]&lt;&gt;"",Table_Styles[[#This Row],[Left Default]],""))</f>
        <v/>
      </c>
      <c r="CA165" s="135" t="s">
        <v>1185</v>
      </c>
      <c r="CB165" s="106" t="str">
        <f>IF(AND(Table_Styles[[#This Row],[Selector]]&lt;&gt;"",Table_Styles[[#This Row],[Font Family Used]]&lt;&gt;"",Table_Styles[[#This Row],[Font Weight Used]]&lt;&gt;""),Table_Styles[[#This Row],[Font Family Used]]&amp;" "&amp;Table_Styles[[#This Row],[Font Weight Used]],"")</f>
        <v/>
      </c>
      <c r="CC165" s="106" t="str">
        <f ca="1">IF(AND(Table_Styles[[#This Row],[Selector]],COUNTIF(OFFSET(CC:CC,0,0,ROW()-1,1),"="&amp;Table_Styles[[#This Row],[Font]])=0),Table_Styles[[#This Row],[Font]],"")</f>
        <v/>
      </c>
      <c r="CD165" s="106" t="str">
        <f ca="1">IF(Table_Styles[[#This Row],[Unique Font]]&lt;&gt;"",
"{""fontFamily"":"""&amp;Table_Styles[[#This Row],[Font Family Used]]&amp;""",""fontWeight"":"&amp;Table_Styles[[#This Row],[Font Weight Used]]&amp;"}","")</f>
        <v/>
      </c>
      <c r="CE16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#2c6ec3;border: none;border-radius: 50px;padding-right: 8px;padding-left: 8px;border-radius: 50px !important;</v>
      </c>
      <c r="CF165" s="106" t="str">
        <f>IF(AND(Table_Styles[[#This Row],[Selector]]&lt;&gt;"", Table_Styles[[#This Row],[Config Properties]]&lt;&gt;""),
Table_Styles[[#This Row],[Selector]]&amp;" { "&amp;Table_Styles[[#This Row],[Config Properties]]&amp;" }","")</f>
        <v>#sidebar buttons-field label.btn.selected { color: #FFFFFF;background: #2c6ec3;border: none;border-radius: 50px;padding-right: 8px;padding-left: 8px;border-radius: 50px !important; }</v>
      </c>
      <c r="CG165" s="106" t="str">
        <f xml:space="preserve">
SUBSTITUTE(SUBSTITUTE(SUBSTITUTE(SUBSTITUTE(SUBSTITUTE(SUBSTITUTE(SUBSTITUTE(SUBSTITUTE(Table_Styles[[#This Row],[Config]],
" {","{"),
"{ ","{"),
" }","}"),
"} ","}"),
" ,",","),
", ",","),
" :",":"),
": ",":")</f>
        <v>#sidebar buttons-field label.btn.selected{color:#FFFFFF;background:#2c6ec3;border:none;border-radius:50px;padding-right:8px;padding-left:8px;border-radius:50px !important;}</v>
      </c>
    </row>
    <row r="166" spans="2:85" ht="21" customHeight="1">
      <c r="B166" s="104" t="s">
        <v>1318</v>
      </c>
      <c r="C166" s="104" t="s">
        <v>1463</v>
      </c>
      <c r="D166" s="146"/>
      <c r="E166" s="60"/>
      <c r="F166" s="29" t="str">
        <f>IF(Table_Styles[[#This Row],[Font Family]]&lt;&gt;"",Table_Styles[[#This Row],[Font Family]],IF(Table_Styles[[#This Row],[Font Family Default]]&lt;&gt;"",Table_Styles[[#This Row],[Font Family Default]],""))</f>
        <v/>
      </c>
      <c r="G166" s="146"/>
      <c r="H166" s="60"/>
      <c r="I166" s="29" t="str">
        <f>IF(Table_Styles[[#This Row],[Font Size]]&lt;&gt;"",Table_Styles[[#This Row],[Font Size]],IF(Table_Styles[[#This Row],[Font Size Default]]&lt;&gt;"",Table_Styles[[#This Row],[Font Size Default]],""))</f>
        <v/>
      </c>
      <c r="J166" s="146"/>
      <c r="K166" s="60"/>
      <c r="L166" s="50" t="str">
        <f>IF(Table_Styles[[#This Row],[Font Weight]]&lt;&gt;"",Table_Styles[[#This Row],[Font Weight]],IF(Table_Styles[[#This Row],[Font Weight Default]]&lt;&gt;"",Table_Styles[[#This Row],[Font Weight Default]],""))</f>
        <v/>
      </c>
      <c r="M166" s="146"/>
      <c r="N166" s="60"/>
      <c r="O166" s="50" t="str">
        <f>IF(Table_Styles[[#This Row],[Colour]]&lt;&gt;"",Table_Styles[[#This Row],[Colour]],IF(Table_Styles[[#This Row],[Colour Default]]&lt;&gt;"",Table_Styles[[#This Row],[Colour Default]],""))</f>
        <v/>
      </c>
      <c r="P166" s="146"/>
      <c r="Q166" s="60"/>
      <c r="R166" s="50" t="str">
        <f>IF(Table_Styles[[#This Row],[Background]]&lt;&gt;"",Table_Styles[[#This Row],[Background]],IF(Table_Styles[[#This Row],[Background Default]]&lt;&gt;"",Table_Styles[[#This Row],[Background Default]],""))</f>
        <v/>
      </c>
      <c r="S166" s="146"/>
      <c r="T166" s="135"/>
      <c r="U166" s="50" t="str">
        <f>IF(Table_Styles[[#This Row],[Border]]&lt;&gt;"",Table_Styles[[#This Row],[Border]],IF(Table_Styles[[#This Row],[Border Default]]&lt;&gt;"",Table_Styles[[#This Row],[Border Default]],""))</f>
        <v/>
      </c>
      <c r="V166" s="135"/>
      <c r="W166" s="135"/>
      <c r="X166" s="50" t="str">
        <f>IF(Table_Styles[[#This Row],[Border Radius]]&lt;&gt;"",Table_Styles[[#This Row],[Border Radius]],IF(Table_Styles[[#This Row],[Border Radius Default]]&lt;&gt;"",Table_Styles[[#This Row],[Border Radius Default]],""))</f>
        <v/>
      </c>
      <c r="Y166" s="146"/>
      <c r="Z166" s="135"/>
      <c r="AA166" s="50" t="str">
        <f>IF(Table_Styles[[#This Row],[MT]]&lt;&gt;"",Table_Styles[[#This Row],[MT]],IF(Table_Styles[[#This Row],[MT Default]]&lt;&gt;"",Table_Styles[[#This Row],[MT Default]],""))</f>
        <v/>
      </c>
      <c r="AB166" s="146"/>
      <c r="AC166" s="59"/>
      <c r="AD166" s="50" t="str">
        <f>IF(Table_Styles[[#This Row],[MR]]&lt;&gt;"",Table_Styles[[#This Row],[MR]],IF(Table_Styles[[#This Row],[MR Default]]&lt;&gt;"",Table_Styles[[#This Row],[MR Default]],""))</f>
        <v/>
      </c>
      <c r="AE166" s="146"/>
      <c r="AF166" s="59"/>
      <c r="AG166" s="50" t="str">
        <f>IF(Table_Styles[[#This Row],[MB]]&lt;&gt;"",Table_Styles[[#This Row],[MB]],IF(Table_Styles[[#This Row],[MB Default]]&lt;&gt;"",Table_Styles[[#This Row],[MB Default]],""))</f>
        <v/>
      </c>
      <c r="AH166" s="146"/>
      <c r="AI166" s="59"/>
      <c r="AJ166" s="50" t="str">
        <f>IF(Table_Styles[[#This Row],[ML]]&lt;&gt;"",Table_Styles[[#This Row],[ML]],IF(Table_Styles[[#This Row],[ML Default]]&lt;&gt;"",Table_Styles[[#This Row],[ML Default]],""))</f>
        <v/>
      </c>
      <c r="AK166" s="146"/>
      <c r="AL166" s="59"/>
      <c r="AM166" s="50" t="str">
        <f>IF(Table_Styles[[#This Row],[PT]]&lt;&gt;"",Table_Styles[[#This Row],[PT]],IF(Table_Styles[[#This Row],[PT Default]]&lt;&gt;"",Table_Styles[[#This Row],[PT Default]],""))</f>
        <v/>
      </c>
      <c r="AN166" s="146"/>
      <c r="AO166" s="59"/>
      <c r="AP166" s="50" t="str">
        <f>IF(Table_Styles[[#This Row],[PR]]&lt;&gt;"",Table_Styles[[#This Row],[PR]],IF(Table_Styles[[#This Row],[PR Default]]&lt;&gt;"",Table_Styles[[#This Row],[PR Default]],""))</f>
        <v/>
      </c>
      <c r="AQ166" s="146"/>
      <c r="AR166" s="59"/>
      <c r="AS166" s="50" t="str">
        <f>IF(Table_Styles[[#This Row],[PB]]&lt;&gt;"",Table_Styles[[#This Row],[PB]],IF(Table_Styles[[#This Row],[PB Default]]&lt;&gt;"",Table_Styles[[#This Row],[PB Default]],""))</f>
        <v/>
      </c>
      <c r="AT166" s="146"/>
      <c r="AU166" s="59"/>
      <c r="AV166" s="50" t="str">
        <f>IF(Table_Styles[[#This Row],[PL]]&lt;&gt;"",Table_Styles[[#This Row],[PL]],IF(Table_Styles[[#This Row],[PL Default]]&lt;&gt;"",Table_Styles[[#This Row],[PL Default]],""))</f>
        <v/>
      </c>
      <c r="AW166" s="146"/>
      <c r="AX166" s="59"/>
      <c r="AY166" s="50" t="str">
        <f>IF(Table_Styles[[#This Row],[BT]]&lt;&gt;"",Table_Styles[[#This Row],[BT]],IF(Table_Styles[[#This Row],[BT Default]]&lt;&gt;"",Table_Styles[[#This Row],[BT Default]],""))</f>
        <v/>
      </c>
      <c r="AZ166" s="146"/>
      <c r="BA166" s="59"/>
      <c r="BB166" s="50" t="str">
        <f>IF(Table_Styles[[#This Row],[BR]]&lt;&gt;"",Table_Styles[[#This Row],[BR]],IF(Table_Styles[[#This Row],[BR Default]]&lt;&gt;"",Table_Styles[[#This Row],[BR Default]],""))</f>
        <v/>
      </c>
      <c r="BC166" s="146"/>
      <c r="BD166" s="59"/>
      <c r="BE166" s="50" t="str">
        <f>IF(Table_Styles[[#This Row],[BB]]&lt;&gt;"",Table_Styles[[#This Row],[BB]],IF(Table_Styles[[#This Row],[BB Default]]&lt;&gt;"",Table_Styles[[#This Row],[BB Default]],""))</f>
        <v/>
      </c>
      <c r="BF166" s="146"/>
      <c r="BG166" s="59"/>
      <c r="BH166" s="50" t="str">
        <f>IF(Table_Styles[[#This Row],[BL]]&lt;&gt;"",Table_Styles[[#This Row],[BL]],IF(Table_Styles[[#This Row],[BL Default]]&lt;&gt;"",Table_Styles[[#This Row],[BL Default]],""))</f>
        <v/>
      </c>
      <c r="BI166" s="59"/>
      <c r="BJ166" s="59"/>
      <c r="BK166" s="50" t="str">
        <f>IF(Table_Styles[[#This Row],[Width]]&lt;&gt;"",Table_Styles[[#This Row],[Width]],IF(Table_Styles[[#This Row],[Width Default]]&lt;&gt;"",Table_Styles[[#This Row],[Width Default]],""))</f>
        <v/>
      </c>
      <c r="BL166" s="59"/>
      <c r="BM166" s="59"/>
      <c r="BN166" s="50" t="str">
        <f>IF(Table_Styles[[#This Row],[Height]]&lt;&gt;"",Table_Styles[[#This Row],[Height]],IF(Table_Styles[[#This Row],[Height Default]]&lt;&gt;"",Table_Styles[[#This Row],[Height Default]],""))</f>
        <v/>
      </c>
      <c r="BO166" s="50"/>
      <c r="BP166" s="50"/>
      <c r="BQ166" s="50" t="str">
        <f>IF(Table_Styles[[#This Row],[Top]]&lt;&gt;"",Table_Styles[[#This Row],[Top]],IF(Table_Styles[[#This Row],[Top Default]]&lt;&gt;"",Table_Styles[[#This Row],[Top Default]],""))</f>
        <v/>
      </c>
      <c r="BR166" s="50"/>
      <c r="BS166" s="50"/>
      <c r="BT166" s="50" t="str">
        <f>IF(Table_Styles[[#This Row],[Right]]&lt;&gt;"",Table_Styles[[#This Row],[Right]],IF(Table_Styles[[#This Row],[Right Default]]&lt;&gt;"",Table_Styles[[#This Row],[Right Default]],""))</f>
        <v/>
      </c>
      <c r="BU166" s="50"/>
      <c r="BV166" s="50"/>
      <c r="BW166" s="50" t="str">
        <f>IF(Table_Styles[[#This Row],[Bottom]]&lt;&gt;"",Table_Styles[[#This Row],[Bottom]],IF(Table_Styles[[#This Row],[Bottom Default]]&lt;&gt;"",Table_Styles[[#This Row],[Bottom Default]],""))</f>
        <v/>
      </c>
      <c r="BX166" s="50"/>
      <c r="BY166" s="50"/>
      <c r="BZ166" s="50" t="str">
        <f>IF(Table_Styles[[#This Row],[Left]]&lt;&gt;"",Table_Styles[[#This Row],[Left]],IF(Table_Styles[[#This Row],[Left Default]]&lt;&gt;"",Table_Styles[[#This Row],[Left Default]],""))</f>
        <v/>
      </c>
      <c r="CA166" s="146" t="s">
        <v>1319</v>
      </c>
      <c r="CB166" s="106" t="str">
        <f>IF(AND(Table_Styles[[#This Row],[Selector]]&lt;&gt;"",Table_Styles[[#This Row],[Font Family Used]]&lt;&gt;"",Table_Styles[[#This Row],[Font Weight Used]]&lt;&gt;""),Table_Styles[[#This Row],[Font Family Used]]&amp;" "&amp;Table_Styles[[#This Row],[Font Weight Used]],"")</f>
        <v/>
      </c>
      <c r="CC166" s="106" t="str">
        <f ca="1">IF(AND(Table_Styles[[#This Row],[Selector]],COUNTIF(OFFSET(CC:CC,0,0,ROW()-1,1),"="&amp;Table_Styles[[#This Row],[Font]])=0),Table_Styles[[#This Row],[Font]],"")</f>
        <v/>
      </c>
      <c r="CD166" s="106" t="str">
        <f ca="1">IF(Table_Styles[[#This Row],[Unique Font]]&lt;&gt;"",
"{""fontFamily"":"""&amp;Table_Styles[[#This Row],[Font Family Used]]&amp;""",""fontWeight"":"&amp;Table_Styles[[#This Row],[Font Weight Used]]&amp;"}","")</f>
        <v/>
      </c>
      <c r="CE16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66" s="106" t="str">
        <f>IF(AND(Table_Styles[[#This Row],[Selector]]&lt;&gt;"", Table_Styles[[#This Row],[Config Properties]]&lt;&gt;""),
Table_Styles[[#This Row],[Selector]]&amp;" { "&amp;Table_Styles[[#This Row],[Config Properties]]&amp;" }","")</f>
        <v>#sidebar input#paymentMethod { display: none; }</v>
      </c>
      <c r="CG166" s="106" t="str">
        <f xml:space="preserve">
SUBSTITUTE(SUBSTITUTE(SUBSTITUTE(SUBSTITUTE(SUBSTITUTE(SUBSTITUTE(SUBSTITUTE(SUBSTITUTE(Table_Styles[[#This Row],[Config]],
" {","{"),
"{ ","{"),
" }","}"),
"} ","}"),
" ,",","),
", ",","),
" :",":"),
": ",":")</f>
        <v>#sidebar input#paymentMethod{display:none;}</v>
      </c>
    </row>
    <row r="167" spans="2:85" ht="21.75" thickBot="1">
      <c r="B167" s="109" t="s">
        <v>538</v>
      </c>
      <c r="C167" s="109"/>
      <c r="D167" s="125"/>
      <c r="E167" s="125"/>
      <c r="F167" s="109" t="str">
        <f>IF(Table_Styles[[#This Row],[Font Family]]&lt;&gt;"",Table_Styles[[#This Row],[Font Family]],IF(Table_Styles[[#This Row],[Font Family Default]]&lt;&gt;"",Table_Styles[[#This Row],[Font Family Default]],""))</f>
        <v/>
      </c>
      <c r="G167" s="125"/>
      <c r="H167" s="125"/>
      <c r="I167" s="109" t="str">
        <f>IF(Table_Styles[[#This Row],[Font Size]]&lt;&gt;"",Table_Styles[[#This Row],[Font Size]],IF(Table_Styles[[#This Row],[Font Size Default]]&lt;&gt;"",Table_Styles[[#This Row],[Font Size Default]],""))</f>
        <v/>
      </c>
      <c r="J167" s="125"/>
      <c r="K167" s="125"/>
      <c r="L167" s="109" t="str">
        <f>IF(Table_Styles[[#This Row],[Font Weight]]&lt;&gt;"",Table_Styles[[#This Row],[Font Weight]],IF(Table_Styles[[#This Row],[Font Weight Default]]&lt;&gt;"",Table_Styles[[#This Row],[Font Weight Default]],""))</f>
        <v/>
      </c>
      <c r="M167" s="125"/>
      <c r="N167" s="125"/>
      <c r="O167" s="109" t="str">
        <f>IF(Table_Styles[[#This Row],[Colour]]&lt;&gt;"",Table_Styles[[#This Row],[Colour]],IF(Table_Styles[[#This Row],[Colour Default]]&lt;&gt;"",Table_Styles[[#This Row],[Colour Default]],""))</f>
        <v/>
      </c>
      <c r="P167" s="125"/>
      <c r="Q167" s="125"/>
      <c r="R167" s="109" t="str">
        <f>IF(Table_Styles[[#This Row],[Background]]&lt;&gt;"",Table_Styles[[#This Row],[Background]],IF(Table_Styles[[#This Row],[Background Default]]&lt;&gt;"",Table_Styles[[#This Row],[Background Default]],""))</f>
        <v/>
      </c>
      <c r="S167" s="125"/>
      <c r="T167" s="125"/>
      <c r="U167" s="109" t="str">
        <f>IF(Table_Styles[[#This Row],[Border]]&lt;&gt;"",Table_Styles[[#This Row],[Border]],IF(Table_Styles[[#This Row],[Border Default]]&lt;&gt;"",Table_Styles[[#This Row],[Border Default]],""))</f>
        <v/>
      </c>
      <c r="V167" s="125"/>
      <c r="W167" s="125"/>
      <c r="X167" s="109" t="str">
        <f>IF(Table_Styles[[#This Row],[Border Radius]]&lt;&gt;"",Table_Styles[[#This Row],[Border Radius]],IF(Table_Styles[[#This Row],[Border Radius Default]]&lt;&gt;"",Table_Styles[[#This Row],[Border Radius Default]],""))</f>
        <v/>
      </c>
      <c r="Y167" s="125"/>
      <c r="Z167" s="125"/>
      <c r="AA167" s="109" t="str">
        <f>IF(Table_Styles[[#This Row],[MT]]&lt;&gt;"",Table_Styles[[#This Row],[MT]],IF(Table_Styles[[#This Row],[MT Default]]&lt;&gt;"",Table_Styles[[#This Row],[MT Default]],""))</f>
        <v/>
      </c>
      <c r="AB167" s="125"/>
      <c r="AC167" s="125"/>
      <c r="AD167" s="109" t="str">
        <f>IF(Table_Styles[[#This Row],[MR]]&lt;&gt;"",Table_Styles[[#This Row],[MR]],IF(Table_Styles[[#This Row],[MR Default]]&lt;&gt;"",Table_Styles[[#This Row],[MR Default]],""))</f>
        <v/>
      </c>
      <c r="AE167" s="125"/>
      <c r="AF167" s="125"/>
      <c r="AG167" s="109" t="str">
        <f>IF(Table_Styles[[#This Row],[MB]]&lt;&gt;"",Table_Styles[[#This Row],[MB]],IF(Table_Styles[[#This Row],[MB Default]]&lt;&gt;"",Table_Styles[[#This Row],[MB Default]],""))</f>
        <v/>
      </c>
      <c r="AH167" s="125"/>
      <c r="AI167" s="125"/>
      <c r="AJ167" s="109" t="str">
        <f>IF(Table_Styles[[#This Row],[ML]]&lt;&gt;"",Table_Styles[[#This Row],[ML]],IF(Table_Styles[[#This Row],[ML Default]]&lt;&gt;"",Table_Styles[[#This Row],[ML Default]],""))</f>
        <v/>
      </c>
      <c r="AK167" s="125"/>
      <c r="AL167" s="125"/>
      <c r="AM167" s="109" t="str">
        <f>IF(Table_Styles[[#This Row],[PT]]&lt;&gt;"",Table_Styles[[#This Row],[PT]],IF(Table_Styles[[#This Row],[PT Default]]&lt;&gt;"",Table_Styles[[#This Row],[PT Default]],""))</f>
        <v/>
      </c>
      <c r="AN167" s="125"/>
      <c r="AO167" s="125"/>
      <c r="AP167" s="109" t="str">
        <f>IF(Table_Styles[[#This Row],[PR]]&lt;&gt;"",Table_Styles[[#This Row],[PR]],IF(Table_Styles[[#This Row],[PR Default]]&lt;&gt;"",Table_Styles[[#This Row],[PR Default]],""))</f>
        <v/>
      </c>
      <c r="AQ167" s="125"/>
      <c r="AR167" s="125"/>
      <c r="AS167" s="109" t="str">
        <f>IF(Table_Styles[[#This Row],[PB]]&lt;&gt;"",Table_Styles[[#This Row],[PB]],IF(Table_Styles[[#This Row],[PB Default]]&lt;&gt;"",Table_Styles[[#This Row],[PB Default]],""))</f>
        <v/>
      </c>
      <c r="AT167" s="125"/>
      <c r="AU167" s="125"/>
      <c r="AV167" s="109" t="str">
        <f>IF(Table_Styles[[#This Row],[PL]]&lt;&gt;"",Table_Styles[[#This Row],[PL]],IF(Table_Styles[[#This Row],[PL Default]]&lt;&gt;"",Table_Styles[[#This Row],[PL Default]],""))</f>
        <v/>
      </c>
      <c r="AW167" s="125"/>
      <c r="AX167" s="125"/>
      <c r="AY167" s="109" t="str">
        <f>IF(Table_Styles[[#This Row],[BT]]&lt;&gt;"",Table_Styles[[#This Row],[BT]],IF(Table_Styles[[#This Row],[BT Default]]&lt;&gt;"",Table_Styles[[#This Row],[BT Default]],""))</f>
        <v/>
      </c>
      <c r="AZ167" s="125"/>
      <c r="BA167" s="125"/>
      <c r="BB167" s="109" t="str">
        <f>IF(Table_Styles[[#This Row],[BR]]&lt;&gt;"",Table_Styles[[#This Row],[BR]],IF(Table_Styles[[#This Row],[BR Default]]&lt;&gt;"",Table_Styles[[#This Row],[BR Default]],""))</f>
        <v/>
      </c>
      <c r="BC167" s="125"/>
      <c r="BD167" s="125"/>
      <c r="BE167" s="109" t="str">
        <f>IF(Table_Styles[[#This Row],[BB]]&lt;&gt;"",Table_Styles[[#This Row],[BB]],IF(Table_Styles[[#This Row],[BB Default]]&lt;&gt;"",Table_Styles[[#This Row],[BB Default]],""))</f>
        <v/>
      </c>
      <c r="BF167" s="125"/>
      <c r="BG167" s="125"/>
      <c r="BH167" s="109" t="str">
        <f>IF(Table_Styles[[#This Row],[BL]]&lt;&gt;"",Table_Styles[[#This Row],[BL]],IF(Table_Styles[[#This Row],[BL Default]]&lt;&gt;"",Table_Styles[[#This Row],[BL Default]],""))</f>
        <v/>
      </c>
      <c r="BI167" s="125"/>
      <c r="BJ167" s="125"/>
      <c r="BK167" s="109" t="str">
        <f>IF(Table_Styles[[#This Row],[Width]]&lt;&gt;"",Table_Styles[[#This Row],[Width]],IF(Table_Styles[[#This Row],[Width Default]]&lt;&gt;"",Table_Styles[[#This Row],[Width Default]],""))</f>
        <v/>
      </c>
      <c r="BL167" s="125"/>
      <c r="BM167" s="125"/>
      <c r="BN167" s="109" t="str">
        <f>IF(Table_Styles[[#This Row],[Height]]&lt;&gt;"",Table_Styles[[#This Row],[Height]],IF(Table_Styles[[#This Row],[Height Default]]&lt;&gt;"",Table_Styles[[#This Row],[Height Default]],""))</f>
        <v/>
      </c>
      <c r="BO167" s="109"/>
      <c r="BP167" s="109"/>
      <c r="BQ167" s="109" t="str">
        <f>IF(Table_Styles[[#This Row],[Top]]&lt;&gt;"",Table_Styles[[#This Row],[Top]],IF(Table_Styles[[#This Row],[Top Default]]&lt;&gt;"",Table_Styles[[#This Row],[Top Default]],""))</f>
        <v/>
      </c>
      <c r="BR167" s="109"/>
      <c r="BS167" s="109"/>
      <c r="BT167" s="109" t="str">
        <f>IF(Table_Styles[[#This Row],[Right]]&lt;&gt;"",Table_Styles[[#This Row],[Right]],IF(Table_Styles[[#This Row],[Right Default]]&lt;&gt;"",Table_Styles[[#This Row],[Right Default]],""))</f>
        <v/>
      </c>
      <c r="BU167" s="109"/>
      <c r="BV167" s="109"/>
      <c r="BW167" s="109" t="str">
        <f>IF(Table_Styles[[#This Row],[Bottom]]&lt;&gt;"",Table_Styles[[#This Row],[Bottom]],IF(Table_Styles[[#This Row],[Bottom Default]]&lt;&gt;"",Table_Styles[[#This Row],[Bottom Default]],""))</f>
        <v/>
      </c>
      <c r="BX167" s="109"/>
      <c r="BY167" s="109"/>
      <c r="BZ167" s="109" t="str">
        <f>IF(Table_Styles[[#This Row],[Left]]&lt;&gt;"",Table_Styles[[#This Row],[Left]],IF(Table_Styles[[#This Row],[Left Default]]&lt;&gt;"",Table_Styles[[#This Row],[Left Default]],""))</f>
        <v/>
      </c>
      <c r="CA167" s="125"/>
      <c r="CB167" s="109" t="str">
        <f>IF(AND(Table_Styles[[#This Row],[Selector]]&lt;&gt;"",Table_Styles[[#This Row],[Font Family Used]]&lt;&gt;"",Table_Styles[[#This Row],[Font Weight Used]]&lt;&gt;""),Table_Styles[[#This Row],[Font Family Used]]&amp;" "&amp;Table_Styles[[#This Row],[Font Weight Used]],"")</f>
        <v/>
      </c>
      <c r="CC167" s="109" t="str">
        <f ca="1">IF(AND(Table_Styles[[#This Row],[Selector]],COUNTIF(OFFSET(CC:CC,0,0,ROW()-1,1),"="&amp;Table_Styles[[#This Row],[Font]])=0),Table_Styles[[#This Row],[Font]],"")</f>
        <v/>
      </c>
      <c r="CD167" s="109" t="str">
        <f ca="1">IF(Table_Styles[[#This Row],[Unique Font]]&lt;&gt;"",
"{""fontFamily"":"""&amp;Table_Styles[[#This Row],[Font Family Used]]&amp;""",""fontWeight"":"&amp;Table_Styles[[#This Row],[Font Weight Used]]&amp;"}","")</f>
        <v/>
      </c>
      <c r="CE167"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7" s="109" t="str">
        <f>IF(AND(Table_Styles[[#This Row],[Selector]]&lt;&gt;"", Table_Styles[[#This Row],[Config Properties]]&lt;&gt;""),
Table_Styles[[#This Row],[Selector]]&amp;" { "&amp;Table_Styles[[#This Row],[Config Properties]]&amp;" }","")</f>
        <v/>
      </c>
      <c r="CG167" s="109" t="str">
        <f xml:space="preserve">
SUBSTITUTE(SUBSTITUTE(SUBSTITUTE(SUBSTITUTE(SUBSTITUTE(SUBSTITUTE(SUBSTITUTE(SUBSTITUTE(Table_Styles[[#This Row],[Config]],
" {","{"),
"{ ","{"),
" }","}"),
"} ","}"),
" ,",","),
", ",","),
" :",":"),
": ",":")</f>
        <v/>
      </c>
    </row>
    <row r="168" spans="2:85" ht="21" customHeight="1">
      <c r="B168" s="104" t="s">
        <v>539</v>
      </c>
      <c r="C168" s="105" t="s">
        <v>540</v>
      </c>
      <c r="D168" s="59"/>
      <c r="E168" s="60"/>
      <c r="F168" s="29" t="str">
        <f>IF(Table_Styles[[#This Row],[Font Family]]&lt;&gt;"",Table_Styles[[#This Row],[Font Family]],IF(Table_Styles[[#This Row],[Font Family Default]]&lt;&gt;"",Table_Styles[[#This Row],[Font Family Default]],""))</f>
        <v/>
      </c>
      <c r="G168" s="59"/>
      <c r="H168" s="60"/>
      <c r="I168" s="29" t="str">
        <f>IF(Table_Styles[[#This Row],[Font Size]]&lt;&gt;"",Table_Styles[[#This Row],[Font Size]],IF(Table_Styles[[#This Row],[Font Size Default]]&lt;&gt;"",Table_Styles[[#This Row],[Font Size Default]],""))</f>
        <v/>
      </c>
      <c r="J168" s="59"/>
      <c r="K168" s="60"/>
      <c r="L168" s="29" t="str">
        <f>IF(Table_Styles[[#This Row],[Font Weight]]&lt;&gt;"",Table_Styles[[#This Row],[Font Weight]],IF(Table_Styles[[#This Row],[Font Weight Default]]&lt;&gt;"",Table_Styles[[#This Row],[Font Weight Default]],""))</f>
        <v/>
      </c>
      <c r="M168" s="59"/>
      <c r="N168" s="60"/>
      <c r="O168" s="29" t="str">
        <f>IF(Table_Styles[[#This Row],[Colour]]&lt;&gt;"",Table_Styles[[#This Row],[Colour]],IF(Table_Styles[[#This Row],[Colour Default]]&lt;&gt;"",Table_Styles[[#This Row],[Colour Default]],""))</f>
        <v/>
      </c>
      <c r="P168" s="59"/>
      <c r="Q168" s="60"/>
      <c r="R168" s="29" t="str">
        <f>IF(Table_Styles[[#This Row],[Background]]&lt;&gt;"",Table_Styles[[#This Row],[Background]],IF(Table_Styles[[#This Row],[Background Default]]&lt;&gt;"",Table_Styles[[#This Row],[Background Default]],""))</f>
        <v/>
      </c>
      <c r="S168" s="59"/>
      <c r="T168" s="60"/>
      <c r="U168" s="29" t="str">
        <f>IF(Table_Styles[[#This Row],[Border]]&lt;&gt;"",Table_Styles[[#This Row],[Border]],IF(Table_Styles[[#This Row],[Border Default]]&lt;&gt;"",Table_Styles[[#This Row],[Border Default]],""))</f>
        <v/>
      </c>
      <c r="V168" s="60"/>
      <c r="W168" s="60"/>
      <c r="X168" s="29" t="str">
        <f>IF(Table_Styles[[#This Row],[Border Radius]]&lt;&gt;"",Table_Styles[[#This Row],[Border Radius]],IF(Table_Styles[[#This Row],[Border Radius Default]]&lt;&gt;"",Table_Styles[[#This Row],[Border Radius Default]],""))</f>
        <v/>
      </c>
      <c r="Y168" s="59"/>
      <c r="Z168" s="174" t="s">
        <v>379</v>
      </c>
      <c r="AA168" s="29" t="str">
        <f>IF(Table_Styles[[#This Row],[MT]]&lt;&gt;"",Table_Styles[[#This Row],[MT]],IF(Table_Styles[[#This Row],[MT Default]]&lt;&gt;"",Table_Styles[[#This Row],[MT Default]],""))</f>
        <v>15px</v>
      </c>
      <c r="AB168" s="59"/>
      <c r="AC168" s="60"/>
      <c r="AD168" s="29" t="str">
        <f>IF(Table_Styles[[#This Row],[MR]]&lt;&gt;"",Table_Styles[[#This Row],[MR]],IF(Table_Styles[[#This Row],[MR Default]]&lt;&gt;"",Table_Styles[[#This Row],[MR Default]],""))</f>
        <v/>
      </c>
      <c r="AE168" s="59"/>
      <c r="AF168" s="60"/>
      <c r="AG168" s="29" t="str">
        <f>IF(Table_Styles[[#This Row],[MB]]&lt;&gt;"",Table_Styles[[#This Row],[MB]],IF(Table_Styles[[#This Row],[MB Default]]&lt;&gt;"",Table_Styles[[#This Row],[MB Default]],""))</f>
        <v/>
      </c>
      <c r="AH168" s="59"/>
      <c r="AI168" s="60"/>
      <c r="AJ168" s="29" t="str">
        <f>IF(Table_Styles[[#This Row],[ML]]&lt;&gt;"",Table_Styles[[#This Row],[ML]],IF(Table_Styles[[#This Row],[ML Default]]&lt;&gt;"",Table_Styles[[#This Row],[ML Default]],""))</f>
        <v/>
      </c>
      <c r="AK168" s="59"/>
      <c r="AL168" s="60"/>
      <c r="AM168" s="29" t="str">
        <f>IF(Table_Styles[[#This Row],[PT]]&lt;&gt;"",Table_Styles[[#This Row],[PT]],IF(Table_Styles[[#This Row],[PT Default]]&lt;&gt;"",Table_Styles[[#This Row],[PT Default]],""))</f>
        <v/>
      </c>
      <c r="AN168" s="59"/>
      <c r="AO168" s="60"/>
      <c r="AP168" s="29" t="str">
        <f>IF(Table_Styles[[#This Row],[PR]]&lt;&gt;"",Table_Styles[[#This Row],[PR]],IF(Table_Styles[[#This Row],[PR Default]]&lt;&gt;"",Table_Styles[[#This Row],[PR Default]],""))</f>
        <v/>
      </c>
      <c r="AQ168" s="59"/>
      <c r="AR168" s="60"/>
      <c r="AS168" s="29" t="str">
        <f>IF(Table_Styles[[#This Row],[PB]]&lt;&gt;"",Table_Styles[[#This Row],[PB]],IF(Table_Styles[[#This Row],[PB Default]]&lt;&gt;"",Table_Styles[[#This Row],[PB Default]],""))</f>
        <v/>
      </c>
      <c r="AT168" s="59"/>
      <c r="AU168" s="60"/>
      <c r="AV168" s="29" t="str">
        <f>IF(Table_Styles[[#This Row],[PL]]&lt;&gt;"",Table_Styles[[#This Row],[PL]],IF(Table_Styles[[#This Row],[PL Default]]&lt;&gt;"",Table_Styles[[#This Row],[PL Default]],""))</f>
        <v/>
      </c>
      <c r="AW168" s="59"/>
      <c r="AX168" s="60"/>
      <c r="AY168" s="29" t="str">
        <f>IF(Table_Styles[[#This Row],[BT]]&lt;&gt;"",Table_Styles[[#This Row],[BT]],IF(Table_Styles[[#This Row],[BT Default]]&lt;&gt;"",Table_Styles[[#This Row],[BT Default]],""))</f>
        <v/>
      </c>
      <c r="AZ168" s="59"/>
      <c r="BA168" s="60"/>
      <c r="BB168" s="29" t="str">
        <f>IF(Table_Styles[[#This Row],[BR]]&lt;&gt;"",Table_Styles[[#This Row],[BR]],IF(Table_Styles[[#This Row],[BR Default]]&lt;&gt;"",Table_Styles[[#This Row],[BR Default]],""))</f>
        <v/>
      </c>
      <c r="BC168" s="59"/>
      <c r="BD168" s="60"/>
      <c r="BE168" s="29" t="str">
        <f>IF(Table_Styles[[#This Row],[BB]]&lt;&gt;"",Table_Styles[[#This Row],[BB]],IF(Table_Styles[[#This Row],[BB Default]]&lt;&gt;"",Table_Styles[[#This Row],[BB Default]],""))</f>
        <v/>
      </c>
      <c r="BF168" s="59"/>
      <c r="BG168" s="60"/>
      <c r="BH168" s="29" t="str">
        <f>IF(Table_Styles[[#This Row],[BL]]&lt;&gt;"",Table_Styles[[#This Row],[BL]],IF(Table_Styles[[#This Row],[BL Default]]&lt;&gt;"",Table_Styles[[#This Row],[BL Default]],""))</f>
        <v/>
      </c>
      <c r="BI168" s="60"/>
      <c r="BJ168" s="60"/>
      <c r="BK168" s="29" t="str">
        <f>IF(Table_Styles[[#This Row],[Width]]&lt;&gt;"",Table_Styles[[#This Row],[Width]],IF(Table_Styles[[#This Row],[Width Default]]&lt;&gt;"",Table_Styles[[#This Row],[Width Default]],""))</f>
        <v/>
      </c>
      <c r="BL168" s="60"/>
      <c r="BM168" s="60"/>
      <c r="BN168" s="29" t="str">
        <f>IF(Table_Styles[[#This Row],[Height]]&lt;&gt;"",Table_Styles[[#This Row],[Height]],IF(Table_Styles[[#This Row],[Height Default]]&lt;&gt;"",Table_Styles[[#This Row],[Height Default]],""))</f>
        <v/>
      </c>
      <c r="BO168" s="29"/>
      <c r="BP168" s="29"/>
      <c r="BQ168" s="29" t="str">
        <f>IF(Table_Styles[[#This Row],[Top]]&lt;&gt;"",Table_Styles[[#This Row],[Top]],IF(Table_Styles[[#This Row],[Top Default]]&lt;&gt;"",Table_Styles[[#This Row],[Top Default]],""))</f>
        <v/>
      </c>
      <c r="BR168" s="29"/>
      <c r="BS168" s="29"/>
      <c r="BT168" s="29" t="str">
        <f>IF(Table_Styles[[#This Row],[Right]]&lt;&gt;"",Table_Styles[[#This Row],[Right]],IF(Table_Styles[[#This Row],[Right Default]]&lt;&gt;"",Table_Styles[[#This Row],[Right Default]],""))</f>
        <v/>
      </c>
      <c r="BU168" s="29"/>
      <c r="BV168" s="29"/>
      <c r="BW168" s="29" t="str">
        <f>IF(Table_Styles[[#This Row],[Bottom]]&lt;&gt;"",Table_Styles[[#This Row],[Bottom]],IF(Table_Styles[[#This Row],[Bottom Default]]&lt;&gt;"",Table_Styles[[#This Row],[Bottom Default]],""))</f>
        <v/>
      </c>
      <c r="BX168" s="29"/>
      <c r="BY168" s="29"/>
      <c r="BZ168" s="29" t="str">
        <f>IF(Table_Styles[[#This Row],[Left]]&lt;&gt;"",Table_Styles[[#This Row],[Left]],IF(Table_Styles[[#This Row],[Left Default]]&lt;&gt;"",Table_Styles[[#This Row],[Left Default]],""))</f>
        <v/>
      </c>
      <c r="CA168" s="59"/>
      <c r="CB168" s="103" t="str">
        <f>IF(AND(Table_Styles[[#This Row],[Selector]]&lt;&gt;"",Table_Styles[[#This Row],[Font Family Used]]&lt;&gt;"",Table_Styles[[#This Row],[Font Weight Used]]&lt;&gt;""),Table_Styles[[#This Row],[Font Family Used]]&amp;" "&amp;Table_Styles[[#This Row],[Font Weight Used]],"")</f>
        <v/>
      </c>
      <c r="CC168" s="103" t="str">
        <f ca="1">IF(AND(Table_Styles[[#This Row],[Selector]],COUNTIF(OFFSET(CC:CC,0,0,ROW()-1,1),"="&amp;Table_Styles[[#This Row],[Font]])=0),Table_Styles[[#This Row],[Font]],"")</f>
        <v/>
      </c>
      <c r="CD168" s="103" t="str">
        <f ca="1">IF(Table_Styles[[#This Row],[Unique Font]]&lt;&gt;"",
"{""fontFamily"":"""&amp;Table_Styles[[#This Row],[Font Family Used]]&amp;""",""fontWeight"":"&amp;Table_Styles[[#This Row],[Font Weight Used]]&amp;"}","")</f>
        <v/>
      </c>
      <c r="CE16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68" s="106" t="str">
        <f>IF(AND(Table_Styles[[#This Row],[Selector]]&lt;&gt;"", Table_Styles[[#This Row],[Config Properties]]&lt;&gt;""),
Table_Styles[[#This Row],[Selector]]&amp;" { "&amp;Table_Styles[[#This Row],[Config Properties]]&amp;" }","")</f>
        <v>#sidebar .body .summary { margin-top: 15px }</v>
      </c>
      <c r="CG168" s="103" t="str">
        <f xml:space="preserve">
SUBSTITUTE(SUBSTITUTE(SUBSTITUTE(SUBSTITUTE(SUBSTITUTE(SUBSTITUTE(SUBSTITUTE(SUBSTITUTE(Table_Styles[[#This Row],[Config]],
" {","{"),
"{ ","{"),
" }","}"),
"} ","}"),
" ,",","),
", ",","),
" :",":"),
": ",":")</f>
        <v>#sidebar .body .summary{margin-top:15px}</v>
      </c>
    </row>
    <row r="169" spans="2:85" ht="21" customHeight="1">
      <c r="B169" s="101" t="s">
        <v>34</v>
      </c>
      <c r="C169" s="105" t="s">
        <v>541</v>
      </c>
      <c r="D169" s="60"/>
      <c r="E169" s="60" t="str">
        <f>Settings_Styling_Font_Labels</f>
        <v>Roboto</v>
      </c>
      <c r="F169" s="25" t="str">
        <f>IF(Table_Styles[[#This Row],[Font Family]]&lt;&gt;"",Table_Styles[[#This Row],[Font Family]],IF(Table_Styles[[#This Row],[Font Family Default]]&lt;&gt;"",Table_Styles[[#This Row],[Font Family Default]],""))</f>
        <v>Roboto</v>
      </c>
      <c r="G169" s="60"/>
      <c r="H169" s="174" t="s">
        <v>379</v>
      </c>
      <c r="I169" s="25" t="str">
        <f>IF(Table_Styles[[#This Row],[Font Size]]&lt;&gt;"",Table_Styles[[#This Row],[Font Size]],IF(Table_Styles[[#This Row],[Font Size Default]]&lt;&gt;"",Table_Styles[[#This Row],[Font Size Default]],""))</f>
        <v>15px</v>
      </c>
      <c r="J169" s="60"/>
      <c r="K169" s="60">
        <f>Settings_Styling_Font_Weight_Labels</f>
        <v>700</v>
      </c>
      <c r="L169" s="25">
        <f>IF(Table_Styles[[#This Row],[Font Weight]]&lt;&gt;"",Table_Styles[[#This Row],[Font Weight]],IF(Table_Styles[[#This Row],[Font Weight Default]]&lt;&gt;"",Table_Styles[[#This Row],[Font Weight Default]],""))</f>
        <v>700</v>
      </c>
      <c r="M169" s="25"/>
      <c r="N169" s="217" t="str">
        <f>Colour_Foreground_1</f>
        <v>#2a2a2a</v>
      </c>
      <c r="O169" s="25" t="str">
        <f>IF(Table_Styles[[#This Row],[Colour]]&lt;&gt;"",Table_Styles[[#This Row],[Colour]],IF(Table_Styles[[#This Row],[Colour Default]]&lt;&gt;"",Table_Styles[[#This Row],[Colour Default]],""))</f>
        <v>#2a2a2a</v>
      </c>
      <c r="P169" s="60"/>
      <c r="Q169" s="60"/>
      <c r="R169" s="25" t="str">
        <f>IF(Table_Styles[[#This Row],[Background]]&lt;&gt;"",Table_Styles[[#This Row],[Background]],IF(Table_Styles[[#This Row],[Background Default]]&lt;&gt;"",Table_Styles[[#This Row],[Background Default]],""))</f>
        <v/>
      </c>
      <c r="S169" s="60"/>
      <c r="T169" s="60"/>
      <c r="U169" s="25" t="str">
        <f>IF(Table_Styles[[#This Row],[Border]]&lt;&gt;"",Table_Styles[[#This Row],[Border]],IF(Table_Styles[[#This Row],[Border Default]]&lt;&gt;"",Table_Styles[[#This Row],[Border Default]],""))</f>
        <v/>
      </c>
      <c r="V169" s="60"/>
      <c r="W169" s="60"/>
      <c r="X169" s="25" t="str">
        <f>IF(Table_Styles[[#This Row],[Border Radius]]&lt;&gt;"",Table_Styles[[#This Row],[Border Radius]],IF(Table_Styles[[#This Row],[Border Radius Default]]&lt;&gt;"",Table_Styles[[#This Row],[Border Radius Default]],""))</f>
        <v/>
      </c>
      <c r="Y169" s="60"/>
      <c r="Z169" s="60">
        <v>0</v>
      </c>
      <c r="AA169" s="25">
        <f>IF(Table_Styles[[#This Row],[MT]]&lt;&gt;"",Table_Styles[[#This Row],[MT]],IF(Table_Styles[[#This Row],[MT Default]]&lt;&gt;"",Table_Styles[[#This Row],[MT Default]],""))</f>
        <v>0</v>
      </c>
      <c r="AB169" s="60"/>
      <c r="AC169" s="60"/>
      <c r="AD169" s="25" t="str">
        <f>IF(Table_Styles[[#This Row],[MR]]&lt;&gt;"",Table_Styles[[#This Row],[MR]],IF(Table_Styles[[#This Row],[MR Default]]&lt;&gt;"",Table_Styles[[#This Row],[MR Default]],""))</f>
        <v/>
      </c>
      <c r="AE169" s="60"/>
      <c r="AF169" s="174" t="s">
        <v>398</v>
      </c>
      <c r="AG169" s="25" t="str">
        <f>IF(Table_Styles[[#This Row],[MB]]&lt;&gt;"",Table_Styles[[#This Row],[MB]],IF(Table_Styles[[#This Row],[MB Default]]&lt;&gt;"",Table_Styles[[#This Row],[MB Default]],""))</f>
        <v>10px</v>
      </c>
      <c r="AH169" s="60"/>
      <c r="AI169" s="60"/>
      <c r="AJ169" s="25" t="str">
        <f>IF(Table_Styles[[#This Row],[ML]]&lt;&gt;"",Table_Styles[[#This Row],[ML]],IF(Table_Styles[[#This Row],[ML Default]]&lt;&gt;"",Table_Styles[[#This Row],[ML Default]],""))</f>
        <v/>
      </c>
      <c r="AK169" s="60"/>
      <c r="AL169" s="60"/>
      <c r="AM169" s="25" t="str">
        <f>IF(Table_Styles[[#This Row],[PT]]&lt;&gt;"",Table_Styles[[#This Row],[PT]],IF(Table_Styles[[#This Row],[PT Default]]&lt;&gt;"",Table_Styles[[#This Row],[PT Default]],""))</f>
        <v/>
      </c>
      <c r="AN169" s="60"/>
      <c r="AO169" s="60"/>
      <c r="AP169" s="25" t="str">
        <f>IF(Table_Styles[[#This Row],[PR]]&lt;&gt;"",Table_Styles[[#This Row],[PR]],IF(Table_Styles[[#This Row],[PR Default]]&lt;&gt;"",Table_Styles[[#This Row],[PR Default]],""))</f>
        <v/>
      </c>
      <c r="AQ169" s="60"/>
      <c r="AR169" s="60"/>
      <c r="AS169" s="25" t="str">
        <f>IF(Table_Styles[[#This Row],[PB]]&lt;&gt;"",Table_Styles[[#This Row],[PB]],IF(Table_Styles[[#This Row],[PB Default]]&lt;&gt;"",Table_Styles[[#This Row],[PB Default]],""))</f>
        <v/>
      </c>
      <c r="AT169" s="60"/>
      <c r="AU169" s="60"/>
      <c r="AV169" s="25" t="str">
        <f>IF(Table_Styles[[#This Row],[PL]]&lt;&gt;"",Table_Styles[[#This Row],[PL]],IF(Table_Styles[[#This Row],[PL Default]]&lt;&gt;"",Table_Styles[[#This Row],[PL Default]],""))</f>
        <v/>
      </c>
      <c r="AW169" s="60"/>
      <c r="AX169" s="60"/>
      <c r="AY169" s="25" t="str">
        <f>IF(Table_Styles[[#This Row],[BT]]&lt;&gt;"",Table_Styles[[#This Row],[BT]],IF(Table_Styles[[#This Row],[BT Default]]&lt;&gt;"",Table_Styles[[#This Row],[BT Default]],""))</f>
        <v/>
      </c>
      <c r="AZ169" s="60"/>
      <c r="BA169" s="60"/>
      <c r="BB169" s="25" t="str">
        <f>IF(Table_Styles[[#This Row],[BR]]&lt;&gt;"",Table_Styles[[#This Row],[BR]],IF(Table_Styles[[#This Row],[BR Default]]&lt;&gt;"",Table_Styles[[#This Row],[BR Default]],""))</f>
        <v/>
      </c>
      <c r="BC169" s="60"/>
      <c r="BD169" s="60"/>
      <c r="BE169" s="25" t="str">
        <f>IF(Table_Styles[[#This Row],[BB]]&lt;&gt;"",Table_Styles[[#This Row],[BB]],IF(Table_Styles[[#This Row],[BB Default]]&lt;&gt;"",Table_Styles[[#This Row],[BB Default]],""))</f>
        <v/>
      </c>
      <c r="BF169" s="60"/>
      <c r="BG169" s="60"/>
      <c r="BH169" s="25" t="str">
        <f>IF(Table_Styles[[#This Row],[BL]]&lt;&gt;"",Table_Styles[[#This Row],[BL]],IF(Table_Styles[[#This Row],[BL Default]]&lt;&gt;"",Table_Styles[[#This Row],[BL Default]],""))</f>
        <v/>
      </c>
      <c r="BI169" s="60"/>
      <c r="BJ169" s="60"/>
      <c r="BK169" s="25" t="str">
        <f>IF(Table_Styles[[#This Row],[Width]]&lt;&gt;"",Table_Styles[[#This Row],[Width]],IF(Table_Styles[[#This Row],[Width Default]]&lt;&gt;"",Table_Styles[[#This Row],[Width Default]],""))</f>
        <v/>
      </c>
      <c r="BL169" s="60"/>
      <c r="BM169" s="60"/>
      <c r="BN169" s="25" t="str">
        <f>IF(Table_Styles[[#This Row],[Height]]&lt;&gt;"",Table_Styles[[#This Row],[Height]],IF(Table_Styles[[#This Row],[Height Default]]&lt;&gt;"",Table_Styles[[#This Row],[Height Default]],""))</f>
        <v/>
      </c>
      <c r="BO169" s="25"/>
      <c r="BP169" s="25"/>
      <c r="BQ169" s="25" t="str">
        <f>IF(Table_Styles[[#This Row],[Top]]&lt;&gt;"",Table_Styles[[#This Row],[Top]],IF(Table_Styles[[#This Row],[Top Default]]&lt;&gt;"",Table_Styles[[#This Row],[Top Default]],""))</f>
        <v/>
      </c>
      <c r="BR169" s="25"/>
      <c r="BS169" s="25"/>
      <c r="BT169" s="25" t="str">
        <f>IF(Table_Styles[[#This Row],[Right]]&lt;&gt;"",Table_Styles[[#This Row],[Right]],IF(Table_Styles[[#This Row],[Right Default]]&lt;&gt;"",Table_Styles[[#This Row],[Right Default]],""))</f>
        <v/>
      </c>
      <c r="BU169" s="25"/>
      <c r="BV169" s="25"/>
      <c r="BW169" s="25" t="str">
        <f>IF(Table_Styles[[#This Row],[Bottom]]&lt;&gt;"",Table_Styles[[#This Row],[Bottom]],IF(Table_Styles[[#This Row],[Bottom Default]]&lt;&gt;"",Table_Styles[[#This Row],[Bottom Default]],""))</f>
        <v/>
      </c>
      <c r="BX169" s="25"/>
      <c r="BY169" s="25"/>
      <c r="BZ169" s="25" t="str">
        <f>IF(Table_Styles[[#This Row],[Left]]&lt;&gt;"",Table_Styles[[#This Row],[Left]],IF(Table_Styles[[#This Row],[Left Default]]&lt;&gt;"",Table_Styles[[#This Row],[Left Default]],""))</f>
        <v/>
      </c>
      <c r="CA169" s="60"/>
      <c r="CB169" s="101" t="str">
        <f>IF(AND(Table_Styles[[#This Row],[Selector]]&lt;&gt;"",Table_Styles[[#This Row],[Font Family Used]]&lt;&gt;"",Table_Styles[[#This Row],[Font Weight Used]]&lt;&gt;""),Table_Styles[[#This Row],[Font Family Used]]&amp;" "&amp;Table_Styles[[#This Row],[Font Weight Used]],"")</f>
        <v>Roboto 700</v>
      </c>
      <c r="CC169" s="101" t="str">
        <f ca="1">IF(AND(Table_Styles[[#This Row],[Selector]],COUNTIF(OFFSET(CC:CC,0,0,ROW()-1,1),"="&amp;Table_Styles[[#This Row],[Font]])=0),Table_Styles[[#This Row],[Font]],"")</f>
        <v/>
      </c>
      <c r="CD169" s="101" t="str">
        <f ca="1">IF(Table_Styles[[#This Row],[Unique Font]]&lt;&gt;"",
"{""fontFamily"":"""&amp;Table_Styles[[#This Row],[Font Family Used]]&amp;""",""fontWeight"":"&amp;Table_Styles[[#This Row],[Font Weight Used]]&amp;"}","")</f>
        <v/>
      </c>
      <c r="CE16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15px;font-weight: 700;color: #2a2a2a;margin-top: 0;margin-bottom: 10px</v>
      </c>
      <c r="CF169" s="103" t="str">
        <f>IF(AND(Table_Styles[[#This Row],[Selector]]&lt;&gt;"", Table_Styles[[#This Row],[Config Properties]]&lt;&gt;""),
Table_Styles[[#This Row],[Selector]]&amp;" { "&amp;Table_Styles[[#This Row],[Config Properties]]&amp;" }","")</f>
        <v>#sidebar .body .summary h4 { font-family: 'Roboto';font-size: 15px;font-weight: 700;color: #2a2a2a;margin-top: 0;margin-bottom: 10px }</v>
      </c>
      <c r="CG169" s="103" t="str">
        <f xml:space="preserve">
SUBSTITUTE(SUBSTITUTE(SUBSTITUTE(SUBSTITUTE(SUBSTITUTE(SUBSTITUTE(SUBSTITUTE(SUBSTITUTE(Table_Styles[[#This Row],[Config]],
" {","{"),
"{ ","{"),
" }","}"),
"} ","}"),
" ,",","),
", ",","),
" :",":"),
": ",":")</f>
        <v>#sidebar .body .summary h4{font-family:'Roboto';font-size:15px;font-weight:700;color:#2a2a2a;margin-top:0;margin-bottom:10px}</v>
      </c>
    </row>
    <row r="170" spans="2:85" ht="21" customHeight="1">
      <c r="B170" s="101" t="s">
        <v>542</v>
      </c>
      <c r="C170" s="105" t="s">
        <v>543</v>
      </c>
      <c r="D170" s="60"/>
      <c r="E170" s="60" t="str">
        <f>Settings_Styling_Font_Body_Text</f>
        <v>Roboto</v>
      </c>
      <c r="F170" s="25" t="str">
        <f>IF(Table_Styles[[#This Row],[Font Family]]&lt;&gt;"",Table_Styles[[#This Row],[Font Family]],IF(Table_Styles[[#This Row],[Font Family Default]]&lt;&gt;"",Table_Styles[[#This Row],[Font Family Default]],""))</f>
        <v>Roboto</v>
      </c>
      <c r="G170" s="60"/>
      <c r="H170" s="62" t="s">
        <v>412</v>
      </c>
      <c r="I170" s="25" t="str">
        <f>IF(Table_Styles[[#This Row],[Font Size]]&lt;&gt;"",Table_Styles[[#This Row],[Font Size]],IF(Table_Styles[[#This Row],[Font Size Default]]&lt;&gt;"",Table_Styles[[#This Row],[Font Size Default]],""))</f>
        <v>13px</v>
      </c>
      <c r="J170" s="60"/>
      <c r="K170" s="60">
        <f>Settings_Styling_Font_Weight_Labels</f>
        <v>700</v>
      </c>
      <c r="L170" s="25">
        <f>IF(Table_Styles[[#This Row],[Font Weight]]&lt;&gt;"",Table_Styles[[#This Row],[Font Weight]],IF(Table_Styles[[#This Row],[Font Weight Default]]&lt;&gt;"",Table_Styles[[#This Row],[Font Weight Default]],""))</f>
        <v>700</v>
      </c>
      <c r="M170" s="25"/>
      <c r="N170" s="217" t="str">
        <f>Colour_Foreground_1</f>
        <v>#2a2a2a</v>
      </c>
      <c r="O170" s="25" t="str">
        <f>IF(Table_Styles[[#This Row],[Colour]]&lt;&gt;"",Table_Styles[[#This Row],[Colour]],IF(Table_Styles[[#This Row],[Colour Default]]&lt;&gt;"",Table_Styles[[#This Row],[Colour Default]],""))</f>
        <v>#2a2a2a</v>
      </c>
      <c r="P170" s="60"/>
      <c r="Q170" s="60"/>
      <c r="R170" s="25" t="str">
        <f>IF(Table_Styles[[#This Row],[Background]]&lt;&gt;"",Table_Styles[[#This Row],[Background]],IF(Table_Styles[[#This Row],[Background Default]]&lt;&gt;"",Table_Styles[[#This Row],[Background Default]],""))</f>
        <v/>
      </c>
      <c r="S170" s="60"/>
      <c r="T170" s="60"/>
      <c r="U170" s="25" t="str">
        <f>IF(Table_Styles[[#This Row],[Border]]&lt;&gt;"",Table_Styles[[#This Row],[Border]],IF(Table_Styles[[#This Row],[Border Default]]&lt;&gt;"",Table_Styles[[#This Row],[Border Default]],""))</f>
        <v/>
      </c>
      <c r="V170" s="60"/>
      <c r="W170" s="60"/>
      <c r="X170" s="25" t="str">
        <f>IF(Table_Styles[[#This Row],[Border Radius]]&lt;&gt;"",Table_Styles[[#This Row],[Border Radius]],IF(Table_Styles[[#This Row],[Border Radius Default]]&lt;&gt;"",Table_Styles[[#This Row],[Border Radius Default]],""))</f>
        <v/>
      </c>
      <c r="Y170" s="60"/>
      <c r="Z170" s="60"/>
      <c r="AA170" s="25" t="str">
        <f>IF(Table_Styles[[#This Row],[MT]]&lt;&gt;"",Table_Styles[[#This Row],[MT]],IF(Table_Styles[[#This Row],[MT Default]]&lt;&gt;"",Table_Styles[[#This Row],[MT Default]],""))</f>
        <v/>
      </c>
      <c r="AB170" s="60"/>
      <c r="AC170" s="60"/>
      <c r="AD170" s="25" t="str">
        <f>IF(Table_Styles[[#This Row],[MR]]&lt;&gt;"",Table_Styles[[#This Row],[MR]],IF(Table_Styles[[#This Row],[MR Default]]&lt;&gt;"",Table_Styles[[#This Row],[MR Default]],""))</f>
        <v/>
      </c>
      <c r="AE170" s="60"/>
      <c r="AF170" s="60"/>
      <c r="AG170" s="25" t="str">
        <f>IF(Table_Styles[[#This Row],[MB]]&lt;&gt;"",Table_Styles[[#This Row],[MB]],IF(Table_Styles[[#This Row],[MB Default]]&lt;&gt;"",Table_Styles[[#This Row],[MB Default]],""))</f>
        <v/>
      </c>
      <c r="AH170" s="60"/>
      <c r="AI170" s="60"/>
      <c r="AJ170" s="25" t="str">
        <f>IF(Table_Styles[[#This Row],[ML]]&lt;&gt;"",Table_Styles[[#This Row],[ML]],IF(Table_Styles[[#This Row],[ML Default]]&lt;&gt;"",Table_Styles[[#This Row],[ML Default]],""))</f>
        <v/>
      </c>
      <c r="AK170" s="60"/>
      <c r="AL170" s="60"/>
      <c r="AM170" s="25" t="str">
        <f>IF(Table_Styles[[#This Row],[PT]]&lt;&gt;"",Table_Styles[[#This Row],[PT]],IF(Table_Styles[[#This Row],[PT Default]]&lt;&gt;"",Table_Styles[[#This Row],[PT Default]],""))</f>
        <v/>
      </c>
      <c r="AN170" s="60"/>
      <c r="AO170" s="174" t="s">
        <v>435</v>
      </c>
      <c r="AP170" s="25" t="str">
        <f>IF(Table_Styles[[#This Row],[PR]]&lt;&gt;"",Table_Styles[[#This Row],[PR]],IF(Table_Styles[[#This Row],[PR Default]]&lt;&gt;"",Table_Styles[[#This Row],[PR Default]],""))</f>
        <v>3px</v>
      </c>
      <c r="AQ170" s="60"/>
      <c r="AR170" s="60"/>
      <c r="AS170" s="25" t="str">
        <f>IF(Table_Styles[[#This Row],[PB]]&lt;&gt;"",Table_Styles[[#This Row],[PB]],IF(Table_Styles[[#This Row],[PB Default]]&lt;&gt;"",Table_Styles[[#This Row],[PB Default]],""))</f>
        <v/>
      </c>
      <c r="AT170" s="60"/>
      <c r="AU170" s="60"/>
      <c r="AV170" s="25" t="str">
        <f>IF(Table_Styles[[#This Row],[PL]]&lt;&gt;"",Table_Styles[[#This Row],[PL]],IF(Table_Styles[[#This Row],[PL Default]]&lt;&gt;"",Table_Styles[[#This Row],[PL Default]],""))</f>
        <v/>
      </c>
      <c r="AW170" s="60"/>
      <c r="AX170" s="60"/>
      <c r="AY170" s="25" t="str">
        <f>IF(Table_Styles[[#This Row],[BT]]&lt;&gt;"",Table_Styles[[#This Row],[BT]],IF(Table_Styles[[#This Row],[BT Default]]&lt;&gt;"",Table_Styles[[#This Row],[BT Default]],""))</f>
        <v/>
      </c>
      <c r="AZ170" s="60"/>
      <c r="BA170" s="60"/>
      <c r="BB170" s="25" t="str">
        <f>IF(Table_Styles[[#This Row],[BR]]&lt;&gt;"",Table_Styles[[#This Row],[BR]],IF(Table_Styles[[#This Row],[BR Default]]&lt;&gt;"",Table_Styles[[#This Row],[BR Default]],""))</f>
        <v/>
      </c>
      <c r="BC170" s="60"/>
      <c r="BD170" s="60"/>
      <c r="BE170" s="25" t="str">
        <f>IF(Table_Styles[[#This Row],[BB]]&lt;&gt;"",Table_Styles[[#This Row],[BB]],IF(Table_Styles[[#This Row],[BB Default]]&lt;&gt;"",Table_Styles[[#This Row],[BB Default]],""))</f>
        <v/>
      </c>
      <c r="BF170" s="60"/>
      <c r="BG170" s="60"/>
      <c r="BH170" s="25" t="str">
        <f>IF(Table_Styles[[#This Row],[BL]]&lt;&gt;"",Table_Styles[[#This Row],[BL]],IF(Table_Styles[[#This Row],[BL Default]]&lt;&gt;"",Table_Styles[[#This Row],[BL Default]],""))</f>
        <v/>
      </c>
      <c r="BI170" s="60"/>
      <c r="BJ170" s="60"/>
      <c r="BK170" s="25" t="str">
        <f>IF(Table_Styles[[#This Row],[Width]]&lt;&gt;"",Table_Styles[[#This Row],[Width]],IF(Table_Styles[[#This Row],[Width Default]]&lt;&gt;"",Table_Styles[[#This Row],[Width Default]],""))</f>
        <v/>
      </c>
      <c r="BL170" s="60"/>
      <c r="BM170" s="60"/>
      <c r="BN170" s="25" t="str">
        <f>IF(Table_Styles[[#This Row],[Height]]&lt;&gt;"",Table_Styles[[#This Row],[Height]],IF(Table_Styles[[#This Row],[Height Default]]&lt;&gt;"",Table_Styles[[#This Row],[Height Default]],""))</f>
        <v/>
      </c>
      <c r="BO170" s="25"/>
      <c r="BP170" s="25"/>
      <c r="BQ170" s="25" t="str">
        <f>IF(Table_Styles[[#This Row],[Top]]&lt;&gt;"",Table_Styles[[#This Row],[Top]],IF(Table_Styles[[#This Row],[Top Default]]&lt;&gt;"",Table_Styles[[#This Row],[Top Default]],""))</f>
        <v/>
      </c>
      <c r="BR170" s="25"/>
      <c r="BS170" s="25"/>
      <c r="BT170" s="25" t="str">
        <f>IF(Table_Styles[[#This Row],[Right]]&lt;&gt;"",Table_Styles[[#This Row],[Right]],IF(Table_Styles[[#This Row],[Right Default]]&lt;&gt;"",Table_Styles[[#This Row],[Right Default]],""))</f>
        <v/>
      </c>
      <c r="BU170" s="25"/>
      <c r="BV170" s="25"/>
      <c r="BW170" s="25" t="str">
        <f>IF(Table_Styles[[#This Row],[Bottom]]&lt;&gt;"",Table_Styles[[#This Row],[Bottom]],IF(Table_Styles[[#This Row],[Bottom Default]]&lt;&gt;"",Table_Styles[[#This Row],[Bottom Default]],""))</f>
        <v/>
      </c>
      <c r="BX170" s="25"/>
      <c r="BY170" s="25"/>
      <c r="BZ170" s="25" t="str">
        <f>IF(Table_Styles[[#This Row],[Left]]&lt;&gt;"",Table_Styles[[#This Row],[Left]],IF(Table_Styles[[#This Row],[Left Default]]&lt;&gt;"",Table_Styles[[#This Row],[Left Default]],""))</f>
        <v/>
      </c>
      <c r="CA170" s="60"/>
      <c r="CB170" s="101" t="str">
        <f>IF(AND(Table_Styles[[#This Row],[Selector]]&lt;&gt;"",Table_Styles[[#This Row],[Font Family Used]]&lt;&gt;"",Table_Styles[[#This Row],[Font Weight Used]]&lt;&gt;""),Table_Styles[[#This Row],[Font Family Used]]&amp;" "&amp;Table_Styles[[#This Row],[Font Weight Used]],"")</f>
        <v>Roboto 700</v>
      </c>
      <c r="CC170" s="101" t="str">
        <f ca="1">IF(AND(Table_Styles[[#This Row],[Selector]],COUNTIF(OFFSET(CC:CC,0,0,ROW()-1,1),"="&amp;Table_Styles[[#This Row],[Font]])=0),Table_Styles[[#This Row],[Font]],"")</f>
        <v/>
      </c>
      <c r="CD170" s="101" t="str">
        <f ca="1">IF(Table_Styles[[#This Row],[Unique Font]]&lt;&gt;"",
"{""fontFamily"":"""&amp;Table_Styles[[#This Row],[Font Family Used]]&amp;""",""fontWeight"":"&amp;Table_Styles[[#This Row],[Font Weight Used]]&amp;"}","")</f>
        <v/>
      </c>
      <c r="CE17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13px;font-weight: 700;color: #2a2a2a;padding-right: 3px</v>
      </c>
      <c r="CF170" s="103" t="str">
        <f>IF(AND(Table_Styles[[#This Row],[Selector]]&lt;&gt;"", Table_Styles[[#This Row],[Config Properties]]&lt;&gt;""),
Table_Styles[[#This Row],[Selector]]&amp;" { "&amp;Table_Styles[[#This Row],[Config Properties]]&amp;" }","")</f>
        <v>#sidebar .body .summary .key { font-family: 'Roboto';font-size: 13px;font-weight: 700;color: #2a2a2a;padding-right: 3px }</v>
      </c>
      <c r="CG170" s="103" t="str">
        <f xml:space="preserve">
SUBSTITUTE(SUBSTITUTE(SUBSTITUTE(SUBSTITUTE(SUBSTITUTE(SUBSTITUTE(SUBSTITUTE(SUBSTITUTE(Table_Styles[[#This Row],[Config]],
" {","{"),
"{ ","{"),
" }","}"),
"} ","}"),
" ,",","),
", ",","),
" :",":"),
": ",":")</f>
        <v>#sidebar .body .summary .key{font-family:'Roboto';font-size:13px;font-weight:700;color:#2a2a2a;padding-right:3px}</v>
      </c>
    </row>
    <row r="171" spans="2:85" ht="21" customHeight="1">
      <c r="B171" s="101" t="s">
        <v>544</v>
      </c>
      <c r="C171" s="105" t="s">
        <v>545</v>
      </c>
      <c r="D171" s="60"/>
      <c r="E171" s="60" t="str">
        <f>Settings_Styling_Font_Body_Text</f>
        <v>Roboto</v>
      </c>
      <c r="F171" s="25" t="str">
        <f>IF(Table_Styles[[#This Row],[Font Family]]&lt;&gt;"",Table_Styles[[#This Row],[Font Family]],IF(Table_Styles[[#This Row],[Font Family Default]]&lt;&gt;"",Table_Styles[[#This Row],[Font Family Default]],""))</f>
        <v>Roboto</v>
      </c>
      <c r="G171" s="60"/>
      <c r="H171" s="62" t="s">
        <v>412</v>
      </c>
      <c r="I171" s="25" t="str">
        <f>IF(Table_Styles[[#This Row],[Font Size]]&lt;&gt;"",Table_Styles[[#This Row],[Font Size]],IF(Table_Styles[[#This Row],[Font Size Default]]&lt;&gt;"",Table_Styles[[#This Row],[Font Size Default]],""))</f>
        <v>13px</v>
      </c>
      <c r="J171" s="60"/>
      <c r="K171" s="60">
        <f>Settings_Styling_Font_Weight_Body_Text</f>
        <v>400</v>
      </c>
      <c r="L171" s="25">
        <f>IF(Table_Styles[[#This Row],[Font Weight]]&lt;&gt;"",Table_Styles[[#This Row],[Font Weight]],IF(Table_Styles[[#This Row],[Font Weight Default]]&lt;&gt;"",Table_Styles[[#This Row],[Font Weight Default]],""))</f>
        <v>400</v>
      </c>
      <c r="M171" s="25"/>
      <c r="N171" s="217" t="str">
        <f>Colour_Foreground_1</f>
        <v>#2a2a2a</v>
      </c>
      <c r="O171" s="25" t="str">
        <f>IF(Table_Styles[[#This Row],[Colour]]&lt;&gt;"",Table_Styles[[#This Row],[Colour]],IF(Table_Styles[[#This Row],[Colour Default]]&lt;&gt;"",Table_Styles[[#This Row],[Colour Default]],""))</f>
        <v>#2a2a2a</v>
      </c>
      <c r="P171" s="60"/>
      <c r="Q171" s="60"/>
      <c r="R171" s="25" t="str">
        <f>IF(Table_Styles[[#This Row],[Background]]&lt;&gt;"",Table_Styles[[#This Row],[Background]],IF(Table_Styles[[#This Row],[Background Default]]&lt;&gt;"",Table_Styles[[#This Row],[Background Default]],""))</f>
        <v/>
      </c>
      <c r="S171" s="60"/>
      <c r="T171" s="60"/>
      <c r="U171" s="25" t="str">
        <f>IF(Table_Styles[[#This Row],[Border]]&lt;&gt;"",Table_Styles[[#This Row],[Border]],IF(Table_Styles[[#This Row],[Border Default]]&lt;&gt;"",Table_Styles[[#This Row],[Border Default]],""))</f>
        <v/>
      </c>
      <c r="V171" s="60"/>
      <c r="W171" s="60"/>
      <c r="X171" s="25" t="str">
        <f>IF(Table_Styles[[#This Row],[Border Radius]]&lt;&gt;"",Table_Styles[[#This Row],[Border Radius]],IF(Table_Styles[[#This Row],[Border Radius Default]]&lt;&gt;"",Table_Styles[[#This Row],[Border Radius Default]],""))</f>
        <v/>
      </c>
      <c r="Y171" s="60"/>
      <c r="Z171" s="60"/>
      <c r="AA171" s="25" t="str">
        <f>IF(Table_Styles[[#This Row],[MT]]&lt;&gt;"",Table_Styles[[#This Row],[MT]],IF(Table_Styles[[#This Row],[MT Default]]&lt;&gt;"",Table_Styles[[#This Row],[MT Default]],""))</f>
        <v/>
      </c>
      <c r="AB171" s="60"/>
      <c r="AC171" s="60"/>
      <c r="AD171" s="25" t="str">
        <f>IF(Table_Styles[[#This Row],[MR]]&lt;&gt;"",Table_Styles[[#This Row],[MR]],IF(Table_Styles[[#This Row],[MR Default]]&lt;&gt;"",Table_Styles[[#This Row],[MR Default]],""))</f>
        <v/>
      </c>
      <c r="AE171" s="60"/>
      <c r="AF171" s="60"/>
      <c r="AG171" s="25" t="str">
        <f>IF(Table_Styles[[#This Row],[MB]]&lt;&gt;"",Table_Styles[[#This Row],[MB]],IF(Table_Styles[[#This Row],[MB Default]]&lt;&gt;"",Table_Styles[[#This Row],[MB Default]],""))</f>
        <v/>
      </c>
      <c r="AH171" s="60"/>
      <c r="AI171" s="60"/>
      <c r="AJ171" s="25" t="str">
        <f>IF(Table_Styles[[#This Row],[ML]]&lt;&gt;"",Table_Styles[[#This Row],[ML]],IF(Table_Styles[[#This Row],[ML Default]]&lt;&gt;"",Table_Styles[[#This Row],[ML Default]],""))</f>
        <v/>
      </c>
      <c r="AK171" s="60"/>
      <c r="AL171" s="60"/>
      <c r="AM171" s="25" t="str">
        <f>IF(Table_Styles[[#This Row],[PT]]&lt;&gt;"",Table_Styles[[#This Row],[PT]],IF(Table_Styles[[#This Row],[PT Default]]&lt;&gt;"",Table_Styles[[#This Row],[PT Default]],""))</f>
        <v/>
      </c>
      <c r="AN171" s="60"/>
      <c r="AO171" s="60"/>
      <c r="AP171" s="25" t="str">
        <f>IF(Table_Styles[[#This Row],[PR]]&lt;&gt;"",Table_Styles[[#This Row],[PR]],IF(Table_Styles[[#This Row],[PR Default]]&lt;&gt;"",Table_Styles[[#This Row],[PR Default]],""))</f>
        <v/>
      </c>
      <c r="AQ171" s="60"/>
      <c r="AR171" s="60"/>
      <c r="AS171" s="25" t="str">
        <f>IF(Table_Styles[[#This Row],[PB]]&lt;&gt;"",Table_Styles[[#This Row],[PB]],IF(Table_Styles[[#This Row],[PB Default]]&lt;&gt;"",Table_Styles[[#This Row],[PB Default]],""))</f>
        <v/>
      </c>
      <c r="AT171" s="60"/>
      <c r="AU171" s="60"/>
      <c r="AV171" s="25" t="str">
        <f>IF(Table_Styles[[#This Row],[PL]]&lt;&gt;"",Table_Styles[[#This Row],[PL]],IF(Table_Styles[[#This Row],[PL Default]]&lt;&gt;"",Table_Styles[[#This Row],[PL Default]],""))</f>
        <v/>
      </c>
      <c r="AW171" s="60"/>
      <c r="AX171" s="60"/>
      <c r="AY171" s="25" t="str">
        <f>IF(Table_Styles[[#This Row],[BT]]&lt;&gt;"",Table_Styles[[#This Row],[BT]],IF(Table_Styles[[#This Row],[BT Default]]&lt;&gt;"",Table_Styles[[#This Row],[BT Default]],""))</f>
        <v/>
      </c>
      <c r="AZ171" s="60"/>
      <c r="BA171" s="60"/>
      <c r="BB171" s="25" t="str">
        <f>IF(Table_Styles[[#This Row],[BR]]&lt;&gt;"",Table_Styles[[#This Row],[BR]],IF(Table_Styles[[#This Row],[BR Default]]&lt;&gt;"",Table_Styles[[#This Row],[BR Default]],""))</f>
        <v/>
      </c>
      <c r="BC171" s="60"/>
      <c r="BD171" s="60"/>
      <c r="BE171" s="25" t="str">
        <f>IF(Table_Styles[[#This Row],[BB]]&lt;&gt;"",Table_Styles[[#This Row],[BB]],IF(Table_Styles[[#This Row],[BB Default]]&lt;&gt;"",Table_Styles[[#This Row],[BB Default]],""))</f>
        <v/>
      </c>
      <c r="BF171" s="60"/>
      <c r="BG171" s="60"/>
      <c r="BH171" s="25" t="str">
        <f>IF(Table_Styles[[#This Row],[BL]]&lt;&gt;"",Table_Styles[[#This Row],[BL]],IF(Table_Styles[[#This Row],[BL Default]]&lt;&gt;"",Table_Styles[[#This Row],[BL Default]],""))</f>
        <v/>
      </c>
      <c r="BI171" s="60"/>
      <c r="BJ171" s="60"/>
      <c r="BK171" s="25" t="str">
        <f>IF(Table_Styles[[#This Row],[Width]]&lt;&gt;"",Table_Styles[[#This Row],[Width]],IF(Table_Styles[[#This Row],[Width Default]]&lt;&gt;"",Table_Styles[[#This Row],[Width Default]],""))</f>
        <v/>
      </c>
      <c r="BL171" s="60"/>
      <c r="BM171" s="60"/>
      <c r="BN171" s="25" t="str">
        <f>IF(Table_Styles[[#This Row],[Height]]&lt;&gt;"",Table_Styles[[#This Row],[Height]],IF(Table_Styles[[#This Row],[Height Default]]&lt;&gt;"",Table_Styles[[#This Row],[Height Default]],""))</f>
        <v/>
      </c>
      <c r="BO171" s="25"/>
      <c r="BP171" s="25"/>
      <c r="BQ171" s="25" t="str">
        <f>IF(Table_Styles[[#This Row],[Top]]&lt;&gt;"",Table_Styles[[#This Row],[Top]],IF(Table_Styles[[#This Row],[Top Default]]&lt;&gt;"",Table_Styles[[#This Row],[Top Default]],""))</f>
        <v/>
      </c>
      <c r="BR171" s="25"/>
      <c r="BS171" s="25"/>
      <c r="BT171" s="25" t="str">
        <f>IF(Table_Styles[[#This Row],[Right]]&lt;&gt;"",Table_Styles[[#This Row],[Right]],IF(Table_Styles[[#This Row],[Right Default]]&lt;&gt;"",Table_Styles[[#This Row],[Right Default]],""))</f>
        <v/>
      </c>
      <c r="BU171" s="25"/>
      <c r="BV171" s="25"/>
      <c r="BW171" s="25" t="str">
        <f>IF(Table_Styles[[#This Row],[Bottom]]&lt;&gt;"",Table_Styles[[#This Row],[Bottom]],IF(Table_Styles[[#This Row],[Bottom Default]]&lt;&gt;"",Table_Styles[[#This Row],[Bottom Default]],""))</f>
        <v/>
      </c>
      <c r="BX171" s="25"/>
      <c r="BY171" s="25"/>
      <c r="BZ171" s="25" t="str">
        <f>IF(Table_Styles[[#This Row],[Left]]&lt;&gt;"",Table_Styles[[#This Row],[Left]],IF(Table_Styles[[#This Row],[Left Default]]&lt;&gt;"",Table_Styles[[#This Row],[Left Default]],""))</f>
        <v/>
      </c>
      <c r="CA171" s="60"/>
      <c r="CB171" s="101" t="str">
        <f>IF(AND(Table_Styles[[#This Row],[Selector]]&lt;&gt;"",Table_Styles[[#This Row],[Font Family Used]]&lt;&gt;"",Table_Styles[[#This Row],[Font Weight Used]]&lt;&gt;""),Table_Styles[[#This Row],[Font Family Used]]&amp;" "&amp;Table_Styles[[#This Row],[Font Weight Used]],"")</f>
        <v>Roboto 400</v>
      </c>
      <c r="CC171" s="101" t="str">
        <f ca="1">IF(AND(Table_Styles[[#This Row],[Selector]],COUNTIF(OFFSET(CC:CC,0,0,ROW()-1,1),"="&amp;Table_Styles[[#This Row],[Font]])=0),Table_Styles[[#This Row],[Font]],"")</f>
        <v/>
      </c>
      <c r="CD171" s="101" t="str">
        <f ca="1">IF(Table_Styles[[#This Row],[Unique Font]]&lt;&gt;"",
"{""fontFamily"":"""&amp;Table_Styles[[#This Row],[Font Family Used]]&amp;""",""fontWeight"":"&amp;Table_Styles[[#This Row],[Font Weight Used]]&amp;"}","")</f>
        <v/>
      </c>
      <c r="CE17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'Roboto';font-size: 13px;font-weight: 400;color: #2a2a2a</v>
      </c>
      <c r="CF171" s="103" t="str">
        <f>IF(AND(Table_Styles[[#This Row],[Selector]]&lt;&gt;"", Table_Styles[[#This Row],[Config Properties]]&lt;&gt;""),
Table_Styles[[#This Row],[Selector]]&amp;" { "&amp;Table_Styles[[#This Row],[Config Properties]]&amp;" }","")</f>
        <v>#sidebar .body .summary .value { font-family: 'Roboto';font-size: 13px;font-weight: 400;color: #2a2a2a }</v>
      </c>
      <c r="CG171" s="103" t="str">
        <f xml:space="preserve">
SUBSTITUTE(SUBSTITUTE(SUBSTITUTE(SUBSTITUTE(SUBSTITUTE(SUBSTITUTE(SUBSTITUTE(SUBSTITUTE(Table_Styles[[#This Row],[Config]],
" {","{"),
"{ ","{"),
" }","}"),
"} ","}"),
" ,",","),
", ",","),
" :",":"),
": ",":")</f>
        <v>#sidebar .body .summary .value{font-family:'Roboto';font-size:13px;font-weight:400;color:#2a2a2a}</v>
      </c>
    </row>
    <row r="172" spans="2:85" ht="21.75" thickBot="1">
      <c r="B172" s="109" t="s">
        <v>546</v>
      </c>
      <c r="C172" s="109"/>
      <c r="D172" s="109"/>
      <c r="E172" s="109"/>
      <c r="F172" s="109" t="str">
        <f>IF(Table_Styles[[#This Row],[Font Family]]&lt;&gt;"",Table_Styles[[#This Row],[Font Family]],IF(Table_Styles[[#This Row],[Font Family Default]]&lt;&gt;"",Table_Styles[[#This Row],[Font Family Default]],""))</f>
        <v/>
      </c>
      <c r="G172" s="109"/>
      <c r="H172" s="109"/>
      <c r="I172" s="109" t="str">
        <f>IF(Table_Styles[[#This Row],[Font Size]]&lt;&gt;"",Table_Styles[[#This Row],[Font Size]],IF(Table_Styles[[#This Row],[Font Size Default]]&lt;&gt;"",Table_Styles[[#This Row],[Font Size Default]],""))</f>
        <v/>
      </c>
      <c r="J172" s="109"/>
      <c r="K172" s="109"/>
      <c r="L172" s="109" t="str">
        <f>IF(Table_Styles[[#This Row],[Font Weight]]&lt;&gt;"",Table_Styles[[#This Row],[Font Weight]],IF(Table_Styles[[#This Row],[Font Weight Default]]&lt;&gt;"",Table_Styles[[#This Row],[Font Weight Default]],""))</f>
        <v/>
      </c>
      <c r="M172" s="109"/>
      <c r="N172" s="109"/>
      <c r="O172" s="109" t="str">
        <f>IF(Table_Styles[[#This Row],[Colour]]&lt;&gt;"",Table_Styles[[#This Row],[Colour]],IF(Table_Styles[[#This Row],[Colour Default]]&lt;&gt;"",Table_Styles[[#This Row],[Colour Default]],""))</f>
        <v/>
      </c>
      <c r="P172" s="109"/>
      <c r="Q172" s="109"/>
      <c r="R172" s="109" t="str">
        <f>IF(Table_Styles[[#This Row],[Background]]&lt;&gt;"",Table_Styles[[#This Row],[Background]],IF(Table_Styles[[#This Row],[Background Default]]&lt;&gt;"",Table_Styles[[#This Row],[Background Default]],""))</f>
        <v/>
      </c>
      <c r="S172" s="109"/>
      <c r="T172" s="109"/>
      <c r="U172" s="109" t="str">
        <f>IF(Table_Styles[[#This Row],[Border]]&lt;&gt;"",Table_Styles[[#This Row],[Border]],IF(Table_Styles[[#This Row],[Border Default]]&lt;&gt;"",Table_Styles[[#This Row],[Border Default]],""))</f>
        <v/>
      </c>
      <c r="V172" s="109"/>
      <c r="W172" s="109"/>
      <c r="X172" s="109" t="str">
        <f>IF(Table_Styles[[#This Row],[Border Radius]]&lt;&gt;"",Table_Styles[[#This Row],[Border Radius]],IF(Table_Styles[[#This Row],[Border Radius Default]]&lt;&gt;"",Table_Styles[[#This Row],[Border Radius Default]],""))</f>
        <v/>
      </c>
      <c r="Y172" s="109"/>
      <c r="Z172" s="109"/>
      <c r="AA172" s="109" t="str">
        <f>IF(Table_Styles[[#This Row],[MT]]&lt;&gt;"",Table_Styles[[#This Row],[MT]],IF(Table_Styles[[#This Row],[MT Default]]&lt;&gt;"",Table_Styles[[#This Row],[MT Default]],""))</f>
        <v/>
      </c>
      <c r="AB172" s="109"/>
      <c r="AC172" s="109"/>
      <c r="AD172" s="109" t="str">
        <f>IF(Table_Styles[[#This Row],[MR]]&lt;&gt;"",Table_Styles[[#This Row],[MR]],IF(Table_Styles[[#This Row],[MR Default]]&lt;&gt;"",Table_Styles[[#This Row],[MR Default]],""))</f>
        <v/>
      </c>
      <c r="AE172" s="109"/>
      <c r="AF172" s="109"/>
      <c r="AG172" s="109" t="str">
        <f>IF(Table_Styles[[#This Row],[MB]]&lt;&gt;"",Table_Styles[[#This Row],[MB]],IF(Table_Styles[[#This Row],[MB Default]]&lt;&gt;"",Table_Styles[[#This Row],[MB Default]],""))</f>
        <v/>
      </c>
      <c r="AH172" s="109"/>
      <c r="AI172" s="109"/>
      <c r="AJ172" s="109" t="str">
        <f>IF(Table_Styles[[#This Row],[ML]]&lt;&gt;"",Table_Styles[[#This Row],[ML]],IF(Table_Styles[[#This Row],[ML Default]]&lt;&gt;"",Table_Styles[[#This Row],[ML Default]],""))</f>
        <v/>
      </c>
      <c r="AK172" s="109"/>
      <c r="AL172" s="109"/>
      <c r="AM172" s="109" t="str">
        <f>IF(Table_Styles[[#This Row],[PT]]&lt;&gt;"",Table_Styles[[#This Row],[PT]],IF(Table_Styles[[#This Row],[PT Default]]&lt;&gt;"",Table_Styles[[#This Row],[PT Default]],""))</f>
        <v/>
      </c>
      <c r="AN172" s="109"/>
      <c r="AO172" s="109"/>
      <c r="AP172" s="109" t="str">
        <f>IF(Table_Styles[[#This Row],[PR]]&lt;&gt;"",Table_Styles[[#This Row],[PR]],IF(Table_Styles[[#This Row],[PR Default]]&lt;&gt;"",Table_Styles[[#This Row],[PR Default]],""))</f>
        <v/>
      </c>
      <c r="AQ172" s="109"/>
      <c r="AR172" s="109"/>
      <c r="AS172" s="109" t="str">
        <f>IF(Table_Styles[[#This Row],[PB]]&lt;&gt;"",Table_Styles[[#This Row],[PB]],IF(Table_Styles[[#This Row],[PB Default]]&lt;&gt;"",Table_Styles[[#This Row],[PB Default]],""))</f>
        <v/>
      </c>
      <c r="AT172" s="109"/>
      <c r="AU172" s="109"/>
      <c r="AV172" s="109" t="str">
        <f>IF(Table_Styles[[#This Row],[PL]]&lt;&gt;"",Table_Styles[[#This Row],[PL]],IF(Table_Styles[[#This Row],[PL Default]]&lt;&gt;"",Table_Styles[[#This Row],[PL Default]],""))</f>
        <v/>
      </c>
      <c r="AW172" s="109"/>
      <c r="AX172" s="109"/>
      <c r="AY172" s="109" t="str">
        <f>IF(Table_Styles[[#This Row],[BT]]&lt;&gt;"",Table_Styles[[#This Row],[BT]],IF(Table_Styles[[#This Row],[BT Default]]&lt;&gt;"",Table_Styles[[#This Row],[BT Default]],""))</f>
        <v/>
      </c>
      <c r="AZ172" s="109"/>
      <c r="BA172" s="109"/>
      <c r="BB172" s="109" t="str">
        <f>IF(Table_Styles[[#This Row],[BR]]&lt;&gt;"",Table_Styles[[#This Row],[BR]],IF(Table_Styles[[#This Row],[BR Default]]&lt;&gt;"",Table_Styles[[#This Row],[BR Default]],""))</f>
        <v/>
      </c>
      <c r="BC172" s="109"/>
      <c r="BD172" s="109"/>
      <c r="BE172" s="109" t="str">
        <f>IF(Table_Styles[[#This Row],[BB]]&lt;&gt;"",Table_Styles[[#This Row],[BB]],IF(Table_Styles[[#This Row],[BB Default]]&lt;&gt;"",Table_Styles[[#This Row],[BB Default]],""))</f>
        <v/>
      </c>
      <c r="BF172" s="109"/>
      <c r="BG172" s="109"/>
      <c r="BH172" s="109" t="str">
        <f>IF(Table_Styles[[#This Row],[BL]]&lt;&gt;"",Table_Styles[[#This Row],[BL]],IF(Table_Styles[[#This Row],[BL Default]]&lt;&gt;"",Table_Styles[[#This Row],[BL Default]],""))</f>
        <v/>
      </c>
      <c r="BI172" s="109"/>
      <c r="BJ172" s="125"/>
      <c r="BK172" s="109" t="str">
        <f>IF(Table_Styles[[#This Row],[Width]]&lt;&gt;"",Table_Styles[[#This Row],[Width]],IF(Table_Styles[[#This Row],[Width Default]]&lt;&gt;"",Table_Styles[[#This Row],[Width Default]],""))</f>
        <v/>
      </c>
      <c r="BL172" s="109"/>
      <c r="BM172" s="109"/>
      <c r="BN172" s="109" t="str">
        <f>IF(Table_Styles[[#This Row],[Height]]&lt;&gt;"",Table_Styles[[#This Row],[Height]],IF(Table_Styles[[#This Row],[Height Default]]&lt;&gt;"",Table_Styles[[#This Row],[Height Default]],""))</f>
        <v/>
      </c>
      <c r="BO172" s="109"/>
      <c r="BP172" s="109"/>
      <c r="BQ172" s="109" t="str">
        <f>IF(Table_Styles[[#This Row],[Top]]&lt;&gt;"",Table_Styles[[#This Row],[Top]],IF(Table_Styles[[#This Row],[Top Default]]&lt;&gt;"",Table_Styles[[#This Row],[Top Default]],""))</f>
        <v/>
      </c>
      <c r="BR172" s="109"/>
      <c r="BS172" s="109"/>
      <c r="BT172" s="109" t="str">
        <f>IF(Table_Styles[[#This Row],[Right]]&lt;&gt;"",Table_Styles[[#This Row],[Right]],IF(Table_Styles[[#This Row],[Right Default]]&lt;&gt;"",Table_Styles[[#This Row],[Right Default]],""))</f>
        <v/>
      </c>
      <c r="BU172" s="109"/>
      <c r="BV172" s="109"/>
      <c r="BW172" s="109" t="str">
        <f>IF(Table_Styles[[#This Row],[Bottom]]&lt;&gt;"",Table_Styles[[#This Row],[Bottom]],IF(Table_Styles[[#This Row],[Bottom Default]]&lt;&gt;"",Table_Styles[[#This Row],[Bottom Default]],""))</f>
        <v/>
      </c>
      <c r="BX172" s="109"/>
      <c r="BY172" s="109"/>
      <c r="BZ172" s="109" t="str">
        <f>IF(Table_Styles[[#This Row],[Left]]&lt;&gt;"",Table_Styles[[#This Row],[Left]],IF(Table_Styles[[#This Row],[Left Default]]&lt;&gt;"",Table_Styles[[#This Row],[Left Default]],""))</f>
        <v/>
      </c>
      <c r="CA172" s="109"/>
      <c r="CB172" s="109" t="str">
        <f>IF(AND(Table_Styles[[#This Row],[Selector]]&lt;&gt;"",Table_Styles[[#This Row],[Font Family Used]]&lt;&gt;"",Table_Styles[[#This Row],[Font Weight Used]]&lt;&gt;""),Table_Styles[[#This Row],[Font Family Used]]&amp;" "&amp;Table_Styles[[#This Row],[Font Weight Used]],"")</f>
        <v/>
      </c>
      <c r="CC172" s="109" t="str">
        <f ca="1">IF(AND(Table_Styles[[#This Row],[Selector]],COUNTIF(OFFSET(CC:CC,0,0,ROW()-1,1),"="&amp;Table_Styles[[#This Row],[Font]])=0),Table_Styles[[#This Row],[Font]],"")</f>
        <v/>
      </c>
      <c r="CD172" s="109" t="str">
        <f ca="1">IF(Table_Styles[[#This Row],[Unique Font]]&lt;&gt;"",
"{""fontFamily"":"""&amp;Table_Styles[[#This Row],[Font Family Used]]&amp;""",""fontWeight"":"&amp;Table_Styles[[#This Row],[Font Weight Used]]&amp;"}","")</f>
        <v/>
      </c>
      <c r="CE172"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2" s="109" t="str">
        <f>IF(AND(Table_Styles[[#This Row],[Selector]]&lt;&gt;"", Table_Styles[[#This Row],[Config Properties]]&lt;&gt;""),
Table_Styles[[#This Row],[Selector]]&amp;" { "&amp;Table_Styles[[#This Row],[Config Properties]]&amp;" }","")</f>
        <v/>
      </c>
      <c r="CG172" s="109" t="str">
        <f xml:space="preserve">
SUBSTITUTE(SUBSTITUTE(SUBSTITUTE(SUBSTITUTE(SUBSTITUTE(SUBSTITUTE(SUBSTITUTE(SUBSTITUTE(Table_Styles[[#This Row],[Config]],
" {","{"),
"{ ","{"),
" }","}"),
"} ","}"),
" ,",","),
", ",","),
" :",":"),
": ",":")</f>
        <v/>
      </c>
    </row>
    <row r="173" spans="2:85" ht="21" customHeight="1">
      <c r="B173" s="170" t="s">
        <v>547</v>
      </c>
      <c r="C173" s="6" t="s">
        <v>548</v>
      </c>
      <c r="D173" s="10"/>
      <c r="E173" s="10"/>
      <c r="F173" s="10" t="str">
        <f>IF(Table_Styles[[#This Row],[Font Family]]&lt;&gt;"",Table_Styles[[#This Row],[Font Family]],IF(Table_Styles[[#This Row],[Font Family Default]]&lt;&gt;"",Table_Styles[[#This Row],[Font Family Default]],""))</f>
        <v/>
      </c>
      <c r="G173" s="10"/>
      <c r="H173" s="10"/>
      <c r="I173" s="10" t="str">
        <f>IF(Table_Styles[[#This Row],[Font Size]]&lt;&gt;"",Table_Styles[[#This Row],[Font Size]],IF(Table_Styles[[#This Row],[Font Size Default]]&lt;&gt;"",Table_Styles[[#This Row],[Font Size Default]],""))</f>
        <v/>
      </c>
      <c r="J173" s="10"/>
      <c r="K173" s="10"/>
      <c r="L173" s="10" t="str">
        <f>IF(Table_Styles[[#This Row],[Font Weight]]&lt;&gt;"",Table_Styles[[#This Row],[Font Weight]],IF(Table_Styles[[#This Row],[Font Weight Default]]&lt;&gt;"",Table_Styles[[#This Row],[Font Weight Default]],""))</f>
        <v/>
      </c>
      <c r="M173" s="10"/>
      <c r="N173" s="10"/>
      <c r="O173" s="10" t="str">
        <f>IF(Table_Styles[[#This Row],[Colour]]&lt;&gt;"",Table_Styles[[#This Row],[Colour]],IF(Table_Styles[[#This Row],[Colour Default]]&lt;&gt;"",Table_Styles[[#This Row],[Colour Default]],""))</f>
        <v/>
      </c>
      <c r="P173" s="10"/>
      <c r="Q173" s="10"/>
      <c r="R173" s="10" t="str">
        <f>IF(Table_Styles[[#This Row],[Background]]&lt;&gt;"",Table_Styles[[#This Row],[Background]],IF(Table_Styles[[#This Row],[Background Default]]&lt;&gt;"",Table_Styles[[#This Row],[Background Default]],""))</f>
        <v/>
      </c>
      <c r="S173" s="10"/>
      <c r="T173" s="10"/>
      <c r="U173" s="10" t="str">
        <f>IF(Table_Styles[[#This Row],[Border]]&lt;&gt;"",Table_Styles[[#This Row],[Border]],IF(Table_Styles[[#This Row],[Border Default]]&lt;&gt;"",Table_Styles[[#This Row],[Border Default]],""))</f>
        <v/>
      </c>
      <c r="V173" s="10"/>
      <c r="W173" s="10"/>
      <c r="X173" s="10" t="str">
        <f>IF(Table_Styles[[#This Row],[Border Radius]]&lt;&gt;"",Table_Styles[[#This Row],[Border Radius]],IF(Table_Styles[[#This Row],[Border Radius Default]]&lt;&gt;"",Table_Styles[[#This Row],[Border Radius Default]],""))</f>
        <v/>
      </c>
      <c r="Y173" s="10"/>
      <c r="Z173" s="25"/>
      <c r="AA173" s="10" t="str">
        <f>IF(Table_Styles[[#This Row],[MT]]&lt;&gt;"",Table_Styles[[#This Row],[MT]],IF(Table_Styles[[#This Row],[MT Default]]&lt;&gt;"",Table_Styles[[#This Row],[MT Default]],""))</f>
        <v/>
      </c>
      <c r="AB173" s="10"/>
      <c r="AC173" s="10"/>
      <c r="AD173" s="10" t="str">
        <f>IF(Table_Styles[[#This Row],[MR]]&lt;&gt;"",Table_Styles[[#This Row],[MR]],IF(Table_Styles[[#This Row],[MR Default]]&lt;&gt;"",Table_Styles[[#This Row],[MR Default]],""))</f>
        <v/>
      </c>
      <c r="AE173" s="10"/>
      <c r="AF173" s="10"/>
      <c r="AG173" s="10" t="str">
        <f>IF(Table_Styles[[#This Row],[MB]]&lt;&gt;"",Table_Styles[[#This Row],[MB]],IF(Table_Styles[[#This Row],[MB Default]]&lt;&gt;"",Table_Styles[[#This Row],[MB Default]],""))</f>
        <v/>
      </c>
      <c r="AH173" s="10"/>
      <c r="AI173" s="10"/>
      <c r="AJ173" s="10" t="str">
        <f>IF(Table_Styles[[#This Row],[ML]]&lt;&gt;"",Table_Styles[[#This Row],[ML]],IF(Table_Styles[[#This Row],[ML Default]]&lt;&gt;"",Table_Styles[[#This Row],[ML Default]],""))</f>
        <v/>
      </c>
      <c r="AK173" s="10"/>
      <c r="AL173" s="10"/>
      <c r="AM173" s="10" t="str">
        <f>IF(Table_Styles[[#This Row],[PT]]&lt;&gt;"",Table_Styles[[#This Row],[PT]],IF(Table_Styles[[#This Row],[PT Default]]&lt;&gt;"",Table_Styles[[#This Row],[PT Default]],""))</f>
        <v/>
      </c>
      <c r="AN173" s="10"/>
      <c r="AO173" s="10"/>
      <c r="AP173" s="10" t="str">
        <f>IF(Table_Styles[[#This Row],[PR]]&lt;&gt;"",Table_Styles[[#This Row],[PR]],IF(Table_Styles[[#This Row],[PR Default]]&lt;&gt;"",Table_Styles[[#This Row],[PR Default]],""))</f>
        <v/>
      </c>
      <c r="AQ173" s="10"/>
      <c r="AR173" s="10"/>
      <c r="AS173" s="10" t="str">
        <f>IF(Table_Styles[[#This Row],[PB]]&lt;&gt;"",Table_Styles[[#This Row],[PB]],IF(Table_Styles[[#This Row],[PB Default]]&lt;&gt;"",Table_Styles[[#This Row],[PB Default]],""))</f>
        <v/>
      </c>
      <c r="AT173" s="10"/>
      <c r="AU173" s="10"/>
      <c r="AV173" s="10" t="str">
        <f>IF(Table_Styles[[#This Row],[PL]]&lt;&gt;"",Table_Styles[[#This Row],[PL]],IF(Table_Styles[[#This Row],[PL Default]]&lt;&gt;"",Table_Styles[[#This Row],[PL Default]],""))</f>
        <v/>
      </c>
      <c r="AW173" s="10"/>
      <c r="AX173" s="10"/>
      <c r="AY173" s="10" t="str">
        <f>IF(Table_Styles[[#This Row],[BT]]&lt;&gt;"",Table_Styles[[#This Row],[BT]],IF(Table_Styles[[#This Row],[BT Default]]&lt;&gt;"",Table_Styles[[#This Row],[BT Default]],""))</f>
        <v/>
      </c>
      <c r="AZ173" s="10"/>
      <c r="BA173" s="10"/>
      <c r="BB173" s="10" t="str">
        <f>IF(Table_Styles[[#This Row],[BR]]&lt;&gt;"",Table_Styles[[#This Row],[BR]],IF(Table_Styles[[#This Row],[BR Default]]&lt;&gt;"",Table_Styles[[#This Row],[BR Default]],""))</f>
        <v/>
      </c>
      <c r="BC173" s="10"/>
      <c r="BD173" s="10"/>
      <c r="BE173" s="10" t="str">
        <f>IF(Table_Styles[[#This Row],[BB]]&lt;&gt;"",Table_Styles[[#This Row],[BB]],IF(Table_Styles[[#This Row],[BB Default]]&lt;&gt;"",Table_Styles[[#This Row],[BB Default]],""))</f>
        <v/>
      </c>
      <c r="BF173" s="10"/>
      <c r="BG173" s="10"/>
      <c r="BH173" s="10" t="str">
        <f>IF(Table_Styles[[#This Row],[BL]]&lt;&gt;"",Table_Styles[[#This Row],[BL]],IF(Table_Styles[[#This Row],[BL Default]]&lt;&gt;"",Table_Styles[[#This Row],[BL Default]],""))</f>
        <v/>
      </c>
      <c r="BI173" s="10"/>
      <c r="BJ173" s="10"/>
      <c r="BK173" s="10" t="str">
        <f>IF(Table_Styles[[#This Row],[Width]]&lt;&gt;"",Table_Styles[[#This Row],[Width]],IF(Table_Styles[[#This Row],[Width Default]]&lt;&gt;"",Table_Styles[[#This Row],[Width Default]],""))</f>
        <v/>
      </c>
      <c r="BL173" s="10"/>
      <c r="BM173" s="10"/>
      <c r="BN173" s="10" t="str">
        <f>IF(Table_Styles[[#This Row],[Height]]&lt;&gt;"",Table_Styles[[#This Row],[Height]],IF(Table_Styles[[#This Row],[Height Default]]&lt;&gt;"",Table_Styles[[#This Row],[Height Default]],""))</f>
        <v/>
      </c>
      <c r="BO173" s="10"/>
      <c r="BP173" s="10"/>
      <c r="BQ173" s="10" t="str">
        <f>IF(Table_Styles[[#This Row],[Top]]&lt;&gt;"",Table_Styles[[#This Row],[Top]],IF(Table_Styles[[#This Row],[Top Default]]&lt;&gt;"",Table_Styles[[#This Row],[Top Default]],""))</f>
        <v/>
      </c>
      <c r="BR173" s="10"/>
      <c r="BS173" s="10"/>
      <c r="BT173" s="10" t="str">
        <f>IF(Table_Styles[[#This Row],[Right]]&lt;&gt;"",Table_Styles[[#This Row],[Right]],IF(Table_Styles[[#This Row],[Right Default]]&lt;&gt;"",Table_Styles[[#This Row],[Right Default]],""))</f>
        <v/>
      </c>
      <c r="BU173" s="10"/>
      <c r="BV173" s="10"/>
      <c r="BW173" s="10" t="str">
        <f>IF(Table_Styles[[#This Row],[Bottom]]&lt;&gt;"",Table_Styles[[#This Row],[Bottom]],IF(Table_Styles[[#This Row],[Bottom Default]]&lt;&gt;"",Table_Styles[[#This Row],[Bottom Default]],""))</f>
        <v/>
      </c>
      <c r="BX173" s="10"/>
      <c r="BY173" s="10"/>
      <c r="BZ173" s="10" t="str">
        <f>IF(Table_Styles[[#This Row],[Left]]&lt;&gt;"",Table_Styles[[#This Row],[Left]],IF(Table_Styles[[#This Row],[Left Default]]&lt;&gt;"",Table_Styles[[#This Row],[Left Default]],""))</f>
        <v/>
      </c>
      <c r="CA173" s="10"/>
      <c r="CB173" t="str">
        <f>IF(AND(Table_Styles[[#This Row],[Selector]]&lt;&gt;"",Table_Styles[[#This Row],[Font Family Used]]&lt;&gt;"",Table_Styles[[#This Row],[Font Weight Used]]&lt;&gt;""),Table_Styles[[#This Row],[Font Family Used]]&amp;" "&amp;Table_Styles[[#This Row],[Font Weight Used]],"")</f>
        <v/>
      </c>
      <c r="CC173" t="str">
        <f ca="1">IF(AND(Table_Styles[[#This Row],[Selector]],COUNTIF(OFFSET(CC:CC,0,0,ROW()-1,1),"="&amp;Table_Styles[[#This Row],[Font]])=0),Table_Styles[[#This Row],[Font]],"")</f>
        <v/>
      </c>
      <c r="CD173" t="str">
        <f ca="1">IF(Table_Styles[[#This Row],[Unique Font]]&lt;&gt;"",
"{""fontFamily"":"""&amp;Table_Styles[[#This Row],[Font Family Used]]&amp;""",""fontWeight"":"&amp;Table_Styles[[#This Row],[Font Weight Used]]&amp;"}","")</f>
        <v/>
      </c>
      <c r="CE17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3" t="str">
        <f>IF(AND(Table_Styles[[#This Row],[Selector]]&lt;&gt;"", Table_Styles[[#This Row],[Config Properties]]&lt;&gt;""),
Table_Styles[[#This Row],[Selector]]&amp;" { "&amp;Table_Styles[[#This Row],[Config Properties]]&amp;" }","")</f>
        <v/>
      </c>
      <c r="CG173" t="str">
        <f xml:space="preserve">
SUBSTITUTE(SUBSTITUTE(SUBSTITUTE(SUBSTITUTE(SUBSTITUTE(SUBSTITUTE(SUBSTITUTE(SUBSTITUTE(Table_Styles[[#This Row],[Config]],
" {","{"),
"{ ","{"),
" }","}"),
"} ","}"),
" ,",","),
", ",","),
" :",":"),
": ",":")</f>
        <v/>
      </c>
    </row>
    <row r="174" spans="2:85" ht="21" customHeight="1">
      <c r="B174" s="176" t="s">
        <v>499</v>
      </c>
      <c r="C174" s="170" t="s">
        <v>549</v>
      </c>
      <c r="D174" s="59"/>
      <c r="E174" s="60"/>
      <c r="F174" s="29" t="str">
        <f>IF(Table_Styles[[#This Row],[Font Family]]&lt;&gt;"",Table_Styles[[#This Row],[Font Family]],IF(Table_Styles[[#This Row],[Font Family Default]]&lt;&gt;"",Table_Styles[[#This Row],[Font Family Default]],""))</f>
        <v/>
      </c>
      <c r="G174" s="59"/>
      <c r="H174" s="60"/>
      <c r="I174" s="29" t="str">
        <f>IF(Table_Styles[[#This Row],[Font Size]]&lt;&gt;"",Table_Styles[[#This Row],[Font Size]],IF(Table_Styles[[#This Row],[Font Size Default]]&lt;&gt;"",Table_Styles[[#This Row],[Font Size Default]],""))</f>
        <v/>
      </c>
      <c r="J174" s="59"/>
      <c r="K174" s="60"/>
      <c r="L174" s="29" t="str">
        <f>IF(Table_Styles[[#This Row],[Font Weight]]&lt;&gt;"",Table_Styles[[#This Row],[Font Weight]],IF(Table_Styles[[#This Row],[Font Weight Default]]&lt;&gt;"",Table_Styles[[#This Row],[Font Weight Default]],""))</f>
        <v/>
      </c>
      <c r="M174" s="59"/>
      <c r="N174" s="60"/>
      <c r="O174" s="29" t="str">
        <f>IF(Table_Styles[[#This Row],[Colour]]&lt;&gt;"",Table_Styles[[#This Row],[Colour]],IF(Table_Styles[[#This Row],[Colour Default]]&lt;&gt;"",Table_Styles[[#This Row],[Colour Default]],""))</f>
        <v/>
      </c>
      <c r="P174" s="59"/>
      <c r="Q174" s="60"/>
      <c r="R174" s="29" t="str">
        <f>IF(Table_Styles[[#This Row],[Background]]&lt;&gt;"",Table_Styles[[#This Row],[Background]],IF(Table_Styles[[#This Row],[Background Default]]&lt;&gt;"",Table_Styles[[#This Row],[Background Default]],""))</f>
        <v/>
      </c>
      <c r="S174" s="59"/>
      <c r="T174" s="60"/>
      <c r="U174" s="29" t="str">
        <f>IF(Table_Styles[[#This Row],[Border]]&lt;&gt;"",Table_Styles[[#This Row],[Border]],IF(Table_Styles[[#This Row],[Border Default]]&lt;&gt;"",Table_Styles[[#This Row],[Border Default]],""))</f>
        <v/>
      </c>
      <c r="V174" s="60"/>
      <c r="W174" s="60"/>
      <c r="X174" s="29" t="str">
        <f>IF(Table_Styles[[#This Row],[Border Radius]]&lt;&gt;"",Table_Styles[[#This Row],[Border Radius]],IF(Table_Styles[[#This Row],[Border Radius Default]]&lt;&gt;"",Table_Styles[[#This Row],[Border Radius Default]],""))</f>
        <v/>
      </c>
      <c r="Y174" s="59"/>
      <c r="Z174" s="60"/>
      <c r="AA174" s="29" t="str">
        <f>IF(Table_Styles[[#This Row],[MT]]&lt;&gt;"",Table_Styles[[#This Row],[MT]],IF(Table_Styles[[#This Row],[MT Default]]&lt;&gt;"",Table_Styles[[#This Row],[MT Default]],""))</f>
        <v/>
      </c>
      <c r="AB174" s="59"/>
      <c r="AC174" s="60"/>
      <c r="AD174" s="29" t="str">
        <f>IF(Table_Styles[[#This Row],[MR]]&lt;&gt;"",Table_Styles[[#This Row],[MR]],IF(Table_Styles[[#This Row],[MR Default]]&lt;&gt;"",Table_Styles[[#This Row],[MR Default]],""))</f>
        <v/>
      </c>
      <c r="AE174" s="59"/>
      <c r="AF174" s="60"/>
      <c r="AG174" s="29" t="str">
        <f>IF(Table_Styles[[#This Row],[MB]]&lt;&gt;"",Table_Styles[[#This Row],[MB]],IF(Table_Styles[[#This Row],[MB Default]]&lt;&gt;"",Table_Styles[[#This Row],[MB Default]],""))</f>
        <v/>
      </c>
      <c r="AH174" s="59"/>
      <c r="AI174" s="60"/>
      <c r="AJ174" s="29" t="str">
        <f>IF(Table_Styles[[#This Row],[ML]]&lt;&gt;"",Table_Styles[[#This Row],[ML]],IF(Table_Styles[[#This Row],[ML Default]]&lt;&gt;"",Table_Styles[[#This Row],[ML Default]],""))</f>
        <v/>
      </c>
      <c r="AK174" s="59"/>
      <c r="AL174" s="60"/>
      <c r="AM174" s="29" t="str">
        <f>IF(Table_Styles[[#This Row],[PT]]&lt;&gt;"",Table_Styles[[#This Row],[PT]],IF(Table_Styles[[#This Row],[PT Default]]&lt;&gt;"",Table_Styles[[#This Row],[PT Default]],""))</f>
        <v/>
      </c>
      <c r="AN174" s="59"/>
      <c r="AO174" s="60"/>
      <c r="AP174" s="29" t="str">
        <f>IF(Table_Styles[[#This Row],[PR]]&lt;&gt;"",Table_Styles[[#This Row],[PR]],IF(Table_Styles[[#This Row],[PR Default]]&lt;&gt;"",Table_Styles[[#This Row],[PR Default]],""))</f>
        <v/>
      </c>
      <c r="AQ174" s="59"/>
      <c r="AR174" s="60"/>
      <c r="AS174" s="29" t="str">
        <f>IF(Table_Styles[[#This Row],[PB]]&lt;&gt;"",Table_Styles[[#This Row],[PB]],IF(Table_Styles[[#This Row],[PB Default]]&lt;&gt;"",Table_Styles[[#This Row],[PB Default]],""))</f>
        <v/>
      </c>
      <c r="AT174" s="59"/>
      <c r="AU174" s="60"/>
      <c r="AV174" s="29" t="str">
        <f>IF(Table_Styles[[#This Row],[PL]]&lt;&gt;"",Table_Styles[[#This Row],[PL]],IF(Table_Styles[[#This Row],[PL Default]]&lt;&gt;"",Table_Styles[[#This Row],[PL Default]],""))</f>
        <v/>
      </c>
      <c r="AW174" s="59"/>
      <c r="AX174" s="60"/>
      <c r="AY174" s="29" t="str">
        <f>IF(Table_Styles[[#This Row],[BT]]&lt;&gt;"",Table_Styles[[#This Row],[BT]],IF(Table_Styles[[#This Row],[BT Default]]&lt;&gt;"",Table_Styles[[#This Row],[BT Default]],""))</f>
        <v/>
      </c>
      <c r="AZ174" s="59"/>
      <c r="BA174" s="60"/>
      <c r="BB174" s="29" t="str">
        <f>IF(Table_Styles[[#This Row],[BR]]&lt;&gt;"",Table_Styles[[#This Row],[BR]],IF(Table_Styles[[#This Row],[BR Default]]&lt;&gt;"",Table_Styles[[#This Row],[BR Default]],""))</f>
        <v/>
      </c>
      <c r="BC174" s="59"/>
      <c r="BD174" s="60"/>
      <c r="BE174" s="29" t="str">
        <f>IF(Table_Styles[[#This Row],[BB]]&lt;&gt;"",Table_Styles[[#This Row],[BB]],IF(Table_Styles[[#This Row],[BB Default]]&lt;&gt;"",Table_Styles[[#This Row],[BB Default]],""))</f>
        <v/>
      </c>
      <c r="BF174" s="59"/>
      <c r="BG174" s="60"/>
      <c r="BH174" s="29" t="str">
        <f>IF(Table_Styles[[#This Row],[BL]]&lt;&gt;"",Table_Styles[[#This Row],[BL]],IF(Table_Styles[[#This Row],[BL Default]]&lt;&gt;"",Table_Styles[[#This Row],[BL Default]],""))</f>
        <v/>
      </c>
      <c r="BI174" s="60"/>
      <c r="BJ174" s="60"/>
      <c r="BK174" s="29" t="str">
        <f>IF(Table_Styles[[#This Row],[Width]]&lt;&gt;"",Table_Styles[[#This Row],[Width]],IF(Table_Styles[[#This Row],[Width Default]]&lt;&gt;"",Table_Styles[[#This Row],[Width Default]],""))</f>
        <v/>
      </c>
      <c r="BL174" s="60"/>
      <c r="BM174" s="60"/>
      <c r="BN174" s="29" t="str">
        <f>IF(Table_Styles[[#This Row],[Height]]&lt;&gt;"",Table_Styles[[#This Row],[Height]],IF(Table_Styles[[#This Row],[Height Default]]&lt;&gt;"",Table_Styles[[#This Row],[Height Default]],""))</f>
        <v/>
      </c>
      <c r="BO174" s="29"/>
      <c r="BP174" s="29"/>
      <c r="BQ174" s="29" t="str">
        <f>IF(Table_Styles[[#This Row],[Top]]&lt;&gt;"",Table_Styles[[#This Row],[Top]],IF(Table_Styles[[#This Row],[Top Default]]&lt;&gt;"",Table_Styles[[#This Row],[Top Default]],""))</f>
        <v/>
      </c>
      <c r="BR174" s="29"/>
      <c r="BS174" s="29"/>
      <c r="BT174" s="29" t="str">
        <f>IF(Table_Styles[[#This Row],[Right]]&lt;&gt;"",Table_Styles[[#This Row],[Right]],IF(Table_Styles[[#This Row],[Right Default]]&lt;&gt;"",Table_Styles[[#This Row],[Right Default]],""))</f>
        <v/>
      </c>
      <c r="BU174" s="29"/>
      <c r="BV174" s="29"/>
      <c r="BW174" s="29" t="str">
        <f>IF(Table_Styles[[#This Row],[Bottom]]&lt;&gt;"",Table_Styles[[#This Row],[Bottom]],IF(Table_Styles[[#This Row],[Bottom Default]]&lt;&gt;"",Table_Styles[[#This Row],[Bottom Default]],""))</f>
        <v/>
      </c>
      <c r="BX174" s="29"/>
      <c r="BY174" s="29"/>
      <c r="BZ174" s="29" t="str">
        <f>IF(Table_Styles[[#This Row],[Left]]&lt;&gt;"",Table_Styles[[#This Row],[Left]],IF(Table_Styles[[#This Row],[Left Default]]&lt;&gt;"",Table_Styles[[#This Row],[Left Default]],""))</f>
        <v/>
      </c>
      <c r="CA174" s="59"/>
      <c r="CB174" s="107" t="str">
        <f>IF(AND(Table_Styles[[#This Row],[Selector]]&lt;&gt;"",Table_Styles[[#This Row],[Font Family Used]]&lt;&gt;"",Table_Styles[[#This Row],[Font Weight Used]]&lt;&gt;""),Table_Styles[[#This Row],[Font Family Used]]&amp;" "&amp;Table_Styles[[#This Row],[Font Weight Used]],"")</f>
        <v/>
      </c>
      <c r="CC174" s="107" t="str">
        <f ca="1">IF(AND(Table_Styles[[#This Row],[Selector]],COUNTIF(OFFSET(CC:CC,0,0,ROW()-1,1),"="&amp;Table_Styles[[#This Row],[Font]])=0),Table_Styles[[#This Row],[Font]],"")</f>
        <v/>
      </c>
      <c r="CD174" s="107" t="str">
        <f ca="1">IF(Table_Styles[[#This Row],[Unique Font]]&lt;&gt;"",
"{""fontFamily"":"""&amp;Table_Styles[[#This Row],[Font Family Used]]&amp;""",""fontWeight"":"&amp;Table_Styles[[#This Row],[Font Weight Used]]&amp;"}","")</f>
        <v/>
      </c>
      <c r="CE174"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4" s="106" t="str">
        <f>IF(AND(Table_Styles[[#This Row],[Selector]]&lt;&gt;"", Table_Styles[[#This Row],[Config Properties]]&lt;&gt;""),
Table_Styles[[#This Row],[Selector]]&amp;" { "&amp;Table_Styles[[#This Row],[Config Properties]]&amp;" }","")</f>
        <v/>
      </c>
      <c r="CG174" s="106" t="str">
        <f xml:space="preserve">
SUBSTITUTE(SUBSTITUTE(SUBSTITUTE(SUBSTITUTE(SUBSTITUTE(SUBSTITUTE(SUBSTITUTE(SUBSTITUTE(Table_Styles[[#This Row],[Config]],
" {","{"),
"{ ","{"),
" }","}"),
"} ","}"),
" ,",","),
", ",","),
" :",":"),
": ",":")</f>
        <v/>
      </c>
    </row>
    <row r="175" spans="2:85" ht="21" customHeight="1">
      <c r="B175" s="175" t="s">
        <v>501</v>
      </c>
      <c r="C175" s="105" t="s">
        <v>550</v>
      </c>
      <c r="D175" s="25"/>
      <c r="E175" s="25"/>
      <c r="F175" s="25" t="str">
        <f>IF(Table_Styles[[#This Row],[Font Family]]&lt;&gt;"",Table_Styles[[#This Row],[Font Family]],IF(Table_Styles[[#This Row],[Font Family Default]]&lt;&gt;"",Table_Styles[[#This Row],[Font Family Default]],""))</f>
        <v/>
      </c>
      <c r="G175" s="25"/>
      <c r="H175" s="25"/>
      <c r="I175" s="25" t="str">
        <f>IF(Table_Styles[[#This Row],[Font Size]]&lt;&gt;"",Table_Styles[[#This Row],[Font Size]],IF(Table_Styles[[#This Row],[Font Size Default]]&lt;&gt;"",Table_Styles[[#This Row],[Font Size Default]],""))</f>
        <v/>
      </c>
      <c r="J175" s="25"/>
      <c r="K175" s="25"/>
      <c r="L175" s="25" t="str">
        <f>IF(Table_Styles[[#This Row],[Font Weight]]&lt;&gt;"",Table_Styles[[#This Row],[Font Weight]],IF(Table_Styles[[#This Row],[Font Weight Default]]&lt;&gt;"",Table_Styles[[#This Row],[Font Weight Default]],""))</f>
        <v/>
      </c>
      <c r="M175" s="25"/>
      <c r="N175" s="25"/>
      <c r="O175" s="25" t="str">
        <f>IF(Table_Styles[[#This Row],[Colour]]&lt;&gt;"",Table_Styles[[#This Row],[Colour]],IF(Table_Styles[[#This Row],[Colour Default]]&lt;&gt;"",Table_Styles[[#This Row],[Colour Default]],""))</f>
        <v/>
      </c>
      <c r="P175" s="25"/>
      <c r="Q175" s="25"/>
      <c r="R175" s="25" t="str">
        <f>IF(Table_Styles[[#This Row],[Background]]&lt;&gt;"",Table_Styles[[#This Row],[Background]],IF(Table_Styles[[#This Row],[Background Default]]&lt;&gt;"",Table_Styles[[#This Row],[Background Default]],""))</f>
        <v/>
      </c>
      <c r="S175" s="25"/>
      <c r="T175" s="25"/>
      <c r="U175" s="25" t="str">
        <f>IF(Table_Styles[[#This Row],[Border]]&lt;&gt;"",Table_Styles[[#This Row],[Border]],IF(Table_Styles[[#This Row],[Border Default]]&lt;&gt;"",Table_Styles[[#This Row],[Border Default]],""))</f>
        <v/>
      </c>
      <c r="V175" s="25"/>
      <c r="W175" s="25"/>
      <c r="X175" s="25" t="str">
        <f>IF(Table_Styles[[#This Row],[Border Radius]]&lt;&gt;"",Table_Styles[[#This Row],[Border Radius]],IF(Table_Styles[[#This Row],[Border Radius Default]]&lt;&gt;"",Table_Styles[[#This Row],[Border Radius Default]],""))</f>
        <v/>
      </c>
      <c r="Y175" s="25"/>
      <c r="Z175" s="25" t="s">
        <v>393</v>
      </c>
      <c r="AA175" s="25" t="str">
        <f>IF(Table_Styles[[#This Row],[MT]]&lt;&gt;"",Table_Styles[[#This Row],[MT]],IF(Table_Styles[[#This Row],[MT Default]]&lt;&gt;"",Table_Styles[[#This Row],[MT Default]],""))</f>
        <v>20px</v>
      </c>
      <c r="AB175" s="25"/>
      <c r="AC175" s="25"/>
      <c r="AD175" s="25" t="str">
        <f>IF(Table_Styles[[#This Row],[MR]]&lt;&gt;"",Table_Styles[[#This Row],[MR]],IF(Table_Styles[[#This Row],[MR Default]]&lt;&gt;"",Table_Styles[[#This Row],[MR Default]],""))</f>
        <v/>
      </c>
      <c r="AE175" s="25"/>
      <c r="AF175" s="25"/>
      <c r="AG175" s="25" t="str">
        <f>IF(Table_Styles[[#This Row],[MB]]&lt;&gt;"",Table_Styles[[#This Row],[MB]],IF(Table_Styles[[#This Row],[MB Default]]&lt;&gt;"",Table_Styles[[#This Row],[MB Default]],""))</f>
        <v/>
      </c>
      <c r="AH175" s="25"/>
      <c r="AI175" s="25"/>
      <c r="AJ175" s="25" t="str">
        <f>IF(Table_Styles[[#This Row],[ML]]&lt;&gt;"",Table_Styles[[#This Row],[ML]],IF(Table_Styles[[#This Row],[ML Default]]&lt;&gt;"",Table_Styles[[#This Row],[ML Default]],""))</f>
        <v/>
      </c>
      <c r="AK175" s="25"/>
      <c r="AL175" s="271"/>
      <c r="AM175" s="25" t="str">
        <f>IF(Table_Styles[[#This Row],[PT]]&lt;&gt;"",Table_Styles[[#This Row],[PT]],IF(Table_Styles[[#This Row],[PT Default]]&lt;&gt;"",Table_Styles[[#This Row],[PT Default]],""))</f>
        <v/>
      </c>
      <c r="AN175" s="25"/>
      <c r="AO175" s="167"/>
      <c r="AP175" s="25" t="str">
        <f>IF(Table_Styles[[#This Row],[PR]]&lt;&gt;"",Table_Styles[[#This Row],[PR]],IF(Table_Styles[[#This Row],[PR Default]]&lt;&gt;"",Table_Styles[[#This Row],[PR Default]],""))</f>
        <v/>
      </c>
      <c r="AQ175" s="25"/>
      <c r="AR175" s="167"/>
      <c r="AS175" s="25" t="str">
        <f>IF(Table_Styles[[#This Row],[PB]]&lt;&gt;"",Table_Styles[[#This Row],[PB]],IF(Table_Styles[[#This Row],[PB Default]]&lt;&gt;"",Table_Styles[[#This Row],[PB Default]],""))</f>
        <v/>
      </c>
      <c r="AT175" s="25"/>
      <c r="AU175" s="167"/>
      <c r="AV175" s="25" t="str">
        <f>IF(Table_Styles[[#This Row],[PL]]&lt;&gt;"",Table_Styles[[#This Row],[PL]],IF(Table_Styles[[#This Row],[PL Default]]&lt;&gt;"",Table_Styles[[#This Row],[PL Default]],""))</f>
        <v/>
      </c>
      <c r="AW175" s="25"/>
      <c r="AX175" s="25"/>
      <c r="AY175" s="25" t="str">
        <f>IF(Table_Styles[[#This Row],[BT]]&lt;&gt;"",Table_Styles[[#This Row],[BT]],IF(Table_Styles[[#This Row],[BT Default]]&lt;&gt;"",Table_Styles[[#This Row],[BT Default]],""))</f>
        <v/>
      </c>
      <c r="AZ175" s="25"/>
      <c r="BA175" s="25"/>
      <c r="BB175" s="25" t="str">
        <f>IF(Table_Styles[[#This Row],[BR]]&lt;&gt;"",Table_Styles[[#This Row],[BR]],IF(Table_Styles[[#This Row],[BR Default]]&lt;&gt;"",Table_Styles[[#This Row],[BR Default]],""))</f>
        <v/>
      </c>
      <c r="BC175" s="25"/>
      <c r="BD175" s="25"/>
      <c r="BE175" s="25" t="str">
        <f>IF(Table_Styles[[#This Row],[BB]]&lt;&gt;"",Table_Styles[[#This Row],[BB]],IF(Table_Styles[[#This Row],[BB Default]]&lt;&gt;"",Table_Styles[[#This Row],[BB Default]],""))</f>
        <v/>
      </c>
      <c r="BF175" s="25"/>
      <c r="BG175" s="25"/>
      <c r="BH175" s="25" t="str">
        <f>IF(Table_Styles[[#This Row],[BL]]&lt;&gt;"",Table_Styles[[#This Row],[BL]],IF(Table_Styles[[#This Row],[BL Default]]&lt;&gt;"",Table_Styles[[#This Row],[BL Default]],""))</f>
        <v/>
      </c>
      <c r="BI175" s="25"/>
      <c r="BJ175" s="174" t="s">
        <v>487</v>
      </c>
      <c r="BK175" s="25" t="str">
        <f>IF(Table_Styles[[#This Row],[Width]]&lt;&gt;"",Table_Styles[[#This Row],[Width]],IF(Table_Styles[[#This Row],[Width Default]]&lt;&gt;"",Table_Styles[[#This Row],[Width Default]],""))</f>
        <v>100%</v>
      </c>
      <c r="BL175" s="25"/>
      <c r="BM175" s="25"/>
      <c r="BN175" s="25" t="str">
        <f>IF(Table_Styles[[#This Row],[Height]]&lt;&gt;"",Table_Styles[[#This Row],[Height]],IF(Table_Styles[[#This Row],[Height Default]]&lt;&gt;"",Table_Styles[[#This Row],[Height Default]],""))</f>
        <v/>
      </c>
      <c r="BO175" s="25"/>
      <c r="BP175" s="25"/>
      <c r="BQ175" s="25" t="str">
        <f>IF(Table_Styles[[#This Row],[Top]]&lt;&gt;"",Table_Styles[[#This Row],[Top]],IF(Table_Styles[[#This Row],[Top Default]]&lt;&gt;"",Table_Styles[[#This Row],[Top Default]],""))</f>
        <v/>
      </c>
      <c r="BR175" s="25"/>
      <c r="BS175" s="25"/>
      <c r="BT175" s="25" t="str">
        <f>IF(Table_Styles[[#This Row],[Right]]&lt;&gt;"",Table_Styles[[#This Row],[Right]],IF(Table_Styles[[#This Row],[Right Default]]&lt;&gt;"",Table_Styles[[#This Row],[Right Default]],""))</f>
        <v/>
      </c>
      <c r="BU175" s="25"/>
      <c r="BV175" s="25"/>
      <c r="BW175" s="25" t="str">
        <f>IF(Table_Styles[[#This Row],[Bottom]]&lt;&gt;"",Table_Styles[[#This Row],[Bottom]],IF(Table_Styles[[#This Row],[Bottom Default]]&lt;&gt;"",Table_Styles[[#This Row],[Bottom Default]],""))</f>
        <v/>
      </c>
      <c r="BX175" s="25"/>
      <c r="BY175" s="25"/>
      <c r="BZ175" s="25" t="str">
        <f>IF(Table_Styles[[#This Row],[Left]]&lt;&gt;"",Table_Styles[[#This Row],[Left]],IF(Table_Styles[[#This Row],[Left Default]]&lt;&gt;"",Table_Styles[[#This Row],[Left Default]],""))</f>
        <v/>
      </c>
      <c r="CA175" s="25"/>
      <c r="CB175" s="101" t="str">
        <f>IF(AND(Table_Styles[[#This Row],[Selector]]&lt;&gt;"",Table_Styles[[#This Row],[Font Family Used]]&lt;&gt;"",Table_Styles[[#This Row],[Font Weight Used]]&lt;&gt;""),Table_Styles[[#This Row],[Font Family Used]]&amp;" "&amp;Table_Styles[[#This Row],[Font Weight Used]],"")</f>
        <v/>
      </c>
      <c r="CC175" s="101" t="str">
        <f ca="1">IF(AND(Table_Styles[[#This Row],[Selector]],COUNTIF(OFFSET(CC:CC,0,0,ROW()-1,1),"="&amp;Table_Styles[[#This Row],[Font]])=0),Table_Styles[[#This Row],[Font]],"")</f>
        <v/>
      </c>
      <c r="CD175" s="101" t="str">
        <f ca="1">IF(Table_Styles[[#This Row],[Unique Font]]&lt;&gt;"",
"{""fontFamily"":"""&amp;Table_Styles[[#This Row],[Font Family Used]]&amp;""",""fontWeight"":"&amp;Table_Styles[[#This Row],[Font Weight Used]]&amp;"}","")</f>
        <v/>
      </c>
      <c r="CE17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20px;width: 100%</v>
      </c>
      <c r="CF175" s="101" t="str">
        <f>IF(AND(Table_Styles[[#This Row],[Selector]]&lt;&gt;"", Table_Styles[[#This Row],[Config Properties]]&lt;&gt;""),
Table_Styles[[#This Row],[Selector]]&amp;" { "&amp;Table_Styles[[#This Row],[Config Properties]]&amp;" }","")</f>
        <v>#sidebar .body nav .btn { margin-top: 20px;width: 100% }</v>
      </c>
      <c r="CG175" s="101" t="str">
        <f xml:space="preserve">
SUBSTITUTE(SUBSTITUTE(SUBSTITUTE(SUBSTITUTE(SUBSTITUTE(SUBSTITUTE(SUBSTITUTE(SUBSTITUTE(Table_Styles[[#This Row],[Config]],
" {","{"),
"{ ","{"),
" }","}"),
"} ","}"),
" ,",","),
", ",","),
" :",":"),
": ",":")</f>
        <v>#sidebar .body nav .btn{margin-top:20px;width:100%}</v>
      </c>
    </row>
    <row r="176" spans="2:85" ht="21" customHeight="1">
      <c r="B176" s="175" t="s">
        <v>503</v>
      </c>
      <c r="C176" s="105" t="s">
        <v>551</v>
      </c>
      <c r="D176" s="25"/>
      <c r="E176" s="25"/>
      <c r="F176" s="25" t="str">
        <f>IF(Table_Styles[[#This Row],[Font Family]]&lt;&gt;"",Table_Styles[[#This Row],[Font Family]],IF(Table_Styles[[#This Row],[Font Family Default]]&lt;&gt;"",Table_Styles[[#This Row],[Font Family Default]],""))</f>
        <v/>
      </c>
      <c r="G176" s="25"/>
      <c r="H176" s="25"/>
      <c r="I176" s="25" t="str">
        <f>IF(Table_Styles[[#This Row],[Font Size]]&lt;&gt;"",Table_Styles[[#This Row],[Font Size]],IF(Table_Styles[[#This Row],[Font Size Default]]&lt;&gt;"",Table_Styles[[#This Row],[Font Size Default]],""))</f>
        <v/>
      </c>
      <c r="J176" s="25"/>
      <c r="K176" s="25"/>
      <c r="L176" s="25" t="str">
        <f>IF(Table_Styles[[#This Row],[Font Weight]]&lt;&gt;"",Table_Styles[[#This Row],[Font Weight]],IF(Table_Styles[[#This Row],[Font Weight Default]]&lt;&gt;"",Table_Styles[[#This Row],[Font Weight Default]],""))</f>
        <v/>
      </c>
      <c r="M176" s="25"/>
      <c r="N176" s="25"/>
      <c r="O176" s="25" t="str">
        <f>IF(Table_Styles[[#This Row],[Colour]]&lt;&gt;"",Table_Styles[[#This Row],[Colour]],IF(Table_Styles[[#This Row],[Colour Default]]&lt;&gt;"",Table_Styles[[#This Row],[Colour Default]],""))</f>
        <v/>
      </c>
      <c r="P176" s="25"/>
      <c r="Q176" s="25"/>
      <c r="R176" s="25" t="str">
        <f>IF(Table_Styles[[#This Row],[Background]]&lt;&gt;"",Table_Styles[[#This Row],[Background]],IF(Table_Styles[[#This Row],[Background Default]]&lt;&gt;"",Table_Styles[[#This Row],[Background Default]],""))</f>
        <v/>
      </c>
      <c r="S176" s="25"/>
      <c r="T176" s="25"/>
      <c r="U176" s="25" t="str">
        <f>IF(Table_Styles[[#This Row],[Border]]&lt;&gt;"",Table_Styles[[#This Row],[Border]],IF(Table_Styles[[#This Row],[Border Default]]&lt;&gt;"",Table_Styles[[#This Row],[Border Default]],""))</f>
        <v/>
      </c>
      <c r="V176" s="25"/>
      <c r="W176" s="25"/>
      <c r="X176" s="25" t="str">
        <f>IF(Table_Styles[[#This Row],[Border Radius]]&lt;&gt;"",Table_Styles[[#This Row],[Border Radius]],IF(Table_Styles[[#This Row],[Border Radius Default]]&lt;&gt;"",Table_Styles[[#This Row],[Border Radius Default]],""))</f>
        <v/>
      </c>
      <c r="Y176" s="25"/>
      <c r="Z176" s="25"/>
      <c r="AA176" s="25" t="str">
        <f>IF(Table_Styles[[#This Row],[MT]]&lt;&gt;"",Table_Styles[[#This Row],[MT]],IF(Table_Styles[[#This Row],[MT Default]]&lt;&gt;"",Table_Styles[[#This Row],[MT Default]],""))</f>
        <v/>
      </c>
      <c r="AB176" s="25"/>
      <c r="AC176" s="25"/>
      <c r="AD176" s="25" t="str">
        <f>IF(Table_Styles[[#This Row],[MR]]&lt;&gt;"",Table_Styles[[#This Row],[MR]],IF(Table_Styles[[#This Row],[MR Default]]&lt;&gt;"",Table_Styles[[#This Row],[MR Default]],""))</f>
        <v/>
      </c>
      <c r="AE176" s="25"/>
      <c r="AF176" s="25"/>
      <c r="AG176" s="25" t="str">
        <f>IF(Table_Styles[[#This Row],[MB]]&lt;&gt;"",Table_Styles[[#This Row],[MB]],IF(Table_Styles[[#This Row],[MB Default]]&lt;&gt;"",Table_Styles[[#This Row],[MB Default]],""))</f>
        <v/>
      </c>
      <c r="AH176" s="25"/>
      <c r="AI176" s="25"/>
      <c r="AJ176" s="25" t="str">
        <f>IF(Table_Styles[[#This Row],[ML]]&lt;&gt;"",Table_Styles[[#This Row],[ML]],IF(Table_Styles[[#This Row],[ML Default]]&lt;&gt;"",Table_Styles[[#This Row],[ML Default]],""))</f>
        <v/>
      </c>
      <c r="AK176" s="25"/>
      <c r="AL176" s="25"/>
      <c r="AM176" s="25" t="str">
        <f>IF(Table_Styles[[#This Row],[PT]]&lt;&gt;"",Table_Styles[[#This Row],[PT]],IF(Table_Styles[[#This Row],[PT Default]]&lt;&gt;"",Table_Styles[[#This Row],[PT Default]],""))</f>
        <v/>
      </c>
      <c r="AN176" s="25"/>
      <c r="AO176" s="25"/>
      <c r="AP176" s="25" t="str">
        <f>IF(Table_Styles[[#This Row],[PR]]&lt;&gt;"",Table_Styles[[#This Row],[PR]],IF(Table_Styles[[#This Row],[PR Default]]&lt;&gt;"",Table_Styles[[#This Row],[PR Default]],""))</f>
        <v/>
      </c>
      <c r="AQ176" s="25"/>
      <c r="AR176" s="25"/>
      <c r="AS176" s="25" t="str">
        <f>IF(Table_Styles[[#This Row],[PB]]&lt;&gt;"",Table_Styles[[#This Row],[PB]],IF(Table_Styles[[#This Row],[PB Default]]&lt;&gt;"",Table_Styles[[#This Row],[PB Default]],""))</f>
        <v/>
      </c>
      <c r="AT176" s="25"/>
      <c r="AU176" s="25"/>
      <c r="AV176" s="25" t="str">
        <f>IF(Table_Styles[[#This Row],[PL]]&lt;&gt;"",Table_Styles[[#This Row],[PL]],IF(Table_Styles[[#This Row],[PL Default]]&lt;&gt;"",Table_Styles[[#This Row],[PL Default]],""))</f>
        <v/>
      </c>
      <c r="AW176" s="25"/>
      <c r="AX176" s="25"/>
      <c r="AY176" s="25" t="str">
        <f>IF(Table_Styles[[#This Row],[BT]]&lt;&gt;"",Table_Styles[[#This Row],[BT]],IF(Table_Styles[[#This Row],[BT Default]]&lt;&gt;"",Table_Styles[[#This Row],[BT Default]],""))</f>
        <v/>
      </c>
      <c r="AZ176" s="25"/>
      <c r="BA176" s="25"/>
      <c r="BB176" s="25" t="str">
        <f>IF(Table_Styles[[#This Row],[BR]]&lt;&gt;"",Table_Styles[[#This Row],[BR]],IF(Table_Styles[[#This Row],[BR Default]]&lt;&gt;"",Table_Styles[[#This Row],[BR Default]],""))</f>
        <v/>
      </c>
      <c r="BC176" s="25"/>
      <c r="BD176" s="25"/>
      <c r="BE176" s="25" t="str">
        <f>IF(Table_Styles[[#This Row],[BB]]&lt;&gt;"",Table_Styles[[#This Row],[BB]],IF(Table_Styles[[#This Row],[BB Default]]&lt;&gt;"",Table_Styles[[#This Row],[BB Default]],""))</f>
        <v/>
      </c>
      <c r="BF176" s="25"/>
      <c r="BG176" s="25"/>
      <c r="BH176" s="25" t="str">
        <f>IF(Table_Styles[[#This Row],[BL]]&lt;&gt;"",Table_Styles[[#This Row],[BL]],IF(Table_Styles[[#This Row],[BL Default]]&lt;&gt;"",Table_Styles[[#This Row],[BL Default]],""))</f>
        <v/>
      </c>
      <c r="BI176" s="25"/>
      <c r="BJ176" s="60"/>
      <c r="BK176" s="25" t="str">
        <f>IF(Table_Styles[[#This Row],[Width]]&lt;&gt;"",Table_Styles[[#This Row],[Width]],IF(Table_Styles[[#This Row],[Width Default]]&lt;&gt;"",Table_Styles[[#This Row],[Width Default]],""))</f>
        <v/>
      </c>
      <c r="BL176" s="25"/>
      <c r="BM176" s="25"/>
      <c r="BN176" s="25" t="str">
        <f>IF(Table_Styles[[#This Row],[Height]]&lt;&gt;"",Table_Styles[[#This Row],[Height]],IF(Table_Styles[[#This Row],[Height Default]]&lt;&gt;"",Table_Styles[[#This Row],[Height Default]],""))</f>
        <v/>
      </c>
      <c r="BO176" s="25"/>
      <c r="BP176" s="25"/>
      <c r="BQ176" s="25" t="str">
        <f>IF(Table_Styles[[#This Row],[Top]]&lt;&gt;"",Table_Styles[[#This Row],[Top]],IF(Table_Styles[[#This Row],[Top Default]]&lt;&gt;"",Table_Styles[[#This Row],[Top Default]],""))</f>
        <v/>
      </c>
      <c r="BR176" s="25"/>
      <c r="BS176" s="25"/>
      <c r="BT176" s="25" t="str">
        <f>IF(Table_Styles[[#This Row],[Right]]&lt;&gt;"",Table_Styles[[#This Row],[Right]],IF(Table_Styles[[#This Row],[Right Default]]&lt;&gt;"",Table_Styles[[#This Row],[Right Default]],""))</f>
        <v/>
      </c>
      <c r="BU176" s="25"/>
      <c r="BV176" s="25"/>
      <c r="BW176" s="25" t="str">
        <f>IF(Table_Styles[[#This Row],[Bottom]]&lt;&gt;"",Table_Styles[[#This Row],[Bottom]],IF(Table_Styles[[#This Row],[Bottom Default]]&lt;&gt;"",Table_Styles[[#This Row],[Bottom Default]],""))</f>
        <v/>
      </c>
      <c r="BX176" s="25"/>
      <c r="BY176" s="25"/>
      <c r="BZ176" s="25" t="str">
        <f>IF(Table_Styles[[#This Row],[Left]]&lt;&gt;"",Table_Styles[[#This Row],[Left]],IF(Table_Styles[[#This Row],[Left Default]]&lt;&gt;"",Table_Styles[[#This Row],[Left Default]],""))</f>
        <v/>
      </c>
      <c r="CA176" s="25"/>
      <c r="CB176" s="101" t="str">
        <f>IF(AND(Table_Styles[[#This Row],[Selector]]&lt;&gt;"",Table_Styles[[#This Row],[Font Family Used]]&lt;&gt;"",Table_Styles[[#This Row],[Font Weight Used]]&lt;&gt;""),Table_Styles[[#This Row],[Font Family Used]]&amp;" "&amp;Table_Styles[[#This Row],[Font Weight Used]],"")</f>
        <v/>
      </c>
      <c r="CC176" s="101" t="str">
        <f ca="1">IF(AND(Table_Styles[[#This Row],[Selector]],COUNTIF(OFFSET(CC:CC,0,0,ROW()-1,1),"="&amp;Table_Styles[[#This Row],[Font]])=0),Table_Styles[[#This Row],[Font]],"")</f>
        <v/>
      </c>
      <c r="CD176" s="101" t="str">
        <f ca="1">IF(Table_Styles[[#This Row],[Unique Font]]&lt;&gt;"",
"{""fontFamily"":"""&amp;Table_Styles[[#This Row],[Font Family Used]]&amp;""",""fontWeight"":"&amp;Table_Styles[[#This Row],[Font Weight Used]]&amp;"}","")</f>
        <v/>
      </c>
      <c r="CE17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6" s="101" t="str">
        <f>IF(AND(Table_Styles[[#This Row],[Selector]]&lt;&gt;"", Table_Styles[[#This Row],[Config Properties]]&lt;&gt;""),
Table_Styles[[#This Row],[Selector]]&amp;" { "&amp;Table_Styles[[#This Row],[Config Properties]]&amp;" }","")</f>
        <v/>
      </c>
      <c r="CG176" s="101" t="str">
        <f xml:space="preserve">
SUBSTITUTE(SUBSTITUTE(SUBSTITUTE(SUBSTITUTE(SUBSTITUTE(SUBSTITUTE(SUBSTITUTE(SUBSTITUTE(Table_Styles[[#This Row],[Config]],
" {","{"),
"{ ","{"),
" }","}"),
"} ","}"),
" ,",","),
", ",","),
" :",":"),
": ",":")</f>
        <v/>
      </c>
    </row>
    <row r="177" spans="2:85" ht="21" customHeight="1">
      <c r="B177" s="176" t="s">
        <v>505</v>
      </c>
      <c r="C177" s="105" t="s">
        <v>552</v>
      </c>
      <c r="D177" s="25"/>
      <c r="E177" s="25"/>
      <c r="F177" s="25" t="str">
        <f>IF(Table_Styles[[#This Row],[Font Family]]&lt;&gt;"",Table_Styles[[#This Row],[Font Family]],IF(Table_Styles[[#This Row],[Font Family Default]]&lt;&gt;"",Table_Styles[[#This Row],[Font Family Default]],""))</f>
        <v/>
      </c>
      <c r="G177" s="25"/>
      <c r="H177" s="25"/>
      <c r="I177" s="25" t="str">
        <f>IF(Table_Styles[[#This Row],[Font Size]]&lt;&gt;"",Table_Styles[[#This Row],[Font Size]],IF(Table_Styles[[#This Row],[Font Size Default]]&lt;&gt;"",Table_Styles[[#This Row],[Font Size Default]],""))</f>
        <v/>
      </c>
      <c r="J177" s="25"/>
      <c r="K177" s="25"/>
      <c r="L177" s="25" t="str">
        <f>IF(Table_Styles[[#This Row],[Font Weight]]&lt;&gt;"",Table_Styles[[#This Row],[Font Weight]],IF(Table_Styles[[#This Row],[Font Weight Default]]&lt;&gt;"",Table_Styles[[#This Row],[Font Weight Default]],""))</f>
        <v/>
      </c>
      <c r="M177" s="25"/>
      <c r="N177" s="25"/>
      <c r="O177" s="25" t="str">
        <f>IF(Table_Styles[[#This Row],[Colour]]&lt;&gt;"",Table_Styles[[#This Row],[Colour]],IF(Table_Styles[[#This Row],[Colour Default]]&lt;&gt;"",Table_Styles[[#This Row],[Colour Default]],""))</f>
        <v/>
      </c>
      <c r="P177" s="25"/>
      <c r="Q177" s="25"/>
      <c r="R177" s="25" t="str">
        <f>IF(Table_Styles[[#This Row],[Background]]&lt;&gt;"",Table_Styles[[#This Row],[Background]],IF(Table_Styles[[#This Row],[Background Default]]&lt;&gt;"",Table_Styles[[#This Row],[Background Default]],""))</f>
        <v/>
      </c>
      <c r="S177" s="25"/>
      <c r="T177" s="25"/>
      <c r="U177" s="25" t="str">
        <f>IF(Table_Styles[[#This Row],[Border]]&lt;&gt;"",Table_Styles[[#This Row],[Border]],IF(Table_Styles[[#This Row],[Border Default]]&lt;&gt;"",Table_Styles[[#This Row],[Border Default]],""))</f>
        <v/>
      </c>
      <c r="V177" s="25"/>
      <c r="W177" s="25"/>
      <c r="X177" s="25" t="str">
        <f>IF(Table_Styles[[#This Row],[Border Radius]]&lt;&gt;"",Table_Styles[[#This Row],[Border Radius]],IF(Table_Styles[[#This Row],[Border Radius Default]]&lt;&gt;"",Table_Styles[[#This Row],[Border Radius Default]],""))</f>
        <v/>
      </c>
      <c r="Y177" s="25"/>
      <c r="Z177" s="25"/>
      <c r="AA177" s="25" t="str">
        <f>IF(Table_Styles[[#This Row],[MT]]&lt;&gt;"",Table_Styles[[#This Row],[MT]],IF(Table_Styles[[#This Row],[MT Default]]&lt;&gt;"",Table_Styles[[#This Row],[MT Default]],""))</f>
        <v/>
      </c>
      <c r="AB177" s="25"/>
      <c r="AC177" s="25"/>
      <c r="AD177" s="25" t="str">
        <f>IF(Table_Styles[[#This Row],[MR]]&lt;&gt;"",Table_Styles[[#This Row],[MR]],IF(Table_Styles[[#This Row],[MR Default]]&lt;&gt;"",Table_Styles[[#This Row],[MR Default]],""))</f>
        <v/>
      </c>
      <c r="AE177" s="25"/>
      <c r="AF177" s="25"/>
      <c r="AG177" s="25" t="str">
        <f>IF(Table_Styles[[#This Row],[MB]]&lt;&gt;"",Table_Styles[[#This Row],[MB]],IF(Table_Styles[[#This Row],[MB Default]]&lt;&gt;"",Table_Styles[[#This Row],[MB Default]],""))</f>
        <v/>
      </c>
      <c r="AH177" s="25"/>
      <c r="AI177" s="25"/>
      <c r="AJ177" s="25" t="str">
        <f>IF(Table_Styles[[#This Row],[ML]]&lt;&gt;"",Table_Styles[[#This Row],[ML]],IF(Table_Styles[[#This Row],[ML Default]]&lt;&gt;"",Table_Styles[[#This Row],[ML Default]],""))</f>
        <v/>
      </c>
      <c r="AK177" s="25"/>
      <c r="AL177" s="25"/>
      <c r="AM177" s="25" t="str">
        <f>IF(Table_Styles[[#This Row],[PT]]&lt;&gt;"",Table_Styles[[#This Row],[PT]],IF(Table_Styles[[#This Row],[PT Default]]&lt;&gt;"",Table_Styles[[#This Row],[PT Default]],""))</f>
        <v/>
      </c>
      <c r="AN177" s="25"/>
      <c r="AO177" s="25"/>
      <c r="AP177" s="25" t="str">
        <f>IF(Table_Styles[[#This Row],[PR]]&lt;&gt;"",Table_Styles[[#This Row],[PR]],IF(Table_Styles[[#This Row],[PR Default]]&lt;&gt;"",Table_Styles[[#This Row],[PR Default]],""))</f>
        <v/>
      </c>
      <c r="AQ177" s="25"/>
      <c r="AR177" s="25"/>
      <c r="AS177" s="25" t="str">
        <f>IF(Table_Styles[[#This Row],[PB]]&lt;&gt;"",Table_Styles[[#This Row],[PB]],IF(Table_Styles[[#This Row],[PB Default]]&lt;&gt;"",Table_Styles[[#This Row],[PB Default]],""))</f>
        <v/>
      </c>
      <c r="AT177" s="25"/>
      <c r="AU177" s="25"/>
      <c r="AV177" s="25" t="str">
        <f>IF(Table_Styles[[#This Row],[PL]]&lt;&gt;"",Table_Styles[[#This Row],[PL]],IF(Table_Styles[[#This Row],[PL Default]]&lt;&gt;"",Table_Styles[[#This Row],[PL Default]],""))</f>
        <v/>
      </c>
      <c r="AW177" s="25"/>
      <c r="AX177" s="25"/>
      <c r="AY177" s="25" t="str">
        <f>IF(Table_Styles[[#This Row],[BT]]&lt;&gt;"",Table_Styles[[#This Row],[BT]],IF(Table_Styles[[#This Row],[BT Default]]&lt;&gt;"",Table_Styles[[#This Row],[BT Default]],""))</f>
        <v/>
      </c>
      <c r="AZ177" s="25"/>
      <c r="BA177" s="25"/>
      <c r="BB177" s="25" t="str">
        <f>IF(Table_Styles[[#This Row],[BR]]&lt;&gt;"",Table_Styles[[#This Row],[BR]],IF(Table_Styles[[#This Row],[BR Default]]&lt;&gt;"",Table_Styles[[#This Row],[BR Default]],""))</f>
        <v/>
      </c>
      <c r="BC177" s="25"/>
      <c r="BD177" s="25"/>
      <c r="BE177" s="25" t="str">
        <f>IF(Table_Styles[[#This Row],[BB]]&lt;&gt;"",Table_Styles[[#This Row],[BB]],IF(Table_Styles[[#This Row],[BB Default]]&lt;&gt;"",Table_Styles[[#This Row],[BB Default]],""))</f>
        <v/>
      </c>
      <c r="BF177" s="25"/>
      <c r="BG177" s="25"/>
      <c r="BH177" s="25" t="str">
        <f>IF(Table_Styles[[#This Row],[BL]]&lt;&gt;"",Table_Styles[[#This Row],[BL]],IF(Table_Styles[[#This Row],[BL Default]]&lt;&gt;"",Table_Styles[[#This Row],[BL Default]],""))</f>
        <v/>
      </c>
      <c r="BI177" s="25"/>
      <c r="BJ177" s="60"/>
      <c r="BK177" s="25" t="str">
        <f>IF(Table_Styles[[#This Row],[Width]]&lt;&gt;"",Table_Styles[[#This Row],[Width]],IF(Table_Styles[[#This Row],[Width Default]]&lt;&gt;"",Table_Styles[[#This Row],[Width Default]],""))</f>
        <v/>
      </c>
      <c r="BL177" s="25"/>
      <c r="BM177" s="25"/>
      <c r="BN177" s="25" t="str">
        <f>IF(Table_Styles[[#This Row],[Height]]&lt;&gt;"",Table_Styles[[#This Row],[Height]],IF(Table_Styles[[#This Row],[Height Default]]&lt;&gt;"",Table_Styles[[#This Row],[Height Default]],""))</f>
        <v/>
      </c>
      <c r="BO177" s="25"/>
      <c r="BP177" s="25"/>
      <c r="BQ177" s="25" t="str">
        <f>IF(Table_Styles[[#This Row],[Top]]&lt;&gt;"",Table_Styles[[#This Row],[Top]],IF(Table_Styles[[#This Row],[Top Default]]&lt;&gt;"",Table_Styles[[#This Row],[Top Default]],""))</f>
        <v/>
      </c>
      <c r="BR177" s="25"/>
      <c r="BS177" s="25"/>
      <c r="BT177" s="25" t="str">
        <f>IF(Table_Styles[[#This Row],[Right]]&lt;&gt;"",Table_Styles[[#This Row],[Right]],IF(Table_Styles[[#This Row],[Right Default]]&lt;&gt;"",Table_Styles[[#This Row],[Right Default]],""))</f>
        <v/>
      </c>
      <c r="BU177" s="25"/>
      <c r="BV177" s="25"/>
      <c r="BW177" s="25" t="str">
        <f>IF(Table_Styles[[#This Row],[Bottom]]&lt;&gt;"",Table_Styles[[#This Row],[Bottom]],IF(Table_Styles[[#This Row],[Bottom Default]]&lt;&gt;"",Table_Styles[[#This Row],[Bottom Default]],""))</f>
        <v/>
      </c>
      <c r="BX177" s="25"/>
      <c r="BY177" s="25"/>
      <c r="BZ177" s="25" t="str">
        <f>IF(Table_Styles[[#This Row],[Left]]&lt;&gt;"",Table_Styles[[#This Row],[Left]],IF(Table_Styles[[#This Row],[Left Default]]&lt;&gt;"",Table_Styles[[#This Row],[Left Default]],""))</f>
        <v/>
      </c>
      <c r="CA177" s="25"/>
      <c r="CB177" s="101" t="str">
        <f>IF(AND(Table_Styles[[#This Row],[Selector]]&lt;&gt;"",Table_Styles[[#This Row],[Font Family Used]]&lt;&gt;"",Table_Styles[[#This Row],[Font Weight Used]]&lt;&gt;""),Table_Styles[[#This Row],[Font Family Used]]&amp;" "&amp;Table_Styles[[#This Row],[Font Weight Used]],"")</f>
        <v/>
      </c>
      <c r="CC177" s="101" t="str">
        <f ca="1">IF(AND(Table_Styles[[#This Row],[Selector]],COUNTIF(OFFSET(CC:CC,0,0,ROW()-1,1),"="&amp;Table_Styles[[#This Row],[Font]])=0),Table_Styles[[#This Row],[Font]],"")</f>
        <v/>
      </c>
      <c r="CD177" s="101" t="str">
        <f ca="1">IF(Table_Styles[[#This Row],[Unique Font]]&lt;&gt;"",
"{""fontFamily"":"""&amp;Table_Styles[[#This Row],[Font Family Used]]&amp;""",""fontWeight"":"&amp;Table_Styles[[#This Row],[Font Weight Used]]&amp;"}","")</f>
        <v/>
      </c>
      <c r="CE17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7" s="101" t="str">
        <f>IF(AND(Table_Styles[[#This Row],[Selector]]&lt;&gt;"", Table_Styles[[#This Row],[Config Properties]]&lt;&gt;""),
Table_Styles[[#This Row],[Selector]]&amp;" { "&amp;Table_Styles[[#This Row],[Config Properties]]&amp;" }","")</f>
        <v/>
      </c>
      <c r="CG177" s="101" t="str">
        <f xml:space="preserve">
SUBSTITUTE(SUBSTITUTE(SUBSTITUTE(SUBSTITUTE(SUBSTITUTE(SUBSTITUTE(SUBSTITUTE(SUBSTITUTE(Table_Styles[[#This Row],[Config]],
" {","{"),
"{ ","{"),
" }","}"),
"} ","}"),
" ,",","),
", ",","),
" :",":"),
": ",":")</f>
        <v/>
      </c>
    </row>
    <row r="178" spans="2:85" ht="21" customHeight="1">
      <c r="B178" s="176" t="s">
        <v>507</v>
      </c>
      <c r="C178" s="105" t="s">
        <v>553</v>
      </c>
      <c r="D178" s="25"/>
      <c r="E178" s="25"/>
      <c r="F178" s="25" t="str">
        <f>IF(Table_Styles[[#This Row],[Font Family]]&lt;&gt;"",Table_Styles[[#This Row],[Font Family]],IF(Table_Styles[[#This Row],[Font Family Default]]&lt;&gt;"",Table_Styles[[#This Row],[Font Family Default]],""))</f>
        <v/>
      </c>
      <c r="G178" s="25"/>
      <c r="H178" s="25"/>
      <c r="I178" s="25" t="str">
        <f>IF(Table_Styles[[#This Row],[Font Size]]&lt;&gt;"",Table_Styles[[#This Row],[Font Size]],IF(Table_Styles[[#This Row],[Font Size Default]]&lt;&gt;"",Table_Styles[[#This Row],[Font Size Default]],""))</f>
        <v/>
      </c>
      <c r="J178" s="25"/>
      <c r="K178" s="25"/>
      <c r="L178" s="25" t="str">
        <f>IF(Table_Styles[[#This Row],[Font Weight]]&lt;&gt;"",Table_Styles[[#This Row],[Font Weight]],IF(Table_Styles[[#This Row],[Font Weight Default]]&lt;&gt;"",Table_Styles[[#This Row],[Font Weight Default]],""))</f>
        <v/>
      </c>
      <c r="M178" s="25"/>
      <c r="N178" s="25"/>
      <c r="O178" s="25" t="str">
        <f>IF(Table_Styles[[#This Row],[Colour]]&lt;&gt;"",Table_Styles[[#This Row],[Colour]],IF(Table_Styles[[#This Row],[Colour Default]]&lt;&gt;"",Table_Styles[[#This Row],[Colour Default]],""))</f>
        <v/>
      </c>
      <c r="P178" s="25"/>
      <c r="Q178" s="25"/>
      <c r="R178" s="25" t="str">
        <f>IF(Table_Styles[[#This Row],[Background]]&lt;&gt;"",Table_Styles[[#This Row],[Background]],IF(Table_Styles[[#This Row],[Background Default]]&lt;&gt;"",Table_Styles[[#This Row],[Background Default]],""))</f>
        <v/>
      </c>
      <c r="S178" s="25"/>
      <c r="T178" s="25"/>
      <c r="U178" s="25" t="str">
        <f>IF(Table_Styles[[#This Row],[Border]]&lt;&gt;"",Table_Styles[[#This Row],[Border]],IF(Table_Styles[[#This Row],[Border Default]]&lt;&gt;"",Table_Styles[[#This Row],[Border Default]],""))</f>
        <v/>
      </c>
      <c r="V178" s="25"/>
      <c r="W178" s="25"/>
      <c r="X178" s="25" t="str">
        <f>IF(Table_Styles[[#This Row],[Border Radius]]&lt;&gt;"",Table_Styles[[#This Row],[Border Radius]],IF(Table_Styles[[#This Row],[Border Radius Default]]&lt;&gt;"",Table_Styles[[#This Row],[Border Radius Default]],""))</f>
        <v/>
      </c>
      <c r="Y178" s="25"/>
      <c r="Z178" s="25"/>
      <c r="AA178" s="25" t="str">
        <f>IF(Table_Styles[[#This Row],[MT]]&lt;&gt;"",Table_Styles[[#This Row],[MT]],IF(Table_Styles[[#This Row],[MT Default]]&lt;&gt;"",Table_Styles[[#This Row],[MT Default]],""))</f>
        <v/>
      </c>
      <c r="AB178" s="25"/>
      <c r="AC178" s="25"/>
      <c r="AD178" s="25" t="str">
        <f>IF(Table_Styles[[#This Row],[MR]]&lt;&gt;"",Table_Styles[[#This Row],[MR]],IF(Table_Styles[[#This Row],[MR Default]]&lt;&gt;"",Table_Styles[[#This Row],[MR Default]],""))</f>
        <v/>
      </c>
      <c r="AE178" s="25"/>
      <c r="AF178" s="25"/>
      <c r="AG178" s="25" t="str">
        <f>IF(Table_Styles[[#This Row],[MB]]&lt;&gt;"",Table_Styles[[#This Row],[MB]],IF(Table_Styles[[#This Row],[MB Default]]&lt;&gt;"",Table_Styles[[#This Row],[MB Default]],""))</f>
        <v/>
      </c>
      <c r="AH178" s="25"/>
      <c r="AI178" s="25"/>
      <c r="AJ178" s="25" t="str">
        <f>IF(Table_Styles[[#This Row],[ML]]&lt;&gt;"",Table_Styles[[#This Row],[ML]],IF(Table_Styles[[#This Row],[ML Default]]&lt;&gt;"",Table_Styles[[#This Row],[ML Default]],""))</f>
        <v/>
      </c>
      <c r="AK178" s="25"/>
      <c r="AL178" s="25"/>
      <c r="AM178" s="25" t="str">
        <f>IF(Table_Styles[[#This Row],[PT]]&lt;&gt;"",Table_Styles[[#This Row],[PT]],IF(Table_Styles[[#This Row],[PT Default]]&lt;&gt;"",Table_Styles[[#This Row],[PT Default]],""))</f>
        <v/>
      </c>
      <c r="AN178" s="25"/>
      <c r="AO178" s="25"/>
      <c r="AP178" s="25" t="str">
        <f>IF(Table_Styles[[#This Row],[PR]]&lt;&gt;"",Table_Styles[[#This Row],[PR]],IF(Table_Styles[[#This Row],[PR Default]]&lt;&gt;"",Table_Styles[[#This Row],[PR Default]],""))</f>
        <v/>
      </c>
      <c r="AQ178" s="25"/>
      <c r="AR178" s="25"/>
      <c r="AS178" s="25" t="str">
        <f>IF(Table_Styles[[#This Row],[PB]]&lt;&gt;"",Table_Styles[[#This Row],[PB]],IF(Table_Styles[[#This Row],[PB Default]]&lt;&gt;"",Table_Styles[[#This Row],[PB Default]],""))</f>
        <v/>
      </c>
      <c r="AT178" s="25"/>
      <c r="AU178" s="25"/>
      <c r="AV178" s="25" t="str">
        <f>IF(Table_Styles[[#This Row],[PL]]&lt;&gt;"",Table_Styles[[#This Row],[PL]],IF(Table_Styles[[#This Row],[PL Default]]&lt;&gt;"",Table_Styles[[#This Row],[PL Default]],""))</f>
        <v/>
      </c>
      <c r="AW178" s="25"/>
      <c r="AX178" s="25"/>
      <c r="AY178" s="25" t="str">
        <f>IF(Table_Styles[[#This Row],[BT]]&lt;&gt;"",Table_Styles[[#This Row],[BT]],IF(Table_Styles[[#This Row],[BT Default]]&lt;&gt;"",Table_Styles[[#This Row],[BT Default]],""))</f>
        <v/>
      </c>
      <c r="AZ178" s="25"/>
      <c r="BA178" s="25"/>
      <c r="BB178" s="25" t="str">
        <f>IF(Table_Styles[[#This Row],[BR]]&lt;&gt;"",Table_Styles[[#This Row],[BR]],IF(Table_Styles[[#This Row],[BR Default]]&lt;&gt;"",Table_Styles[[#This Row],[BR Default]],""))</f>
        <v/>
      </c>
      <c r="BC178" s="25"/>
      <c r="BD178" s="25"/>
      <c r="BE178" s="25" t="str">
        <f>IF(Table_Styles[[#This Row],[BB]]&lt;&gt;"",Table_Styles[[#This Row],[BB]],IF(Table_Styles[[#This Row],[BB Default]]&lt;&gt;"",Table_Styles[[#This Row],[BB Default]],""))</f>
        <v/>
      </c>
      <c r="BF178" s="25"/>
      <c r="BG178" s="25"/>
      <c r="BH178" s="25" t="str">
        <f>IF(Table_Styles[[#This Row],[BL]]&lt;&gt;"",Table_Styles[[#This Row],[BL]],IF(Table_Styles[[#This Row],[BL Default]]&lt;&gt;"",Table_Styles[[#This Row],[BL Default]],""))</f>
        <v/>
      </c>
      <c r="BI178" s="25"/>
      <c r="BJ178" s="60"/>
      <c r="BK178" s="25" t="str">
        <f>IF(Table_Styles[[#This Row],[Width]]&lt;&gt;"",Table_Styles[[#This Row],[Width]],IF(Table_Styles[[#This Row],[Width Default]]&lt;&gt;"",Table_Styles[[#This Row],[Width Default]],""))</f>
        <v/>
      </c>
      <c r="BL178" s="25"/>
      <c r="BM178" s="25"/>
      <c r="BN178" s="25" t="str">
        <f>IF(Table_Styles[[#This Row],[Height]]&lt;&gt;"",Table_Styles[[#This Row],[Height]],IF(Table_Styles[[#This Row],[Height Default]]&lt;&gt;"",Table_Styles[[#This Row],[Height Default]],""))</f>
        <v/>
      </c>
      <c r="BO178" s="25"/>
      <c r="BP178" s="25"/>
      <c r="BQ178" s="25" t="str">
        <f>IF(Table_Styles[[#This Row],[Top]]&lt;&gt;"",Table_Styles[[#This Row],[Top]],IF(Table_Styles[[#This Row],[Top Default]]&lt;&gt;"",Table_Styles[[#This Row],[Top Default]],""))</f>
        <v/>
      </c>
      <c r="BR178" s="25"/>
      <c r="BS178" s="25"/>
      <c r="BT178" s="25" t="str">
        <f>IF(Table_Styles[[#This Row],[Right]]&lt;&gt;"",Table_Styles[[#This Row],[Right]],IF(Table_Styles[[#This Row],[Right Default]]&lt;&gt;"",Table_Styles[[#This Row],[Right Default]],""))</f>
        <v/>
      </c>
      <c r="BU178" s="25"/>
      <c r="BV178" s="25"/>
      <c r="BW178" s="25" t="str">
        <f>IF(Table_Styles[[#This Row],[Bottom]]&lt;&gt;"",Table_Styles[[#This Row],[Bottom]],IF(Table_Styles[[#This Row],[Bottom Default]]&lt;&gt;"",Table_Styles[[#This Row],[Bottom Default]],""))</f>
        <v/>
      </c>
      <c r="BX178" s="25"/>
      <c r="BY178" s="25"/>
      <c r="BZ178" s="25" t="str">
        <f>IF(Table_Styles[[#This Row],[Left]]&lt;&gt;"",Table_Styles[[#This Row],[Left]],IF(Table_Styles[[#This Row],[Left Default]]&lt;&gt;"",Table_Styles[[#This Row],[Left Default]],""))</f>
        <v/>
      </c>
      <c r="CA178" s="25"/>
      <c r="CB178" s="101" t="str">
        <f>IF(AND(Table_Styles[[#This Row],[Selector]]&lt;&gt;"",Table_Styles[[#This Row],[Font Family Used]]&lt;&gt;"",Table_Styles[[#This Row],[Font Weight Used]]&lt;&gt;""),Table_Styles[[#This Row],[Font Family Used]]&amp;" "&amp;Table_Styles[[#This Row],[Font Weight Used]],"")</f>
        <v/>
      </c>
      <c r="CC178" s="101" t="str">
        <f ca="1">IF(AND(Table_Styles[[#This Row],[Selector]],COUNTIF(OFFSET(CC:CC,0,0,ROW()-1,1),"="&amp;Table_Styles[[#This Row],[Font]])=0),Table_Styles[[#This Row],[Font]],"")</f>
        <v/>
      </c>
      <c r="CD178" s="101" t="str">
        <f ca="1">IF(Table_Styles[[#This Row],[Unique Font]]&lt;&gt;"",
"{""fontFamily"":"""&amp;Table_Styles[[#This Row],[Font Family Used]]&amp;""",""fontWeight"":"&amp;Table_Styles[[#This Row],[Font Weight Used]]&amp;"}","")</f>
        <v/>
      </c>
      <c r="CE17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78" s="101" t="str">
        <f>IF(AND(Table_Styles[[#This Row],[Selector]]&lt;&gt;"", Table_Styles[[#This Row],[Config Properties]]&lt;&gt;""),
Table_Styles[[#This Row],[Selector]]&amp;" { "&amp;Table_Styles[[#This Row],[Config Properties]]&amp;" }","")</f>
        <v/>
      </c>
      <c r="CG178" s="101" t="str">
        <f xml:space="preserve">
SUBSTITUTE(SUBSTITUTE(SUBSTITUTE(SUBSTITUTE(SUBSTITUTE(SUBSTITUTE(SUBSTITUTE(SUBSTITUTE(Table_Styles[[#This Row],[Config]],
" {","{"),
"{ ","{"),
" }","}"),
"} ","}"),
" ,",","),
", ",","),
" :",":"),
": ",":")</f>
        <v/>
      </c>
    </row>
    <row r="179" spans="2:85" ht="21" customHeight="1">
      <c r="B179" s="175" t="s">
        <v>509</v>
      </c>
      <c r="C179" s="105" t="s">
        <v>554</v>
      </c>
      <c r="D179" s="25"/>
      <c r="E179" s="25"/>
      <c r="F179" s="25" t="str">
        <f>IF(Table_Styles[[#This Row],[Font Family]]&lt;&gt;"",Table_Styles[[#This Row],[Font Family]],IF(Table_Styles[[#This Row],[Font Family Default]]&lt;&gt;"",Table_Styles[[#This Row],[Font Family Default]],""))</f>
        <v/>
      </c>
      <c r="G179" s="25"/>
      <c r="H179" s="25"/>
      <c r="I179" s="25" t="str">
        <f>IF(Table_Styles[[#This Row],[Font Size]]&lt;&gt;"",Table_Styles[[#This Row],[Font Size]],IF(Table_Styles[[#This Row],[Font Size Default]]&lt;&gt;"",Table_Styles[[#This Row],[Font Size Default]],""))</f>
        <v/>
      </c>
      <c r="J179" s="25"/>
      <c r="K179" s="25"/>
      <c r="L179" s="25" t="str">
        <f>IF(Table_Styles[[#This Row],[Font Weight]]&lt;&gt;"",Table_Styles[[#This Row],[Font Weight]],IF(Table_Styles[[#This Row],[Font Weight Default]]&lt;&gt;"",Table_Styles[[#This Row],[Font Weight Default]],""))</f>
        <v/>
      </c>
      <c r="M179" s="25"/>
      <c r="N179" s="25"/>
      <c r="O179" s="25" t="str">
        <f>IF(Table_Styles[[#This Row],[Colour]]&lt;&gt;"",Table_Styles[[#This Row],[Colour]],IF(Table_Styles[[#This Row],[Colour Default]]&lt;&gt;"",Table_Styles[[#This Row],[Colour Default]],""))</f>
        <v/>
      </c>
      <c r="P179" s="25"/>
      <c r="Q179" s="25" t="str">
        <f>Colour_Background_2</f>
        <v>#f5f5f5</v>
      </c>
      <c r="R179" s="25" t="str">
        <f>IF(Table_Styles[[#This Row],[Background]]&lt;&gt;"",Table_Styles[[#This Row],[Background]],IF(Table_Styles[[#This Row],[Background Default]]&lt;&gt;"",Table_Styles[[#This Row],[Background Default]],""))</f>
        <v>#f5f5f5</v>
      </c>
      <c r="S179" s="25"/>
      <c r="T179" s="25"/>
      <c r="U179" s="25" t="str">
        <f>IF(Table_Styles[[#This Row],[Border]]&lt;&gt;"",Table_Styles[[#This Row],[Border]],IF(Table_Styles[[#This Row],[Border Default]]&lt;&gt;"",Table_Styles[[#This Row],[Border Default]],""))</f>
        <v/>
      </c>
      <c r="V179" s="25"/>
      <c r="W179" s="25"/>
      <c r="X179" s="25" t="str">
        <f>IF(Table_Styles[[#This Row],[Border Radius]]&lt;&gt;"",Table_Styles[[#This Row],[Border Radius]],IF(Table_Styles[[#This Row],[Border Radius Default]]&lt;&gt;"",Table_Styles[[#This Row],[Border Radius Default]],""))</f>
        <v/>
      </c>
      <c r="Y179" s="25"/>
      <c r="Z179" s="25"/>
      <c r="AA179" s="25" t="str">
        <f>IF(Table_Styles[[#This Row],[MT]]&lt;&gt;"",Table_Styles[[#This Row],[MT]],IF(Table_Styles[[#This Row],[MT Default]]&lt;&gt;"",Table_Styles[[#This Row],[MT Default]],""))</f>
        <v/>
      </c>
      <c r="AB179" s="25"/>
      <c r="AC179" s="25"/>
      <c r="AD179" s="25" t="str">
        <f>IF(Table_Styles[[#This Row],[MR]]&lt;&gt;"",Table_Styles[[#This Row],[MR]],IF(Table_Styles[[#This Row],[MR Default]]&lt;&gt;"",Table_Styles[[#This Row],[MR Default]],""))</f>
        <v/>
      </c>
      <c r="AE179" s="25"/>
      <c r="AF179" s="25"/>
      <c r="AG179" s="25" t="str">
        <f>IF(Table_Styles[[#This Row],[MB]]&lt;&gt;"",Table_Styles[[#This Row],[MB]],IF(Table_Styles[[#This Row],[MB Default]]&lt;&gt;"",Table_Styles[[#This Row],[MB Default]],""))</f>
        <v/>
      </c>
      <c r="AH179" s="25"/>
      <c r="AI179" s="25"/>
      <c r="AJ179" s="25" t="str">
        <f>IF(Table_Styles[[#This Row],[ML]]&lt;&gt;"",Table_Styles[[#This Row],[ML]],IF(Table_Styles[[#This Row],[ML Default]]&lt;&gt;"",Table_Styles[[#This Row],[ML Default]],""))</f>
        <v/>
      </c>
      <c r="AK179" s="25"/>
      <c r="AL179" s="25"/>
      <c r="AM179" s="25" t="str">
        <f>IF(Table_Styles[[#This Row],[PT]]&lt;&gt;"",Table_Styles[[#This Row],[PT]],IF(Table_Styles[[#This Row],[PT Default]]&lt;&gt;"",Table_Styles[[#This Row],[PT Default]],""))</f>
        <v/>
      </c>
      <c r="AN179" s="25"/>
      <c r="AO179" s="25"/>
      <c r="AP179" s="25" t="str">
        <f>IF(Table_Styles[[#This Row],[PR]]&lt;&gt;"",Table_Styles[[#This Row],[PR]],IF(Table_Styles[[#This Row],[PR Default]]&lt;&gt;"",Table_Styles[[#This Row],[PR Default]],""))</f>
        <v/>
      </c>
      <c r="AQ179" s="25"/>
      <c r="AR179" s="25"/>
      <c r="AS179" s="25" t="str">
        <f>IF(Table_Styles[[#This Row],[PB]]&lt;&gt;"",Table_Styles[[#This Row],[PB]],IF(Table_Styles[[#This Row],[PB Default]]&lt;&gt;"",Table_Styles[[#This Row],[PB Default]],""))</f>
        <v/>
      </c>
      <c r="AT179" s="25"/>
      <c r="AU179" s="25"/>
      <c r="AV179" s="25" t="str">
        <f>IF(Table_Styles[[#This Row],[PL]]&lt;&gt;"",Table_Styles[[#This Row],[PL]],IF(Table_Styles[[#This Row],[PL Default]]&lt;&gt;"",Table_Styles[[#This Row],[PL Default]],""))</f>
        <v/>
      </c>
      <c r="AW179" s="25"/>
      <c r="AX179" s="25"/>
      <c r="AY179" s="25" t="str">
        <f>IF(Table_Styles[[#This Row],[BT]]&lt;&gt;"",Table_Styles[[#This Row],[BT]],IF(Table_Styles[[#This Row],[BT Default]]&lt;&gt;"",Table_Styles[[#This Row],[BT Default]],""))</f>
        <v/>
      </c>
      <c r="AZ179" s="25"/>
      <c r="BA179" s="25"/>
      <c r="BB179" s="25" t="str">
        <f>IF(Table_Styles[[#This Row],[BR]]&lt;&gt;"",Table_Styles[[#This Row],[BR]],IF(Table_Styles[[#This Row],[BR Default]]&lt;&gt;"",Table_Styles[[#This Row],[BR Default]],""))</f>
        <v/>
      </c>
      <c r="BC179" s="25"/>
      <c r="BD179" s="25"/>
      <c r="BE179" s="25" t="str">
        <f>IF(Table_Styles[[#This Row],[BB]]&lt;&gt;"",Table_Styles[[#This Row],[BB]],IF(Table_Styles[[#This Row],[BB Default]]&lt;&gt;"",Table_Styles[[#This Row],[BB Default]],""))</f>
        <v/>
      </c>
      <c r="BF179" s="25"/>
      <c r="BG179" s="25"/>
      <c r="BH179" s="25" t="str">
        <f>IF(Table_Styles[[#This Row],[BL]]&lt;&gt;"",Table_Styles[[#This Row],[BL]],IF(Table_Styles[[#This Row],[BL Default]]&lt;&gt;"",Table_Styles[[#This Row],[BL Default]],""))</f>
        <v/>
      </c>
      <c r="BI179" s="25"/>
      <c r="BJ179" s="60"/>
      <c r="BK179" s="25" t="str">
        <f>IF(Table_Styles[[#This Row],[Width]]&lt;&gt;"",Table_Styles[[#This Row],[Width]],IF(Table_Styles[[#This Row],[Width Default]]&lt;&gt;"",Table_Styles[[#This Row],[Width Default]],""))</f>
        <v/>
      </c>
      <c r="BL179" s="25"/>
      <c r="BM179" s="25"/>
      <c r="BN179" s="25" t="str">
        <f>IF(Table_Styles[[#This Row],[Height]]&lt;&gt;"",Table_Styles[[#This Row],[Height]],IF(Table_Styles[[#This Row],[Height Default]]&lt;&gt;"",Table_Styles[[#This Row],[Height Default]],""))</f>
        <v/>
      </c>
      <c r="BO179" s="25"/>
      <c r="BP179" s="25"/>
      <c r="BQ179" s="25" t="str">
        <f>IF(Table_Styles[[#This Row],[Top]]&lt;&gt;"",Table_Styles[[#This Row],[Top]],IF(Table_Styles[[#This Row],[Top Default]]&lt;&gt;"",Table_Styles[[#This Row],[Top Default]],""))</f>
        <v/>
      </c>
      <c r="BR179" s="25"/>
      <c r="BS179" s="25"/>
      <c r="BT179" s="25" t="str">
        <f>IF(Table_Styles[[#This Row],[Right]]&lt;&gt;"",Table_Styles[[#This Row],[Right]],IF(Table_Styles[[#This Row],[Right Default]]&lt;&gt;"",Table_Styles[[#This Row],[Right Default]],""))</f>
        <v/>
      </c>
      <c r="BU179" s="25"/>
      <c r="BV179" s="25"/>
      <c r="BW179" s="25" t="str">
        <f>IF(Table_Styles[[#This Row],[Bottom]]&lt;&gt;"",Table_Styles[[#This Row],[Bottom]],IF(Table_Styles[[#This Row],[Bottom Default]]&lt;&gt;"",Table_Styles[[#This Row],[Bottom Default]],""))</f>
        <v/>
      </c>
      <c r="BX179" s="25"/>
      <c r="BY179" s="25"/>
      <c r="BZ179" s="25" t="str">
        <f>IF(Table_Styles[[#This Row],[Left]]&lt;&gt;"",Table_Styles[[#This Row],[Left]],IF(Table_Styles[[#This Row],[Left Default]]&lt;&gt;"",Table_Styles[[#This Row],[Left Default]],""))</f>
        <v/>
      </c>
      <c r="CA179" s="25"/>
      <c r="CB179" s="101" t="str">
        <f>IF(AND(Table_Styles[[#This Row],[Selector]]&lt;&gt;"",Table_Styles[[#This Row],[Font Family Used]]&lt;&gt;"",Table_Styles[[#This Row],[Font Weight Used]]&lt;&gt;""),Table_Styles[[#This Row],[Font Family Used]]&amp;" "&amp;Table_Styles[[#This Row],[Font Weight Used]],"")</f>
        <v/>
      </c>
      <c r="CC179" s="101" t="str">
        <f ca="1">IF(AND(Table_Styles[[#This Row],[Selector]],COUNTIF(OFFSET(CC:CC,0,0,ROW()-1,1),"="&amp;Table_Styles[[#This Row],[Font]])=0),Table_Styles[[#This Row],[Font]],"")</f>
        <v/>
      </c>
      <c r="CD179" s="101" t="str">
        <f ca="1">IF(Table_Styles[[#This Row],[Unique Font]]&lt;&gt;"",
"{""fontFamily"":"""&amp;Table_Styles[[#This Row],[Font Family Used]]&amp;""",""fontWeight"":"&amp;Table_Styles[[#This Row],[Font Weight Used]]&amp;"}","")</f>
        <v/>
      </c>
      <c r="CE17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#f5f5f5</v>
      </c>
      <c r="CF179" s="101" t="str">
        <f>IF(AND(Table_Styles[[#This Row],[Selector]]&lt;&gt;"", Table_Styles[[#This Row],[Config Properties]]&lt;&gt;""),
Table_Styles[[#This Row],[Selector]]&amp;" { "&amp;Table_Styles[[#This Row],[Config Properties]]&amp;" }","")</f>
        <v>#sidebar .body nav .btn.btn-secondary { background: #f5f5f5 }</v>
      </c>
      <c r="CG179" s="101" t="str">
        <f xml:space="preserve">
SUBSTITUTE(SUBSTITUTE(SUBSTITUTE(SUBSTITUTE(SUBSTITUTE(SUBSTITUTE(SUBSTITUTE(SUBSTITUTE(Table_Styles[[#This Row],[Config]],
" {","{"),
"{ ","{"),
" }","}"),
"} ","}"),
" ,",","),
", ",","),
" :",":"),
": ",":")</f>
        <v>#sidebar .body nav .btn.btn-secondary{background:#f5f5f5}</v>
      </c>
    </row>
    <row r="180" spans="2:85" ht="21" customHeight="1">
      <c r="B180" s="175" t="s">
        <v>511</v>
      </c>
      <c r="C180" s="105" t="s">
        <v>555</v>
      </c>
      <c r="D180" s="25"/>
      <c r="E180" s="25"/>
      <c r="F180" s="25" t="str">
        <f>IF(Table_Styles[[#This Row],[Font Family]]&lt;&gt;"",Table_Styles[[#This Row],[Font Family]],IF(Table_Styles[[#This Row],[Font Family Default]]&lt;&gt;"",Table_Styles[[#This Row],[Font Family Default]],""))</f>
        <v/>
      </c>
      <c r="G180" s="25"/>
      <c r="H180" s="25"/>
      <c r="I180" s="25" t="str">
        <f>IF(Table_Styles[[#This Row],[Font Size]]&lt;&gt;"",Table_Styles[[#This Row],[Font Size]],IF(Table_Styles[[#This Row],[Font Size Default]]&lt;&gt;"",Table_Styles[[#This Row],[Font Size Default]],""))</f>
        <v/>
      </c>
      <c r="J180" s="25"/>
      <c r="K180" s="25"/>
      <c r="L180" s="25" t="str">
        <f>IF(Table_Styles[[#This Row],[Font Weight]]&lt;&gt;"",Table_Styles[[#This Row],[Font Weight]],IF(Table_Styles[[#This Row],[Font Weight Default]]&lt;&gt;"",Table_Styles[[#This Row],[Font Weight Default]],""))</f>
        <v/>
      </c>
      <c r="M180" s="25"/>
      <c r="N180" s="25"/>
      <c r="O180" s="25" t="str">
        <f>IF(Table_Styles[[#This Row],[Colour]]&lt;&gt;"",Table_Styles[[#This Row],[Colour]],IF(Table_Styles[[#This Row],[Colour Default]]&lt;&gt;"",Table_Styles[[#This Row],[Colour Default]],""))</f>
        <v/>
      </c>
      <c r="P180" s="25"/>
      <c r="Q180" s="25"/>
      <c r="R180" s="25" t="str">
        <f>IF(Table_Styles[[#This Row],[Background]]&lt;&gt;"",Table_Styles[[#This Row],[Background]],IF(Table_Styles[[#This Row],[Background Default]]&lt;&gt;"",Table_Styles[[#This Row],[Background Default]],""))</f>
        <v/>
      </c>
      <c r="S180" s="25"/>
      <c r="T180" s="25"/>
      <c r="U180" s="25" t="str">
        <f>IF(Table_Styles[[#This Row],[Border]]&lt;&gt;"",Table_Styles[[#This Row],[Border]],IF(Table_Styles[[#This Row],[Border Default]]&lt;&gt;"",Table_Styles[[#This Row],[Border Default]],""))</f>
        <v/>
      </c>
      <c r="V180" s="25"/>
      <c r="W180" s="25"/>
      <c r="X180" s="25" t="str">
        <f>IF(Table_Styles[[#This Row],[Border Radius]]&lt;&gt;"",Table_Styles[[#This Row],[Border Radius]],IF(Table_Styles[[#This Row],[Border Radius Default]]&lt;&gt;"",Table_Styles[[#This Row],[Border Radius Default]],""))</f>
        <v/>
      </c>
      <c r="Y180" s="25"/>
      <c r="Z180" s="25"/>
      <c r="AA180" s="25" t="str">
        <f>IF(Table_Styles[[#This Row],[MT]]&lt;&gt;"",Table_Styles[[#This Row],[MT]],IF(Table_Styles[[#This Row],[MT Default]]&lt;&gt;"",Table_Styles[[#This Row],[MT Default]],""))</f>
        <v/>
      </c>
      <c r="AB180" s="25"/>
      <c r="AC180" s="25"/>
      <c r="AD180" s="25" t="str">
        <f>IF(Table_Styles[[#This Row],[MR]]&lt;&gt;"",Table_Styles[[#This Row],[MR]],IF(Table_Styles[[#This Row],[MR Default]]&lt;&gt;"",Table_Styles[[#This Row],[MR Default]],""))</f>
        <v/>
      </c>
      <c r="AE180" s="25"/>
      <c r="AF180" s="25"/>
      <c r="AG180" s="25" t="str">
        <f>IF(Table_Styles[[#This Row],[MB]]&lt;&gt;"",Table_Styles[[#This Row],[MB]],IF(Table_Styles[[#This Row],[MB Default]]&lt;&gt;"",Table_Styles[[#This Row],[MB Default]],""))</f>
        <v/>
      </c>
      <c r="AH180" s="25"/>
      <c r="AI180" s="25"/>
      <c r="AJ180" s="25" t="str">
        <f>IF(Table_Styles[[#This Row],[ML]]&lt;&gt;"",Table_Styles[[#This Row],[ML]],IF(Table_Styles[[#This Row],[ML Default]]&lt;&gt;"",Table_Styles[[#This Row],[ML Default]],""))</f>
        <v/>
      </c>
      <c r="AK180" s="25"/>
      <c r="AL180" s="25"/>
      <c r="AM180" s="25" t="str">
        <f>IF(Table_Styles[[#This Row],[PT]]&lt;&gt;"",Table_Styles[[#This Row],[PT]],IF(Table_Styles[[#This Row],[PT Default]]&lt;&gt;"",Table_Styles[[#This Row],[PT Default]],""))</f>
        <v/>
      </c>
      <c r="AN180" s="25"/>
      <c r="AO180" s="25"/>
      <c r="AP180" s="25" t="str">
        <f>IF(Table_Styles[[#This Row],[PR]]&lt;&gt;"",Table_Styles[[#This Row],[PR]],IF(Table_Styles[[#This Row],[PR Default]]&lt;&gt;"",Table_Styles[[#This Row],[PR Default]],""))</f>
        <v/>
      </c>
      <c r="AQ180" s="25"/>
      <c r="AR180" s="25"/>
      <c r="AS180" s="25" t="str">
        <f>IF(Table_Styles[[#This Row],[PB]]&lt;&gt;"",Table_Styles[[#This Row],[PB]],IF(Table_Styles[[#This Row],[PB Default]]&lt;&gt;"",Table_Styles[[#This Row],[PB Default]],""))</f>
        <v/>
      </c>
      <c r="AT180" s="25"/>
      <c r="AU180" s="25"/>
      <c r="AV180" s="25" t="str">
        <f>IF(Table_Styles[[#This Row],[PL]]&lt;&gt;"",Table_Styles[[#This Row],[PL]],IF(Table_Styles[[#This Row],[PL Default]]&lt;&gt;"",Table_Styles[[#This Row],[PL Default]],""))</f>
        <v/>
      </c>
      <c r="AW180" s="25"/>
      <c r="AX180" s="25"/>
      <c r="AY180" s="25" t="str">
        <f>IF(Table_Styles[[#This Row],[BT]]&lt;&gt;"",Table_Styles[[#This Row],[BT]],IF(Table_Styles[[#This Row],[BT Default]]&lt;&gt;"",Table_Styles[[#This Row],[BT Default]],""))</f>
        <v/>
      </c>
      <c r="AZ180" s="25"/>
      <c r="BA180" s="25"/>
      <c r="BB180" s="25" t="str">
        <f>IF(Table_Styles[[#This Row],[BR]]&lt;&gt;"",Table_Styles[[#This Row],[BR]],IF(Table_Styles[[#This Row],[BR Default]]&lt;&gt;"",Table_Styles[[#This Row],[BR Default]],""))</f>
        <v/>
      </c>
      <c r="BC180" s="25"/>
      <c r="BD180" s="25"/>
      <c r="BE180" s="25" t="str">
        <f>IF(Table_Styles[[#This Row],[BB]]&lt;&gt;"",Table_Styles[[#This Row],[BB]],IF(Table_Styles[[#This Row],[BB Default]]&lt;&gt;"",Table_Styles[[#This Row],[BB Default]],""))</f>
        <v/>
      </c>
      <c r="BF180" s="25"/>
      <c r="BG180" s="25"/>
      <c r="BH180" s="25" t="str">
        <f>IF(Table_Styles[[#This Row],[BL]]&lt;&gt;"",Table_Styles[[#This Row],[BL]],IF(Table_Styles[[#This Row],[BL Default]]&lt;&gt;"",Table_Styles[[#This Row],[BL Default]],""))</f>
        <v/>
      </c>
      <c r="BI180" s="25"/>
      <c r="BJ180" s="60"/>
      <c r="BK180" s="25" t="str">
        <f>IF(Table_Styles[[#This Row],[Width]]&lt;&gt;"",Table_Styles[[#This Row],[Width]],IF(Table_Styles[[#This Row],[Width Default]]&lt;&gt;"",Table_Styles[[#This Row],[Width Default]],""))</f>
        <v/>
      </c>
      <c r="BL180" s="25"/>
      <c r="BM180" s="25"/>
      <c r="BN180" s="25" t="str">
        <f>IF(Table_Styles[[#This Row],[Height]]&lt;&gt;"",Table_Styles[[#This Row],[Height]],IF(Table_Styles[[#This Row],[Height Default]]&lt;&gt;"",Table_Styles[[#This Row],[Height Default]],""))</f>
        <v/>
      </c>
      <c r="BO180" s="25"/>
      <c r="BP180" s="25"/>
      <c r="BQ180" s="25" t="str">
        <f>IF(Table_Styles[[#This Row],[Top]]&lt;&gt;"",Table_Styles[[#This Row],[Top]],IF(Table_Styles[[#This Row],[Top Default]]&lt;&gt;"",Table_Styles[[#This Row],[Top Default]],""))</f>
        <v/>
      </c>
      <c r="BR180" s="25"/>
      <c r="BS180" s="25"/>
      <c r="BT180" s="25" t="str">
        <f>IF(Table_Styles[[#This Row],[Right]]&lt;&gt;"",Table_Styles[[#This Row],[Right]],IF(Table_Styles[[#This Row],[Right Default]]&lt;&gt;"",Table_Styles[[#This Row],[Right Default]],""))</f>
        <v/>
      </c>
      <c r="BU180" s="25"/>
      <c r="BV180" s="25"/>
      <c r="BW180" s="25" t="str">
        <f>IF(Table_Styles[[#This Row],[Bottom]]&lt;&gt;"",Table_Styles[[#This Row],[Bottom]],IF(Table_Styles[[#This Row],[Bottom Default]]&lt;&gt;"",Table_Styles[[#This Row],[Bottom Default]],""))</f>
        <v/>
      </c>
      <c r="BX180" s="25"/>
      <c r="BY180" s="25"/>
      <c r="BZ180" s="25" t="str">
        <f>IF(Table_Styles[[#This Row],[Left]]&lt;&gt;"",Table_Styles[[#This Row],[Left]],IF(Table_Styles[[#This Row],[Left Default]]&lt;&gt;"",Table_Styles[[#This Row],[Left Default]],""))</f>
        <v/>
      </c>
      <c r="CA180" s="25"/>
      <c r="CB180" s="101" t="str">
        <f>IF(AND(Table_Styles[[#This Row],[Selector]]&lt;&gt;"",Table_Styles[[#This Row],[Font Family Used]]&lt;&gt;"",Table_Styles[[#This Row],[Font Weight Used]]&lt;&gt;""),Table_Styles[[#This Row],[Font Family Used]]&amp;" "&amp;Table_Styles[[#This Row],[Font Weight Used]],"")</f>
        <v/>
      </c>
      <c r="CC180" s="101" t="str">
        <f ca="1">IF(AND(Table_Styles[[#This Row],[Selector]],COUNTIF(OFFSET(CC:CC,0,0,ROW()-1,1),"="&amp;Table_Styles[[#This Row],[Font]])=0),Table_Styles[[#This Row],[Font]],"")</f>
        <v/>
      </c>
      <c r="CD180" s="101" t="str">
        <f ca="1">IF(Table_Styles[[#This Row],[Unique Font]]&lt;&gt;"",
"{""fontFamily"":"""&amp;Table_Styles[[#This Row],[Font Family Used]]&amp;""",""fontWeight"":"&amp;Table_Styles[[#This Row],[Font Weight Used]]&amp;"}","")</f>
        <v/>
      </c>
      <c r="CE18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0" s="101" t="str">
        <f>IF(AND(Table_Styles[[#This Row],[Selector]]&lt;&gt;"", Table_Styles[[#This Row],[Config Properties]]&lt;&gt;""),
Table_Styles[[#This Row],[Selector]]&amp;" { "&amp;Table_Styles[[#This Row],[Config Properties]]&amp;" }","")</f>
        <v/>
      </c>
      <c r="CG180" s="101" t="str">
        <f xml:space="preserve">
SUBSTITUTE(SUBSTITUTE(SUBSTITUTE(SUBSTITUTE(SUBSTITUTE(SUBSTITUTE(SUBSTITUTE(SUBSTITUTE(Table_Styles[[#This Row],[Config]],
" {","{"),
"{ ","{"),
" }","}"),
"} ","}"),
" ,",","),
", ",","),
" :",":"),
": ",":")</f>
        <v/>
      </c>
    </row>
    <row r="181" spans="2:85" ht="21" customHeight="1">
      <c r="B181" s="175" t="s">
        <v>513</v>
      </c>
      <c r="C181" s="105" t="s">
        <v>556</v>
      </c>
      <c r="D181" s="25"/>
      <c r="E181" s="25"/>
      <c r="F181" s="25" t="str">
        <f>IF(Table_Styles[[#This Row],[Font Family]]&lt;&gt;"",Table_Styles[[#This Row],[Font Family]],IF(Table_Styles[[#This Row],[Font Family Default]]&lt;&gt;"",Table_Styles[[#This Row],[Font Family Default]],""))</f>
        <v/>
      </c>
      <c r="G181" s="25"/>
      <c r="H181" s="25"/>
      <c r="I181" s="25" t="str">
        <f>IF(Table_Styles[[#This Row],[Font Size]]&lt;&gt;"",Table_Styles[[#This Row],[Font Size]],IF(Table_Styles[[#This Row],[Font Size Default]]&lt;&gt;"",Table_Styles[[#This Row],[Font Size Default]],""))</f>
        <v/>
      </c>
      <c r="J181" s="25"/>
      <c r="K181" s="25"/>
      <c r="L181" s="25" t="str">
        <f>IF(Table_Styles[[#This Row],[Font Weight]]&lt;&gt;"",Table_Styles[[#This Row],[Font Weight]],IF(Table_Styles[[#This Row],[Font Weight Default]]&lt;&gt;"",Table_Styles[[#This Row],[Font Weight Default]],""))</f>
        <v/>
      </c>
      <c r="M181" s="25"/>
      <c r="N181" s="25"/>
      <c r="O181" s="25" t="str">
        <f>IF(Table_Styles[[#This Row],[Colour]]&lt;&gt;"",Table_Styles[[#This Row],[Colour]],IF(Table_Styles[[#This Row],[Colour Default]]&lt;&gt;"",Table_Styles[[#This Row],[Colour Default]],""))</f>
        <v/>
      </c>
      <c r="P181" s="25"/>
      <c r="Q181" s="25"/>
      <c r="R181" s="25" t="str">
        <f>IF(Table_Styles[[#This Row],[Background]]&lt;&gt;"",Table_Styles[[#This Row],[Background]],IF(Table_Styles[[#This Row],[Background Default]]&lt;&gt;"",Table_Styles[[#This Row],[Background Default]],""))</f>
        <v/>
      </c>
      <c r="S181" s="25"/>
      <c r="T181" s="25"/>
      <c r="U181" s="25" t="str">
        <f>IF(Table_Styles[[#This Row],[Border]]&lt;&gt;"",Table_Styles[[#This Row],[Border]],IF(Table_Styles[[#This Row],[Border Default]]&lt;&gt;"",Table_Styles[[#This Row],[Border Default]],""))</f>
        <v/>
      </c>
      <c r="V181" s="25"/>
      <c r="W181" s="25"/>
      <c r="X181" s="25" t="str">
        <f>IF(Table_Styles[[#This Row],[Border Radius]]&lt;&gt;"",Table_Styles[[#This Row],[Border Radius]],IF(Table_Styles[[#This Row],[Border Radius Default]]&lt;&gt;"",Table_Styles[[#This Row],[Border Radius Default]],""))</f>
        <v/>
      </c>
      <c r="Y181" s="25"/>
      <c r="Z181" s="25"/>
      <c r="AA181" s="25" t="str">
        <f>IF(Table_Styles[[#This Row],[MT]]&lt;&gt;"",Table_Styles[[#This Row],[MT]],IF(Table_Styles[[#This Row],[MT Default]]&lt;&gt;"",Table_Styles[[#This Row],[MT Default]],""))</f>
        <v/>
      </c>
      <c r="AB181" s="25"/>
      <c r="AC181" s="25"/>
      <c r="AD181" s="25" t="str">
        <f>IF(Table_Styles[[#This Row],[MR]]&lt;&gt;"",Table_Styles[[#This Row],[MR]],IF(Table_Styles[[#This Row],[MR Default]]&lt;&gt;"",Table_Styles[[#This Row],[MR Default]],""))</f>
        <v/>
      </c>
      <c r="AE181" s="25"/>
      <c r="AF181" s="25"/>
      <c r="AG181" s="25" t="str">
        <f>IF(Table_Styles[[#This Row],[MB]]&lt;&gt;"",Table_Styles[[#This Row],[MB]],IF(Table_Styles[[#This Row],[MB Default]]&lt;&gt;"",Table_Styles[[#This Row],[MB Default]],""))</f>
        <v/>
      </c>
      <c r="AH181" s="25"/>
      <c r="AI181" s="25"/>
      <c r="AJ181" s="25" t="str">
        <f>IF(Table_Styles[[#This Row],[ML]]&lt;&gt;"",Table_Styles[[#This Row],[ML]],IF(Table_Styles[[#This Row],[ML Default]]&lt;&gt;"",Table_Styles[[#This Row],[ML Default]],""))</f>
        <v/>
      </c>
      <c r="AK181" s="25"/>
      <c r="AL181" s="25"/>
      <c r="AM181" s="25" t="str">
        <f>IF(Table_Styles[[#This Row],[PT]]&lt;&gt;"",Table_Styles[[#This Row],[PT]],IF(Table_Styles[[#This Row],[PT Default]]&lt;&gt;"",Table_Styles[[#This Row],[PT Default]],""))</f>
        <v/>
      </c>
      <c r="AN181" s="25"/>
      <c r="AO181" s="25"/>
      <c r="AP181" s="25" t="str">
        <f>IF(Table_Styles[[#This Row],[PR]]&lt;&gt;"",Table_Styles[[#This Row],[PR]],IF(Table_Styles[[#This Row],[PR Default]]&lt;&gt;"",Table_Styles[[#This Row],[PR Default]],""))</f>
        <v/>
      </c>
      <c r="AQ181" s="25"/>
      <c r="AR181" s="25"/>
      <c r="AS181" s="25" t="str">
        <f>IF(Table_Styles[[#This Row],[PB]]&lt;&gt;"",Table_Styles[[#This Row],[PB]],IF(Table_Styles[[#This Row],[PB Default]]&lt;&gt;"",Table_Styles[[#This Row],[PB Default]],""))</f>
        <v/>
      </c>
      <c r="AT181" s="25"/>
      <c r="AU181" s="25"/>
      <c r="AV181" s="25" t="str">
        <f>IF(Table_Styles[[#This Row],[PL]]&lt;&gt;"",Table_Styles[[#This Row],[PL]],IF(Table_Styles[[#This Row],[PL Default]]&lt;&gt;"",Table_Styles[[#This Row],[PL Default]],""))</f>
        <v/>
      </c>
      <c r="AW181" s="25"/>
      <c r="AX181" s="25"/>
      <c r="AY181" s="25" t="str">
        <f>IF(Table_Styles[[#This Row],[BT]]&lt;&gt;"",Table_Styles[[#This Row],[BT]],IF(Table_Styles[[#This Row],[BT Default]]&lt;&gt;"",Table_Styles[[#This Row],[BT Default]],""))</f>
        <v/>
      </c>
      <c r="AZ181" s="25"/>
      <c r="BA181" s="25"/>
      <c r="BB181" s="25" t="str">
        <f>IF(Table_Styles[[#This Row],[BR]]&lt;&gt;"",Table_Styles[[#This Row],[BR]],IF(Table_Styles[[#This Row],[BR Default]]&lt;&gt;"",Table_Styles[[#This Row],[BR Default]],""))</f>
        <v/>
      </c>
      <c r="BC181" s="25"/>
      <c r="BD181" s="25"/>
      <c r="BE181" s="25" t="str">
        <f>IF(Table_Styles[[#This Row],[BB]]&lt;&gt;"",Table_Styles[[#This Row],[BB]],IF(Table_Styles[[#This Row],[BB Default]]&lt;&gt;"",Table_Styles[[#This Row],[BB Default]],""))</f>
        <v/>
      </c>
      <c r="BF181" s="25"/>
      <c r="BG181" s="25"/>
      <c r="BH181" s="25" t="str">
        <f>IF(Table_Styles[[#This Row],[BL]]&lt;&gt;"",Table_Styles[[#This Row],[BL]],IF(Table_Styles[[#This Row],[BL Default]]&lt;&gt;"",Table_Styles[[#This Row],[BL Default]],""))</f>
        <v/>
      </c>
      <c r="BI181" s="25"/>
      <c r="BJ181" s="60"/>
      <c r="BK181" s="25" t="str">
        <f>IF(Table_Styles[[#This Row],[Width]]&lt;&gt;"",Table_Styles[[#This Row],[Width]],IF(Table_Styles[[#This Row],[Width Default]]&lt;&gt;"",Table_Styles[[#This Row],[Width Default]],""))</f>
        <v/>
      </c>
      <c r="BL181" s="25"/>
      <c r="BM181" s="25"/>
      <c r="BN181" s="25" t="str">
        <f>IF(Table_Styles[[#This Row],[Height]]&lt;&gt;"",Table_Styles[[#This Row],[Height]],IF(Table_Styles[[#This Row],[Height Default]]&lt;&gt;"",Table_Styles[[#This Row],[Height Default]],""))</f>
        <v/>
      </c>
      <c r="BO181" s="25"/>
      <c r="BP181" s="25"/>
      <c r="BQ181" s="25" t="str">
        <f>IF(Table_Styles[[#This Row],[Top]]&lt;&gt;"",Table_Styles[[#This Row],[Top]],IF(Table_Styles[[#This Row],[Top Default]]&lt;&gt;"",Table_Styles[[#This Row],[Top Default]],""))</f>
        <v/>
      </c>
      <c r="BR181" s="25"/>
      <c r="BS181" s="25"/>
      <c r="BT181" s="25" t="str">
        <f>IF(Table_Styles[[#This Row],[Right]]&lt;&gt;"",Table_Styles[[#This Row],[Right]],IF(Table_Styles[[#This Row],[Right Default]]&lt;&gt;"",Table_Styles[[#This Row],[Right Default]],""))</f>
        <v/>
      </c>
      <c r="BU181" s="25"/>
      <c r="BV181" s="25"/>
      <c r="BW181" s="25" t="str">
        <f>IF(Table_Styles[[#This Row],[Bottom]]&lt;&gt;"",Table_Styles[[#This Row],[Bottom]],IF(Table_Styles[[#This Row],[Bottom Default]]&lt;&gt;"",Table_Styles[[#This Row],[Bottom Default]],""))</f>
        <v/>
      </c>
      <c r="BX181" s="25"/>
      <c r="BY181" s="25"/>
      <c r="BZ181" s="25" t="str">
        <f>IF(Table_Styles[[#This Row],[Left]]&lt;&gt;"",Table_Styles[[#This Row],[Left]],IF(Table_Styles[[#This Row],[Left Default]]&lt;&gt;"",Table_Styles[[#This Row],[Left Default]],""))</f>
        <v/>
      </c>
      <c r="CA181" s="25"/>
      <c r="CB181" s="101" t="str">
        <f>IF(AND(Table_Styles[[#This Row],[Selector]]&lt;&gt;"",Table_Styles[[#This Row],[Font Family Used]]&lt;&gt;"",Table_Styles[[#This Row],[Font Weight Used]]&lt;&gt;""),Table_Styles[[#This Row],[Font Family Used]]&amp;" "&amp;Table_Styles[[#This Row],[Font Weight Used]],"")</f>
        <v/>
      </c>
      <c r="CC181" s="101" t="str">
        <f ca="1">IF(AND(Table_Styles[[#This Row],[Selector]],COUNTIF(OFFSET(CC:CC,0,0,ROW()-1,1),"="&amp;Table_Styles[[#This Row],[Font]])=0),Table_Styles[[#This Row],[Font]],"")</f>
        <v/>
      </c>
      <c r="CD181" s="101" t="str">
        <f ca="1">IF(Table_Styles[[#This Row],[Unique Font]]&lt;&gt;"",
"{""fontFamily"":"""&amp;Table_Styles[[#This Row],[Font Family Used]]&amp;""",""fontWeight"":"&amp;Table_Styles[[#This Row],[Font Weight Used]]&amp;"}","")</f>
        <v/>
      </c>
      <c r="CE18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1" s="101" t="str">
        <f>IF(AND(Table_Styles[[#This Row],[Selector]]&lt;&gt;"", Table_Styles[[#This Row],[Config Properties]]&lt;&gt;""),
Table_Styles[[#This Row],[Selector]]&amp;" { "&amp;Table_Styles[[#This Row],[Config Properties]]&amp;" }","")</f>
        <v/>
      </c>
      <c r="CG181" s="101" t="str">
        <f xml:space="preserve">
SUBSTITUTE(SUBSTITUTE(SUBSTITUTE(SUBSTITUTE(SUBSTITUTE(SUBSTITUTE(SUBSTITUTE(SUBSTITUTE(Table_Styles[[#This Row],[Config]],
" {","{"),
"{ ","{"),
" }","}"),
"} ","}"),
" ,",","),
", ",","),
" :",":"),
": ",":")</f>
        <v/>
      </c>
    </row>
    <row r="182" spans="2:85" ht="21" customHeight="1" thickBot="1">
      <c r="B182" s="109" t="s">
        <v>557</v>
      </c>
      <c r="C182" s="109"/>
      <c r="D182" s="109"/>
      <c r="E182" s="109"/>
      <c r="F182" s="109" t="str">
        <f>IF(Table_Styles[[#This Row],[Font Family]]&lt;&gt;"",Table_Styles[[#This Row],[Font Family]],IF(Table_Styles[[#This Row],[Font Family Default]]&lt;&gt;"",Table_Styles[[#This Row],[Font Family Default]],""))</f>
        <v/>
      </c>
      <c r="G182" s="109"/>
      <c r="H182" s="109"/>
      <c r="I182" s="109" t="str">
        <f>IF(Table_Styles[[#This Row],[Font Size]]&lt;&gt;"",Table_Styles[[#This Row],[Font Size]],IF(Table_Styles[[#This Row],[Font Size Default]]&lt;&gt;"",Table_Styles[[#This Row],[Font Size Default]],""))</f>
        <v/>
      </c>
      <c r="J182" s="109"/>
      <c r="K182" s="109"/>
      <c r="L182" s="109" t="str">
        <f>IF(Table_Styles[[#This Row],[Font Weight]]&lt;&gt;"",Table_Styles[[#This Row],[Font Weight]],IF(Table_Styles[[#This Row],[Font Weight Default]]&lt;&gt;"",Table_Styles[[#This Row],[Font Weight Default]],""))</f>
        <v/>
      </c>
      <c r="M182" s="109"/>
      <c r="N182" s="109"/>
      <c r="O182" s="109" t="str">
        <f>IF(Table_Styles[[#This Row],[Colour]]&lt;&gt;"",Table_Styles[[#This Row],[Colour]],IF(Table_Styles[[#This Row],[Colour Default]]&lt;&gt;"",Table_Styles[[#This Row],[Colour Default]],""))</f>
        <v/>
      </c>
      <c r="P182" s="109"/>
      <c r="Q182" s="109"/>
      <c r="R182" s="109" t="str">
        <f>IF(Table_Styles[[#This Row],[Background]]&lt;&gt;"",Table_Styles[[#This Row],[Background]],IF(Table_Styles[[#This Row],[Background Default]]&lt;&gt;"",Table_Styles[[#This Row],[Background Default]],""))</f>
        <v/>
      </c>
      <c r="S182" s="109"/>
      <c r="T182" s="109"/>
      <c r="U182" s="109" t="str">
        <f>IF(Table_Styles[[#This Row],[Border]]&lt;&gt;"",Table_Styles[[#This Row],[Border]],IF(Table_Styles[[#This Row],[Border Default]]&lt;&gt;"",Table_Styles[[#This Row],[Border Default]],""))</f>
        <v/>
      </c>
      <c r="V182" s="109"/>
      <c r="W182" s="109"/>
      <c r="X182" s="109" t="str">
        <f>IF(Table_Styles[[#This Row],[Border Radius]]&lt;&gt;"",Table_Styles[[#This Row],[Border Radius]],IF(Table_Styles[[#This Row],[Border Radius Default]]&lt;&gt;"",Table_Styles[[#This Row],[Border Radius Default]],""))</f>
        <v/>
      </c>
      <c r="Y182" s="109"/>
      <c r="Z182" s="109"/>
      <c r="AA182" s="109" t="str">
        <f>IF(Table_Styles[[#This Row],[MT]]&lt;&gt;"",Table_Styles[[#This Row],[MT]],IF(Table_Styles[[#This Row],[MT Default]]&lt;&gt;"",Table_Styles[[#This Row],[MT Default]],""))</f>
        <v/>
      </c>
      <c r="AB182" s="109"/>
      <c r="AC182" s="109"/>
      <c r="AD182" s="109" t="str">
        <f>IF(Table_Styles[[#This Row],[MR]]&lt;&gt;"",Table_Styles[[#This Row],[MR]],IF(Table_Styles[[#This Row],[MR Default]]&lt;&gt;"",Table_Styles[[#This Row],[MR Default]],""))</f>
        <v/>
      </c>
      <c r="AE182" s="109"/>
      <c r="AF182" s="109"/>
      <c r="AG182" s="109" t="str">
        <f>IF(Table_Styles[[#This Row],[MB]]&lt;&gt;"",Table_Styles[[#This Row],[MB]],IF(Table_Styles[[#This Row],[MB Default]]&lt;&gt;"",Table_Styles[[#This Row],[MB Default]],""))</f>
        <v/>
      </c>
      <c r="AH182" s="109"/>
      <c r="AI182" s="109"/>
      <c r="AJ182" s="109" t="str">
        <f>IF(Table_Styles[[#This Row],[ML]]&lt;&gt;"",Table_Styles[[#This Row],[ML]],IF(Table_Styles[[#This Row],[ML Default]]&lt;&gt;"",Table_Styles[[#This Row],[ML Default]],""))</f>
        <v/>
      </c>
      <c r="AK182" s="109"/>
      <c r="AL182" s="109"/>
      <c r="AM182" s="109" t="str">
        <f>IF(Table_Styles[[#This Row],[PT]]&lt;&gt;"",Table_Styles[[#This Row],[PT]],IF(Table_Styles[[#This Row],[PT Default]]&lt;&gt;"",Table_Styles[[#This Row],[PT Default]],""))</f>
        <v/>
      </c>
      <c r="AN182" s="109"/>
      <c r="AO182" s="109"/>
      <c r="AP182" s="109" t="str">
        <f>IF(Table_Styles[[#This Row],[PR]]&lt;&gt;"",Table_Styles[[#This Row],[PR]],IF(Table_Styles[[#This Row],[PR Default]]&lt;&gt;"",Table_Styles[[#This Row],[PR Default]],""))</f>
        <v/>
      </c>
      <c r="AQ182" s="109"/>
      <c r="AR182" s="109"/>
      <c r="AS182" s="109" t="str">
        <f>IF(Table_Styles[[#This Row],[PB]]&lt;&gt;"",Table_Styles[[#This Row],[PB]],IF(Table_Styles[[#This Row],[PB Default]]&lt;&gt;"",Table_Styles[[#This Row],[PB Default]],""))</f>
        <v/>
      </c>
      <c r="AT182" s="109"/>
      <c r="AU182" s="109"/>
      <c r="AV182" s="109" t="str">
        <f>IF(Table_Styles[[#This Row],[PL]]&lt;&gt;"",Table_Styles[[#This Row],[PL]],IF(Table_Styles[[#This Row],[PL Default]]&lt;&gt;"",Table_Styles[[#This Row],[PL Default]],""))</f>
        <v/>
      </c>
      <c r="AW182" s="109"/>
      <c r="AX182" s="109"/>
      <c r="AY182" s="109" t="str">
        <f>IF(Table_Styles[[#This Row],[BT]]&lt;&gt;"",Table_Styles[[#This Row],[BT]],IF(Table_Styles[[#This Row],[BT Default]]&lt;&gt;"",Table_Styles[[#This Row],[BT Default]],""))</f>
        <v/>
      </c>
      <c r="AZ182" s="109"/>
      <c r="BA182" s="109"/>
      <c r="BB182" s="109" t="str">
        <f>IF(Table_Styles[[#This Row],[BR]]&lt;&gt;"",Table_Styles[[#This Row],[BR]],IF(Table_Styles[[#This Row],[BR Default]]&lt;&gt;"",Table_Styles[[#This Row],[BR Default]],""))</f>
        <v/>
      </c>
      <c r="BC182" s="109"/>
      <c r="BD182" s="109"/>
      <c r="BE182" s="109" t="str">
        <f>IF(Table_Styles[[#This Row],[BB]]&lt;&gt;"",Table_Styles[[#This Row],[BB]],IF(Table_Styles[[#This Row],[BB Default]]&lt;&gt;"",Table_Styles[[#This Row],[BB Default]],""))</f>
        <v/>
      </c>
      <c r="BF182" s="109"/>
      <c r="BG182" s="109"/>
      <c r="BH182" s="109" t="str">
        <f>IF(Table_Styles[[#This Row],[BL]]&lt;&gt;"",Table_Styles[[#This Row],[BL]],IF(Table_Styles[[#This Row],[BL Default]]&lt;&gt;"",Table_Styles[[#This Row],[BL Default]],""))</f>
        <v/>
      </c>
      <c r="BI182" s="109"/>
      <c r="BJ182" s="109"/>
      <c r="BK182" s="109" t="str">
        <f>IF(Table_Styles[[#This Row],[Width]]&lt;&gt;"",Table_Styles[[#This Row],[Width]],IF(Table_Styles[[#This Row],[Width Default]]&lt;&gt;"",Table_Styles[[#This Row],[Width Default]],""))</f>
        <v/>
      </c>
      <c r="BL182" s="109"/>
      <c r="BM182" s="109"/>
      <c r="BN182" s="109" t="str">
        <f>IF(Table_Styles[[#This Row],[Height]]&lt;&gt;"",Table_Styles[[#This Row],[Height]],IF(Table_Styles[[#This Row],[Height Default]]&lt;&gt;"",Table_Styles[[#This Row],[Height Default]],""))</f>
        <v/>
      </c>
      <c r="BO182" s="109"/>
      <c r="BP182" s="109"/>
      <c r="BQ182" s="109" t="str">
        <f>IF(Table_Styles[[#This Row],[Top]]&lt;&gt;"",Table_Styles[[#This Row],[Top]],IF(Table_Styles[[#This Row],[Top Default]]&lt;&gt;"",Table_Styles[[#This Row],[Top Default]],""))</f>
        <v/>
      </c>
      <c r="BR182" s="109"/>
      <c r="BS182" s="109"/>
      <c r="BT182" s="109" t="str">
        <f>IF(Table_Styles[[#This Row],[Right]]&lt;&gt;"",Table_Styles[[#This Row],[Right]],IF(Table_Styles[[#This Row],[Right Default]]&lt;&gt;"",Table_Styles[[#This Row],[Right Default]],""))</f>
        <v/>
      </c>
      <c r="BU182" s="109"/>
      <c r="BV182" s="109"/>
      <c r="BW182" s="109" t="str">
        <f>IF(Table_Styles[[#This Row],[Bottom]]&lt;&gt;"",Table_Styles[[#This Row],[Bottom]],IF(Table_Styles[[#This Row],[Bottom Default]]&lt;&gt;"",Table_Styles[[#This Row],[Bottom Default]],""))</f>
        <v/>
      </c>
      <c r="BX182" s="109"/>
      <c r="BY182" s="109"/>
      <c r="BZ182" s="109" t="str">
        <f>IF(Table_Styles[[#This Row],[Left]]&lt;&gt;"",Table_Styles[[#This Row],[Left]],IF(Table_Styles[[#This Row],[Left Default]]&lt;&gt;"",Table_Styles[[#This Row],[Left Default]],""))</f>
        <v/>
      </c>
      <c r="CA182" s="109"/>
      <c r="CB182" s="109" t="str">
        <f>IF(AND(Table_Styles[[#This Row],[Selector]]&lt;&gt;"",Table_Styles[[#This Row],[Font Family Used]]&lt;&gt;"",Table_Styles[[#This Row],[Font Weight Used]]&lt;&gt;""),Table_Styles[[#This Row],[Font Family Used]]&amp;" "&amp;Table_Styles[[#This Row],[Font Weight Used]],"")</f>
        <v/>
      </c>
      <c r="CC182" s="109" t="str">
        <f ca="1">IF(AND(Table_Styles[[#This Row],[Selector]],COUNTIF(OFFSET(CC:CC,0,0,ROW()-1,1),"="&amp;Table_Styles[[#This Row],[Font]])=0),Table_Styles[[#This Row],[Font]],"")</f>
        <v/>
      </c>
      <c r="CD182" s="109" t="str">
        <f ca="1">IF(Table_Styles[[#This Row],[Unique Font]]&lt;&gt;"",
"{""fontFamily"":"""&amp;Table_Styles[[#This Row],[Font Family Used]]&amp;""",""fontWeight"":"&amp;Table_Styles[[#This Row],[Font Weight Used]]&amp;"}","")</f>
        <v/>
      </c>
      <c r="CE182"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2" s="109" t="str">
        <f>IF(AND(Table_Styles[[#This Row],[Selector]]&lt;&gt;"", Table_Styles[[#This Row],[Config Properties]]&lt;&gt;""),
Table_Styles[[#This Row],[Selector]]&amp;" { "&amp;Table_Styles[[#This Row],[Config Properties]]&amp;" }","")</f>
        <v/>
      </c>
      <c r="CG182" s="109" t="str">
        <f xml:space="preserve">
SUBSTITUTE(SUBSTITUTE(SUBSTITUTE(SUBSTITUTE(SUBSTITUTE(SUBSTITUTE(SUBSTITUTE(SUBSTITUTE(Table_Styles[[#This Row],[Config]],
" {","{"),
"{ ","{"),
" }","}"),
"} ","}"),
" ,",","),
", ",","),
" :",":"),
": ",":")</f>
        <v/>
      </c>
    </row>
    <row r="183" spans="2:85" ht="21" customHeight="1">
      <c r="B183" s="170" t="s">
        <v>547</v>
      </c>
      <c r="C183" s="6" t="s">
        <v>558</v>
      </c>
      <c r="D183" s="59"/>
      <c r="E183" s="60"/>
      <c r="F183" s="29" t="str">
        <f>IF(Table_Styles[[#This Row],[Font Family]]&lt;&gt;"",Table_Styles[[#This Row],[Font Family]],IF(Table_Styles[[#This Row],[Font Family Default]]&lt;&gt;"",Table_Styles[[#This Row],[Font Family Default]],""))</f>
        <v/>
      </c>
      <c r="G183" s="59"/>
      <c r="H183" s="60"/>
      <c r="I183" s="29" t="str">
        <f>IF(Table_Styles[[#This Row],[Font Size]]&lt;&gt;"",Table_Styles[[#This Row],[Font Size]],IF(Table_Styles[[#This Row],[Font Size Default]]&lt;&gt;"",Table_Styles[[#This Row],[Font Size Default]],""))</f>
        <v/>
      </c>
      <c r="J183" s="59"/>
      <c r="K183" s="60"/>
      <c r="L183" s="29" t="str">
        <f>IF(Table_Styles[[#This Row],[Font Weight]]&lt;&gt;"",Table_Styles[[#This Row],[Font Weight]],IF(Table_Styles[[#This Row],[Font Weight Default]]&lt;&gt;"",Table_Styles[[#This Row],[Font Weight Default]],""))</f>
        <v/>
      </c>
      <c r="M183" s="59"/>
      <c r="N183" s="60"/>
      <c r="O183" s="29" t="str">
        <f>IF(Table_Styles[[#This Row],[Colour]]&lt;&gt;"",Table_Styles[[#This Row],[Colour]],IF(Table_Styles[[#This Row],[Colour Default]]&lt;&gt;"",Table_Styles[[#This Row],[Colour Default]],""))</f>
        <v/>
      </c>
      <c r="P183" s="59"/>
      <c r="Q183" s="60"/>
      <c r="R183" s="29" t="str">
        <f>IF(Table_Styles[[#This Row],[Background]]&lt;&gt;"",Table_Styles[[#This Row],[Background]],IF(Table_Styles[[#This Row],[Background Default]]&lt;&gt;"",Table_Styles[[#This Row],[Background Default]],""))</f>
        <v/>
      </c>
      <c r="S183" s="59"/>
      <c r="T183" s="60"/>
      <c r="U183" s="29" t="str">
        <f>IF(Table_Styles[[#This Row],[Border]]&lt;&gt;"",Table_Styles[[#This Row],[Border]],IF(Table_Styles[[#This Row],[Border Default]]&lt;&gt;"",Table_Styles[[#This Row],[Border Default]],""))</f>
        <v/>
      </c>
      <c r="V183" s="60"/>
      <c r="W183" s="60"/>
      <c r="X183" s="29" t="str">
        <f>IF(Table_Styles[[#This Row],[Border Radius]]&lt;&gt;"",Table_Styles[[#This Row],[Border Radius]],IF(Table_Styles[[#This Row],[Border Radius Default]]&lt;&gt;"",Table_Styles[[#This Row],[Border Radius Default]],""))</f>
        <v/>
      </c>
      <c r="Y183" s="59"/>
      <c r="Z183" s="25" t="s">
        <v>398</v>
      </c>
      <c r="AA183" s="29" t="str">
        <f>IF(Table_Styles[[#This Row],[MT]]&lt;&gt;"",Table_Styles[[#This Row],[MT]],IF(Table_Styles[[#This Row],[MT Default]]&lt;&gt;"",Table_Styles[[#This Row],[MT Default]],""))</f>
        <v>10px</v>
      </c>
      <c r="AB183" s="59"/>
      <c r="AC183" s="60"/>
      <c r="AD183" s="29" t="str">
        <f>IF(Table_Styles[[#This Row],[MR]]&lt;&gt;"",Table_Styles[[#This Row],[MR]],IF(Table_Styles[[#This Row],[MR Default]]&lt;&gt;"",Table_Styles[[#This Row],[MR Default]],""))</f>
        <v/>
      </c>
      <c r="AE183" s="59"/>
      <c r="AF183" s="60"/>
      <c r="AG183" s="29" t="str">
        <f>IF(Table_Styles[[#This Row],[MB]]&lt;&gt;"",Table_Styles[[#This Row],[MB]],IF(Table_Styles[[#This Row],[MB Default]]&lt;&gt;"",Table_Styles[[#This Row],[MB Default]],""))</f>
        <v/>
      </c>
      <c r="AH183" s="59"/>
      <c r="AI183" s="60"/>
      <c r="AJ183" s="29" t="str">
        <f>IF(Table_Styles[[#This Row],[ML]]&lt;&gt;"",Table_Styles[[#This Row],[ML]],IF(Table_Styles[[#This Row],[ML Default]]&lt;&gt;"",Table_Styles[[#This Row],[ML Default]],""))</f>
        <v/>
      </c>
      <c r="AK183" s="59"/>
      <c r="AL183" s="60"/>
      <c r="AM183" s="29" t="str">
        <f>IF(Table_Styles[[#This Row],[PT]]&lt;&gt;"",Table_Styles[[#This Row],[PT]],IF(Table_Styles[[#This Row],[PT Default]]&lt;&gt;"",Table_Styles[[#This Row],[PT Default]],""))</f>
        <v/>
      </c>
      <c r="AN183" s="59"/>
      <c r="AO183" s="60"/>
      <c r="AP183" s="29" t="str">
        <f>IF(Table_Styles[[#This Row],[PR]]&lt;&gt;"",Table_Styles[[#This Row],[PR]],IF(Table_Styles[[#This Row],[PR Default]]&lt;&gt;"",Table_Styles[[#This Row],[PR Default]],""))</f>
        <v/>
      </c>
      <c r="AQ183" s="59"/>
      <c r="AR183" s="60"/>
      <c r="AS183" s="29" t="str">
        <f>IF(Table_Styles[[#This Row],[PB]]&lt;&gt;"",Table_Styles[[#This Row],[PB]],IF(Table_Styles[[#This Row],[PB Default]]&lt;&gt;"",Table_Styles[[#This Row],[PB Default]],""))</f>
        <v/>
      </c>
      <c r="AT183" s="59"/>
      <c r="AU183" s="60"/>
      <c r="AV183" s="29" t="str">
        <f>IF(Table_Styles[[#This Row],[PL]]&lt;&gt;"",Table_Styles[[#This Row],[PL]],IF(Table_Styles[[#This Row],[PL Default]]&lt;&gt;"",Table_Styles[[#This Row],[PL Default]],""))</f>
        <v/>
      </c>
      <c r="AW183" s="59"/>
      <c r="AX183" s="60"/>
      <c r="AY183" s="29" t="str">
        <f>IF(Table_Styles[[#This Row],[BT]]&lt;&gt;"",Table_Styles[[#This Row],[BT]],IF(Table_Styles[[#This Row],[BT Default]]&lt;&gt;"",Table_Styles[[#This Row],[BT Default]],""))</f>
        <v/>
      </c>
      <c r="AZ183" s="59"/>
      <c r="BA183" s="60"/>
      <c r="BB183" s="29" t="str">
        <f>IF(Table_Styles[[#This Row],[BR]]&lt;&gt;"",Table_Styles[[#This Row],[BR]],IF(Table_Styles[[#This Row],[BR Default]]&lt;&gt;"",Table_Styles[[#This Row],[BR Default]],""))</f>
        <v/>
      </c>
      <c r="BC183" s="59"/>
      <c r="BD183" s="60"/>
      <c r="BE183" s="29" t="str">
        <f>IF(Table_Styles[[#This Row],[BB]]&lt;&gt;"",Table_Styles[[#This Row],[BB]],IF(Table_Styles[[#This Row],[BB Default]]&lt;&gt;"",Table_Styles[[#This Row],[BB Default]],""))</f>
        <v/>
      </c>
      <c r="BF183" s="59"/>
      <c r="BG183" s="60"/>
      <c r="BH183" s="29" t="str">
        <f>IF(Table_Styles[[#This Row],[BL]]&lt;&gt;"",Table_Styles[[#This Row],[BL]],IF(Table_Styles[[#This Row],[BL Default]]&lt;&gt;"",Table_Styles[[#This Row],[BL Default]],""))</f>
        <v/>
      </c>
      <c r="BI183" s="60"/>
      <c r="BJ183" s="60"/>
      <c r="BK183" s="29" t="str">
        <f>IF(Table_Styles[[#This Row],[Width]]&lt;&gt;"",Table_Styles[[#This Row],[Width]],IF(Table_Styles[[#This Row],[Width Default]]&lt;&gt;"",Table_Styles[[#This Row],[Width Default]],""))</f>
        <v/>
      </c>
      <c r="BL183" s="60"/>
      <c r="BM183" s="60"/>
      <c r="BN183" s="29" t="str">
        <f>IF(Table_Styles[[#This Row],[Height]]&lt;&gt;"",Table_Styles[[#This Row],[Height]],IF(Table_Styles[[#This Row],[Height Default]]&lt;&gt;"",Table_Styles[[#This Row],[Height Default]],""))</f>
        <v/>
      </c>
      <c r="BO183" s="25"/>
      <c r="BP183" s="25"/>
      <c r="BQ183" s="29" t="str">
        <f>IF(Table_Styles[[#This Row],[Top]]&lt;&gt;"",Table_Styles[[#This Row],[Top]],IF(Table_Styles[[#This Row],[Top Default]]&lt;&gt;"",Table_Styles[[#This Row],[Top Default]],""))</f>
        <v/>
      </c>
      <c r="BR183" s="25"/>
      <c r="BS183" s="25"/>
      <c r="BT183" s="29" t="str">
        <f>IF(Table_Styles[[#This Row],[Right]]&lt;&gt;"",Table_Styles[[#This Row],[Right]],IF(Table_Styles[[#This Row],[Right Default]]&lt;&gt;"",Table_Styles[[#This Row],[Right Default]],""))</f>
        <v/>
      </c>
      <c r="BU183" s="25"/>
      <c r="BV183" s="25"/>
      <c r="BW183" s="29" t="str">
        <f>IF(Table_Styles[[#This Row],[Bottom]]&lt;&gt;"",Table_Styles[[#This Row],[Bottom]],IF(Table_Styles[[#This Row],[Bottom Default]]&lt;&gt;"",Table_Styles[[#This Row],[Bottom Default]],""))</f>
        <v/>
      </c>
      <c r="BX183" s="25"/>
      <c r="BY183" s="25"/>
      <c r="BZ183" s="29" t="str">
        <f>IF(Table_Styles[[#This Row],[Left]]&lt;&gt;"",Table_Styles[[#This Row],[Left]],IF(Table_Styles[[#This Row],[Left Default]]&lt;&gt;"",Table_Styles[[#This Row],[Left Default]],""))</f>
        <v/>
      </c>
      <c r="CA183" s="59"/>
      <c r="CB183" s="107" t="str">
        <f>IF(AND(Table_Styles[[#This Row],[Selector]]&lt;&gt;"",Table_Styles[[#This Row],[Font Family Used]]&lt;&gt;"",Table_Styles[[#This Row],[Font Weight Used]]&lt;&gt;""),Table_Styles[[#This Row],[Font Family Used]]&amp;" "&amp;Table_Styles[[#This Row],[Font Weight Used]],"")</f>
        <v/>
      </c>
      <c r="CC183" s="107" t="str">
        <f ca="1">IF(AND(Table_Styles[[#This Row],[Selector]],COUNTIF(OFFSET(CC:CC,0,0,ROW()-1,1),"="&amp;Table_Styles[[#This Row],[Font]])=0),Table_Styles[[#This Row],[Font]],"")</f>
        <v/>
      </c>
      <c r="CD183" s="107" t="str">
        <f ca="1">IF(Table_Styles[[#This Row],[Unique Font]]&lt;&gt;"",
"{""fontFamily"":"""&amp;Table_Styles[[#This Row],[Font Family Used]]&amp;""",""fontWeight"":"&amp;Table_Styles[[#This Row],[Font Weight Used]]&amp;"}","")</f>
        <v/>
      </c>
      <c r="CE183"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83" s="106" t="str">
        <f>IF(AND(Table_Styles[[#This Row],[Selector]]&lt;&gt;"", Table_Styles[[#This Row],[Config Properties]]&lt;&gt;""),
Table_Styles[[#This Row],[Selector]]&amp;" { "&amp;Table_Styles[[#This Row],[Config Properties]]&amp;" }","")</f>
        <v>#sidebar .header nav { margin-top: 10px }</v>
      </c>
      <c r="CG183" s="106" t="str">
        <f xml:space="preserve">
SUBSTITUTE(SUBSTITUTE(SUBSTITUTE(SUBSTITUTE(SUBSTITUTE(SUBSTITUTE(SUBSTITUTE(SUBSTITUTE(Table_Styles[[#This Row],[Config]],
" {","{"),
"{ ","{"),
" }","}"),
"} ","}"),
" ,",","),
", ",","),
" :",":"),
": ",":")</f>
        <v>#sidebar .header nav{margin-top:10px}</v>
      </c>
    </row>
    <row r="184" spans="2:85" ht="21" customHeight="1">
      <c r="B184" s="176" t="s">
        <v>499</v>
      </c>
      <c r="C184" s="170" t="s">
        <v>559</v>
      </c>
      <c r="D184" s="59"/>
      <c r="E184" s="60"/>
      <c r="F184" s="29" t="str">
        <f>IF(Table_Styles[[#This Row],[Font Family]]&lt;&gt;"",Table_Styles[[#This Row],[Font Family]],IF(Table_Styles[[#This Row],[Font Family Default]]&lt;&gt;"",Table_Styles[[#This Row],[Font Family Default]],""))</f>
        <v/>
      </c>
      <c r="G184" s="59"/>
      <c r="H184" s="60"/>
      <c r="I184" s="29" t="str">
        <f>IF(Table_Styles[[#This Row],[Font Size]]&lt;&gt;"",Table_Styles[[#This Row],[Font Size]],IF(Table_Styles[[#This Row],[Font Size Default]]&lt;&gt;"",Table_Styles[[#This Row],[Font Size Default]],""))</f>
        <v/>
      </c>
      <c r="J184" s="59"/>
      <c r="K184" s="60"/>
      <c r="L184" s="29" t="str">
        <f>IF(Table_Styles[[#This Row],[Font Weight]]&lt;&gt;"",Table_Styles[[#This Row],[Font Weight]],IF(Table_Styles[[#This Row],[Font Weight Default]]&lt;&gt;"",Table_Styles[[#This Row],[Font Weight Default]],""))</f>
        <v/>
      </c>
      <c r="M184" s="59"/>
      <c r="N184" s="60"/>
      <c r="O184" s="29" t="str">
        <f>IF(Table_Styles[[#This Row],[Colour]]&lt;&gt;"",Table_Styles[[#This Row],[Colour]],IF(Table_Styles[[#This Row],[Colour Default]]&lt;&gt;"",Table_Styles[[#This Row],[Colour Default]],""))</f>
        <v/>
      </c>
      <c r="P184" s="59"/>
      <c r="Q184" s="60"/>
      <c r="R184" s="29" t="str">
        <f>IF(Table_Styles[[#This Row],[Background]]&lt;&gt;"",Table_Styles[[#This Row],[Background]],IF(Table_Styles[[#This Row],[Background Default]]&lt;&gt;"",Table_Styles[[#This Row],[Background Default]],""))</f>
        <v/>
      </c>
      <c r="S184" s="59"/>
      <c r="T184" s="60"/>
      <c r="U184" s="29" t="str">
        <f>IF(Table_Styles[[#This Row],[Border]]&lt;&gt;"",Table_Styles[[#This Row],[Border]],IF(Table_Styles[[#This Row],[Border Default]]&lt;&gt;"",Table_Styles[[#This Row],[Border Default]],""))</f>
        <v/>
      </c>
      <c r="V184" s="60"/>
      <c r="W184" s="60"/>
      <c r="X184" s="29" t="str">
        <f>IF(Table_Styles[[#This Row],[Border Radius]]&lt;&gt;"",Table_Styles[[#This Row],[Border Radius]],IF(Table_Styles[[#This Row],[Border Radius Default]]&lt;&gt;"",Table_Styles[[#This Row],[Border Radius Default]],""))</f>
        <v/>
      </c>
      <c r="Y184" s="59"/>
      <c r="Z184" s="60"/>
      <c r="AA184" s="29" t="str">
        <f>IF(Table_Styles[[#This Row],[MT]]&lt;&gt;"",Table_Styles[[#This Row],[MT]],IF(Table_Styles[[#This Row],[MT Default]]&lt;&gt;"",Table_Styles[[#This Row],[MT Default]],""))</f>
        <v/>
      </c>
      <c r="AB184" s="59"/>
      <c r="AC184" s="60"/>
      <c r="AD184" s="29" t="str">
        <f>IF(Table_Styles[[#This Row],[MR]]&lt;&gt;"",Table_Styles[[#This Row],[MR]],IF(Table_Styles[[#This Row],[MR Default]]&lt;&gt;"",Table_Styles[[#This Row],[MR Default]],""))</f>
        <v/>
      </c>
      <c r="AE184" s="59"/>
      <c r="AF184" s="60"/>
      <c r="AG184" s="29" t="str">
        <f>IF(Table_Styles[[#This Row],[MB]]&lt;&gt;"",Table_Styles[[#This Row],[MB]],IF(Table_Styles[[#This Row],[MB Default]]&lt;&gt;"",Table_Styles[[#This Row],[MB Default]],""))</f>
        <v/>
      </c>
      <c r="AH184" s="59"/>
      <c r="AI184" s="60"/>
      <c r="AJ184" s="29" t="str">
        <f>IF(Table_Styles[[#This Row],[ML]]&lt;&gt;"",Table_Styles[[#This Row],[ML]],IF(Table_Styles[[#This Row],[ML Default]]&lt;&gt;"",Table_Styles[[#This Row],[ML Default]],""))</f>
        <v/>
      </c>
      <c r="AK184" s="59"/>
      <c r="AL184" s="60"/>
      <c r="AM184" s="29" t="str">
        <f>IF(Table_Styles[[#This Row],[PT]]&lt;&gt;"",Table_Styles[[#This Row],[PT]],IF(Table_Styles[[#This Row],[PT Default]]&lt;&gt;"",Table_Styles[[#This Row],[PT Default]],""))</f>
        <v/>
      </c>
      <c r="AN184" s="59"/>
      <c r="AO184" s="60"/>
      <c r="AP184" s="29" t="str">
        <f>IF(Table_Styles[[#This Row],[PR]]&lt;&gt;"",Table_Styles[[#This Row],[PR]],IF(Table_Styles[[#This Row],[PR Default]]&lt;&gt;"",Table_Styles[[#This Row],[PR Default]],""))</f>
        <v/>
      </c>
      <c r="AQ184" s="59"/>
      <c r="AR184" s="60"/>
      <c r="AS184" s="29" t="str">
        <f>IF(Table_Styles[[#This Row],[PB]]&lt;&gt;"",Table_Styles[[#This Row],[PB]],IF(Table_Styles[[#This Row],[PB Default]]&lt;&gt;"",Table_Styles[[#This Row],[PB Default]],""))</f>
        <v/>
      </c>
      <c r="AT184" s="59"/>
      <c r="AU184" s="60"/>
      <c r="AV184" s="29" t="str">
        <f>IF(Table_Styles[[#This Row],[PL]]&lt;&gt;"",Table_Styles[[#This Row],[PL]],IF(Table_Styles[[#This Row],[PL Default]]&lt;&gt;"",Table_Styles[[#This Row],[PL Default]],""))</f>
        <v/>
      </c>
      <c r="AW184" s="59"/>
      <c r="AX184" s="60"/>
      <c r="AY184" s="29" t="str">
        <f>IF(Table_Styles[[#This Row],[BT]]&lt;&gt;"",Table_Styles[[#This Row],[BT]],IF(Table_Styles[[#This Row],[BT Default]]&lt;&gt;"",Table_Styles[[#This Row],[BT Default]],""))</f>
        <v/>
      </c>
      <c r="AZ184" s="59"/>
      <c r="BA184" s="60"/>
      <c r="BB184" s="29" t="str">
        <f>IF(Table_Styles[[#This Row],[BR]]&lt;&gt;"",Table_Styles[[#This Row],[BR]],IF(Table_Styles[[#This Row],[BR Default]]&lt;&gt;"",Table_Styles[[#This Row],[BR Default]],""))</f>
        <v/>
      </c>
      <c r="BC184" s="59"/>
      <c r="BD184" s="60"/>
      <c r="BE184" s="29" t="str">
        <f>IF(Table_Styles[[#This Row],[BB]]&lt;&gt;"",Table_Styles[[#This Row],[BB]],IF(Table_Styles[[#This Row],[BB Default]]&lt;&gt;"",Table_Styles[[#This Row],[BB Default]],""))</f>
        <v/>
      </c>
      <c r="BF184" s="59"/>
      <c r="BG184" s="60"/>
      <c r="BH184" s="29" t="str">
        <f>IF(Table_Styles[[#This Row],[BL]]&lt;&gt;"",Table_Styles[[#This Row],[BL]],IF(Table_Styles[[#This Row],[BL Default]]&lt;&gt;"",Table_Styles[[#This Row],[BL Default]],""))</f>
        <v/>
      </c>
      <c r="BI184" s="60"/>
      <c r="BJ184" s="60"/>
      <c r="BK184" s="29" t="str">
        <f>IF(Table_Styles[[#This Row],[Width]]&lt;&gt;"",Table_Styles[[#This Row],[Width]],IF(Table_Styles[[#This Row],[Width Default]]&lt;&gt;"",Table_Styles[[#This Row],[Width Default]],""))</f>
        <v/>
      </c>
      <c r="BL184" s="60"/>
      <c r="BM184" s="60"/>
      <c r="BN184" s="29" t="str">
        <f>IF(Table_Styles[[#This Row],[Height]]&lt;&gt;"",Table_Styles[[#This Row],[Height]],IF(Table_Styles[[#This Row],[Height Default]]&lt;&gt;"",Table_Styles[[#This Row],[Height Default]],""))</f>
        <v/>
      </c>
      <c r="BO184" s="25"/>
      <c r="BP184" s="25"/>
      <c r="BQ184" s="29" t="str">
        <f>IF(Table_Styles[[#This Row],[Top]]&lt;&gt;"",Table_Styles[[#This Row],[Top]],IF(Table_Styles[[#This Row],[Top Default]]&lt;&gt;"",Table_Styles[[#This Row],[Top Default]],""))</f>
        <v/>
      </c>
      <c r="BR184" s="25"/>
      <c r="BS184" s="25"/>
      <c r="BT184" s="29" t="str">
        <f>IF(Table_Styles[[#This Row],[Right]]&lt;&gt;"",Table_Styles[[#This Row],[Right]],IF(Table_Styles[[#This Row],[Right Default]]&lt;&gt;"",Table_Styles[[#This Row],[Right Default]],""))</f>
        <v/>
      </c>
      <c r="BU184" s="25"/>
      <c r="BV184" s="25"/>
      <c r="BW184" s="29" t="str">
        <f>IF(Table_Styles[[#This Row],[Bottom]]&lt;&gt;"",Table_Styles[[#This Row],[Bottom]],IF(Table_Styles[[#This Row],[Bottom Default]]&lt;&gt;"",Table_Styles[[#This Row],[Bottom Default]],""))</f>
        <v/>
      </c>
      <c r="BX184" s="25"/>
      <c r="BY184" s="25"/>
      <c r="BZ184" s="29" t="str">
        <f>IF(Table_Styles[[#This Row],[Left]]&lt;&gt;"",Table_Styles[[#This Row],[Left]],IF(Table_Styles[[#This Row],[Left Default]]&lt;&gt;"",Table_Styles[[#This Row],[Left Default]],""))</f>
        <v/>
      </c>
      <c r="CA184" s="59"/>
      <c r="CB184" s="107" t="str">
        <f>IF(AND(Table_Styles[[#This Row],[Selector]]&lt;&gt;"",Table_Styles[[#This Row],[Font Family Used]]&lt;&gt;"",Table_Styles[[#This Row],[Font Weight Used]]&lt;&gt;""),Table_Styles[[#This Row],[Font Family Used]]&amp;" "&amp;Table_Styles[[#This Row],[Font Weight Used]],"")</f>
        <v/>
      </c>
      <c r="CC184" s="107" t="str">
        <f ca="1">IF(AND(Table_Styles[[#This Row],[Selector]],COUNTIF(OFFSET(CC:CC,0,0,ROW()-1,1),"="&amp;Table_Styles[[#This Row],[Font]])=0),Table_Styles[[#This Row],[Font]],"")</f>
        <v/>
      </c>
      <c r="CD184" s="107" t="str">
        <f ca="1">IF(Table_Styles[[#This Row],[Unique Font]]&lt;&gt;"",
"{""fontFamily"":"""&amp;Table_Styles[[#This Row],[Font Family Used]]&amp;""",""fontWeight"":"&amp;Table_Styles[[#This Row],[Font Weight Used]]&amp;"}","")</f>
        <v/>
      </c>
      <c r="CE184"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4" s="106" t="str">
        <f>IF(AND(Table_Styles[[#This Row],[Selector]]&lt;&gt;"", Table_Styles[[#This Row],[Config Properties]]&lt;&gt;""),
Table_Styles[[#This Row],[Selector]]&amp;" { "&amp;Table_Styles[[#This Row],[Config Properties]]&amp;" }","")</f>
        <v/>
      </c>
      <c r="CG184" s="106" t="str">
        <f xml:space="preserve">
SUBSTITUTE(SUBSTITUTE(SUBSTITUTE(SUBSTITUTE(SUBSTITUTE(SUBSTITUTE(SUBSTITUTE(SUBSTITUTE(Table_Styles[[#This Row],[Config]],
" {","{"),
"{ ","{"),
" }","}"),
"} ","}"),
" ,",","),
", ",","),
" :",":"),
": ",":")</f>
        <v/>
      </c>
    </row>
    <row r="185" spans="2:85" ht="21" customHeight="1">
      <c r="B185" s="175" t="s">
        <v>501</v>
      </c>
      <c r="C185" s="105" t="s">
        <v>560</v>
      </c>
      <c r="D185" s="59"/>
      <c r="E185" s="60"/>
      <c r="F185" s="29" t="str">
        <f>IF(Table_Styles[[#This Row],[Font Family]]&lt;&gt;"",Table_Styles[[#This Row],[Font Family]],IF(Table_Styles[[#This Row],[Font Family Default]]&lt;&gt;"",Table_Styles[[#This Row],[Font Family Default]],""))</f>
        <v/>
      </c>
      <c r="G185" s="59"/>
      <c r="H185" s="60"/>
      <c r="I185" s="29" t="str">
        <f>IF(Table_Styles[[#This Row],[Font Size]]&lt;&gt;"",Table_Styles[[#This Row],[Font Size]],IF(Table_Styles[[#This Row],[Font Size Default]]&lt;&gt;"",Table_Styles[[#This Row],[Font Size Default]],""))</f>
        <v/>
      </c>
      <c r="J185" s="59"/>
      <c r="K185" s="60"/>
      <c r="L185" s="29" t="str">
        <f>IF(Table_Styles[[#This Row],[Font Weight]]&lt;&gt;"",Table_Styles[[#This Row],[Font Weight]],IF(Table_Styles[[#This Row],[Font Weight Default]]&lt;&gt;"",Table_Styles[[#This Row],[Font Weight Default]],""))</f>
        <v/>
      </c>
      <c r="M185" s="59"/>
      <c r="N185" s="60"/>
      <c r="O185" s="29" t="str">
        <f>IF(Table_Styles[[#This Row],[Colour]]&lt;&gt;"",Table_Styles[[#This Row],[Colour]],IF(Table_Styles[[#This Row],[Colour Default]]&lt;&gt;"",Table_Styles[[#This Row],[Colour Default]],""))</f>
        <v/>
      </c>
      <c r="P185" s="59"/>
      <c r="Q185" s="60"/>
      <c r="R185" s="29" t="str">
        <f>IF(Table_Styles[[#This Row],[Background]]&lt;&gt;"",Table_Styles[[#This Row],[Background]],IF(Table_Styles[[#This Row],[Background Default]]&lt;&gt;"",Table_Styles[[#This Row],[Background Default]],""))</f>
        <v/>
      </c>
      <c r="S185" s="59"/>
      <c r="T185" s="60"/>
      <c r="U185" s="29" t="str">
        <f>IF(Table_Styles[[#This Row],[Border]]&lt;&gt;"",Table_Styles[[#This Row],[Border]],IF(Table_Styles[[#This Row],[Border Default]]&lt;&gt;"",Table_Styles[[#This Row],[Border Default]],""))</f>
        <v/>
      </c>
      <c r="V185" s="60"/>
      <c r="W185" s="60"/>
      <c r="X185" s="29" t="str">
        <f>IF(Table_Styles[[#This Row],[Border Radius]]&lt;&gt;"",Table_Styles[[#This Row],[Border Radius]],IF(Table_Styles[[#This Row],[Border Radius Default]]&lt;&gt;"",Table_Styles[[#This Row],[Border Radius Default]],""))</f>
        <v/>
      </c>
      <c r="Y185" s="59"/>
      <c r="Z185" s="25" t="s">
        <v>398</v>
      </c>
      <c r="AA185" s="29" t="str">
        <f>IF(Table_Styles[[#This Row],[MT]]&lt;&gt;"",Table_Styles[[#This Row],[MT]],IF(Table_Styles[[#This Row],[MT Default]]&lt;&gt;"",Table_Styles[[#This Row],[MT Default]],""))</f>
        <v>10px</v>
      </c>
      <c r="AB185" s="59"/>
      <c r="AC185" s="60"/>
      <c r="AD185" s="29" t="str">
        <f>IF(Table_Styles[[#This Row],[MR]]&lt;&gt;"",Table_Styles[[#This Row],[MR]],IF(Table_Styles[[#This Row],[MR Default]]&lt;&gt;"",Table_Styles[[#This Row],[MR Default]],""))</f>
        <v/>
      </c>
      <c r="AE185" s="59"/>
      <c r="AF185" s="60"/>
      <c r="AG185" s="29" t="str">
        <f>IF(Table_Styles[[#This Row],[MB]]&lt;&gt;"",Table_Styles[[#This Row],[MB]],IF(Table_Styles[[#This Row],[MB Default]]&lt;&gt;"",Table_Styles[[#This Row],[MB Default]],""))</f>
        <v/>
      </c>
      <c r="AH185" s="59"/>
      <c r="AI185" s="60"/>
      <c r="AJ185" s="29" t="str">
        <f>IF(Table_Styles[[#This Row],[ML]]&lt;&gt;"",Table_Styles[[#This Row],[ML]],IF(Table_Styles[[#This Row],[ML Default]]&lt;&gt;"",Table_Styles[[#This Row],[ML Default]],""))</f>
        <v/>
      </c>
      <c r="AK185" s="59"/>
      <c r="AL185" s="271"/>
      <c r="AM185" s="29" t="str">
        <f>IF(Table_Styles[[#This Row],[PT]]&lt;&gt;"",Table_Styles[[#This Row],[PT]],IF(Table_Styles[[#This Row],[PT Default]]&lt;&gt;"",Table_Styles[[#This Row],[PT Default]],""))</f>
        <v/>
      </c>
      <c r="AN185" s="59"/>
      <c r="AO185" s="271"/>
      <c r="AP185" s="29" t="str">
        <f>IF(Table_Styles[[#This Row],[PR]]&lt;&gt;"",Table_Styles[[#This Row],[PR]],IF(Table_Styles[[#This Row],[PR Default]]&lt;&gt;"",Table_Styles[[#This Row],[PR Default]],""))</f>
        <v/>
      </c>
      <c r="AQ185" s="59"/>
      <c r="AR185" s="271"/>
      <c r="AS185" s="29" t="str">
        <f>IF(Table_Styles[[#This Row],[PB]]&lt;&gt;"",Table_Styles[[#This Row],[PB]],IF(Table_Styles[[#This Row],[PB Default]]&lt;&gt;"",Table_Styles[[#This Row],[PB Default]],""))</f>
        <v/>
      </c>
      <c r="AT185" s="59"/>
      <c r="AU185" s="271"/>
      <c r="AV185" s="29" t="str">
        <f>IF(Table_Styles[[#This Row],[PL]]&lt;&gt;"",Table_Styles[[#This Row],[PL]],IF(Table_Styles[[#This Row],[PL Default]]&lt;&gt;"",Table_Styles[[#This Row],[PL Default]],""))</f>
        <v/>
      </c>
      <c r="AW185" s="59"/>
      <c r="AX185" s="60"/>
      <c r="AY185" s="29" t="str">
        <f>IF(Table_Styles[[#This Row],[BT]]&lt;&gt;"",Table_Styles[[#This Row],[BT]],IF(Table_Styles[[#This Row],[BT Default]]&lt;&gt;"",Table_Styles[[#This Row],[BT Default]],""))</f>
        <v/>
      </c>
      <c r="AZ185" s="59"/>
      <c r="BA185" s="60"/>
      <c r="BB185" s="29" t="str">
        <f>IF(Table_Styles[[#This Row],[BR]]&lt;&gt;"",Table_Styles[[#This Row],[BR]],IF(Table_Styles[[#This Row],[BR Default]]&lt;&gt;"",Table_Styles[[#This Row],[BR Default]],""))</f>
        <v/>
      </c>
      <c r="BC185" s="59"/>
      <c r="BD185" s="60"/>
      <c r="BE185" s="29" t="str">
        <f>IF(Table_Styles[[#This Row],[BB]]&lt;&gt;"",Table_Styles[[#This Row],[BB]],IF(Table_Styles[[#This Row],[BB Default]]&lt;&gt;"",Table_Styles[[#This Row],[BB Default]],""))</f>
        <v/>
      </c>
      <c r="BF185" s="59"/>
      <c r="BG185" s="60"/>
      <c r="BH185" s="29" t="str">
        <f>IF(Table_Styles[[#This Row],[BL]]&lt;&gt;"",Table_Styles[[#This Row],[BL]],IF(Table_Styles[[#This Row],[BL Default]]&lt;&gt;"",Table_Styles[[#This Row],[BL Default]],""))</f>
        <v/>
      </c>
      <c r="BI185" s="60"/>
      <c r="BJ185" s="174"/>
      <c r="BK185" s="29" t="str">
        <f>IF(Table_Styles[[#This Row],[Width]]&lt;&gt;"",Table_Styles[[#This Row],[Width]],IF(Table_Styles[[#This Row],[Width Default]]&lt;&gt;"",Table_Styles[[#This Row],[Width Default]],""))</f>
        <v/>
      </c>
      <c r="BL185" s="60"/>
      <c r="BM185" s="60"/>
      <c r="BN185" s="29" t="str">
        <f>IF(Table_Styles[[#This Row],[Height]]&lt;&gt;"",Table_Styles[[#This Row],[Height]],IF(Table_Styles[[#This Row],[Height Default]]&lt;&gt;"",Table_Styles[[#This Row],[Height Default]],""))</f>
        <v/>
      </c>
      <c r="BO185" s="25"/>
      <c r="BP185" s="25"/>
      <c r="BQ185" s="29" t="str">
        <f>IF(Table_Styles[[#This Row],[Top]]&lt;&gt;"",Table_Styles[[#This Row],[Top]],IF(Table_Styles[[#This Row],[Top Default]]&lt;&gt;"",Table_Styles[[#This Row],[Top Default]],""))</f>
        <v/>
      </c>
      <c r="BR185" s="25"/>
      <c r="BS185" s="25"/>
      <c r="BT185" s="29" t="str">
        <f>IF(Table_Styles[[#This Row],[Right]]&lt;&gt;"",Table_Styles[[#This Row],[Right]],IF(Table_Styles[[#This Row],[Right Default]]&lt;&gt;"",Table_Styles[[#This Row],[Right Default]],""))</f>
        <v/>
      </c>
      <c r="BU185" s="25"/>
      <c r="BV185" s="25"/>
      <c r="BW185" s="29" t="str">
        <f>IF(Table_Styles[[#This Row],[Bottom]]&lt;&gt;"",Table_Styles[[#This Row],[Bottom]],IF(Table_Styles[[#This Row],[Bottom Default]]&lt;&gt;"",Table_Styles[[#This Row],[Bottom Default]],""))</f>
        <v/>
      </c>
      <c r="BX185" s="25"/>
      <c r="BY185" s="25"/>
      <c r="BZ185" s="29" t="str">
        <f>IF(Table_Styles[[#This Row],[Left]]&lt;&gt;"",Table_Styles[[#This Row],[Left]],IF(Table_Styles[[#This Row],[Left Default]]&lt;&gt;"",Table_Styles[[#This Row],[Left Default]],""))</f>
        <v/>
      </c>
      <c r="CA185" s="59"/>
      <c r="CB185" s="107" t="str">
        <f>IF(AND(Table_Styles[[#This Row],[Selector]]&lt;&gt;"",Table_Styles[[#This Row],[Font Family Used]]&lt;&gt;"",Table_Styles[[#This Row],[Font Weight Used]]&lt;&gt;""),Table_Styles[[#This Row],[Font Family Used]]&amp;" "&amp;Table_Styles[[#This Row],[Font Weight Used]],"")</f>
        <v/>
      </c>
      <c r="CC185" s="107" t="str">
        <f ca="1">IF(AND(Table_Styles[[#This Row],[Selector]],COUNTIF(OFFSET(CC:CC,0,0,ROW()-1,1),"="&amp;Table_Styles[[#This Row],[Font]])=0),Table_Styles[[#This Row],[Font]],"")</f>
        <v/>
      </c>
      <c r="CD185" s="107" t="str">
        <f ca="1">IF(Table_Styles[[#This Row],[Unique Font]]&lt;&gt;"",
"{""fontFamily"":"""&amp;Table_Styles[[#This Row],[Font Family Used]]&amp;""",""fontWeight"":"&amp;Table_Styles[[#This Row],[Font Weight Used]]&amp;"}","")</f>
        <v/>
      </c>
      <c r="CE185"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85" s="106" t="str">
        <f>IF(AND(Table_Styles[[#This Row],[Selector]]&lt;&gt;"", Table_Styles[[#This Row],[Config Properties]]&lt;&gt;""),
Table_Styles[[#This Row],[Selector]]&amp;" { "&amp;Table_Styles[[#This Row],[Config Properties]]&amp;" }","")</f>
        <v>#sidebar .header nav .btn { margin-top: 10px }</v>
      </c>
      <c r="CG185" s="106" t="str">
        <f xml:space="preserve">
SUBSTITUTE(SUBSTITUTE(SUBSTITUTE(SUBSTITUTE(SUBSTITUTE(SUBSTITUTE(SUBSTITUTE(SUBSTITUTE(Table_Styles[[#This Row],[Config]],
" {","{"),
"{ ","{"),
" }","}"),
"} ","}"),
" ,",","),
", ",","),
" :",":"),
": ",":")</f>
        <v>#sidebar .header nav .btn{margin-top:10px}</v>
      </c>
    </row>
    <row r="186" spans="2:85" ht="21" customHeight="1">
      <c r="B186" s="175" t="s">
        <v>503</v>
      </c>
      <c r="C186" s="105" t="s">
        <v>561</v>
      </c>
      <c r="D186" s="59"/>
      <c r="E186" s="60"/>
      <c r="F186" s="29" t="str">
        <f>IF(Table_Styles[[#This Row],[Font Family]]&lt;&gt;"",Table_Styles[[#This Row],[Font Family]],IF(Table_Styles[[#This Row],[Font Family Default]]&lt;&gt;"",Table_Styles[[#This Row],[Font Family Default]],""))</f>
        <v/>
      </c>
      <c r="G186" s="59"/>
      <c r="H186" s="60"/>
      <c r="I186" s="29" t="str">
        <f>IF(Table_Styles[[#This Row],[Font Size]]&lt;&gt;"",Table_Styles[[#This Row],[Font Size]],IF(Table_Styles[[#This Row],[Font Size Default]]&lt;&gt;"",Table_Styles[[#This Row],[Font Size Default]],""))</f>
        <v/>
      </c>
      <c r="J186" s="59"/>
      <c r="K186" s="60"/>
      <c r="L186" s="29" t="str">
        <f>IF(Table_Styles[[#This Row],[Font Weight]]&lt;&gt;"",Table_Styles[[#This Row],[Font Weight]],IF(Table_Styles[[#This Row],[Font Weight Default]]&lt;&gt;"",Table_Styles[[#This Row],[Font Weight Default]],""))</f>
        <v/>
      </c>
      <c r="M186" s="59"/>
      <c r="N186" s="59"/>
      <c r="O186" s="29" t="str">
        <f>IF(Table_Styles[[#This Row],[Colour]]&lt;&gt;"",Table_Styles[[#This Row],[Colour]],IF(Table_Styles[[#This Row],[Colour Default]]&lt;&gt;"",Table_Styles[[#This Row],[Colour Default]],""))</f>
        <v/>
      </c>
      <c r="P186" s="59"/>
      <c r="Q186" s="60"/>
      <c r="R186" s="29" t="str">
        <f>IF(Table_Styles[[#This Row],[Background]]&lt;&gt;"",Table_Styles[[#This Row],[Background]],IF(Table_Styles[[#This Row],[Background Default]]&lt;&gt;"",Table_Styles[[#This Row],[Background Default]],""))</f>
        <v/>
      </c>
      <c r="S186" s="59"/>
      <c r="T186" s="60"/>
      <c r="U186" s="29" t="str">
        <f>IF(Table_Styles[[#This Row],[Border]]&lt;&gt;"",Table_Styles[[#This Row],[Border]],IF(Table_Styles[[#This Row],[Border Default]]&lt;&gt;"",Table_Styles[[#This Row],[Border Default]],""))</f>
        <v/>
      </c>
      <c r="V186" s="60"/>
      <c r="W186" s="60"/>
      <c r="X186" s="29" t="str">
        <f>IF(Table_Styles[[#This Row],[Border Radius]]&lt;&gt;"",Table_Styles[[#This Row],[Border Radius]],IF(Table_Styles[[#This Row],[Border Radius Default]]&lt;&gt;"",Table_Styles[[#This Row],[Border Radius Default]],""))</f>
        <v/>
      </c>
      <c r="Y186" s="59"/>
      <c r="Z186" s="60"/>
      <c r="AA186" s="29" t="str">
        <f>IF(Table_Styles[[#This Row],[MT]]&lt;&gt;"",Table_Styles[[#This Row],[MT]],IF(Table_Styles[[#This Row],[MT Default]]&lt;&gt;"",Table_Styles[[#This Row],[MT Default]],""))</f>
        <v/>
      </c>
      <c r="AB186" s="59"/>
      <c r="AC186" s="60"/>
      <c r="AD186" s="29" t="str">
        <f>IF(Table_Styles[[#This Row],[MR]]&lt;&gt;"",Table_Styles[[#This Row],[MR]],IF(Table_Styles[[#This Row],[MR Default]]&lt;&gt;"",Table_Styles[[#This Row],[MR Default]],""))</f>
        <v/>
      </c>
      <c r="AE186" s="59"/>
      <c r="AF186" s="60"/>
      <c r="AG186" s="29" t="str">
        <f>IF(Table_Styles[[#This Row],[MB]]&lt;&gt;"",Table_Styles[[#This Row],[MB]],IF(Table_Styles[[#This Row],[MB Default]]&lt;&gt;"",Table_Styles[[#This Row],[MB Default]],""))</f>
        <v/>
      </c>
      <c r="AH186" s="59"/>
      <c r="AI186" s="60"/>
      <c r="AJ186" s="29" t="str">
        <f>IF(Table_Styles[[#This Row],[ML]]&lt;&gt;"",Table_Styles[[#This Row],[ML]],IF(Table_Styles[[#This Row],[ML Default]]&lt;&gt;"",Table_Styles[[#This Row],[ML Default]],""))</f>
        <v/>
      </c>
      <c r="AK186" s="59"/>
      <c r="AL186" s="60"/>
      <c r="AM186" s="29" t="str">
        <f>IF(Table_Styles[[#This Row],[PT]]&lt;&gt;"",Table_Styles[[#This Row],[PT]],IF(Table_Styles[[#This Row],[PT Default]]&lt;&gt;"",Table_Styles[[#This Row],[PT Default]],""))</f>
        <v/>
      </c>
      <c r="AN186" s="59"/>
      <c r="AO186" s="60"/>
      <c r="AP186" s="29" t="str">
        <f>IF(Table_Styles[[#This Row],[PR]]&lt;&gt;"",Table_Styles[[#This Row],[PR]],IF(Table_Styles[[#This Row],[PR Default]]&lt;&gt;"",Table_Styles[[#This Row],[PR Default]],""))</f>
        <v/>
      </c>
      <c r="AQ186" s="59"/>
      <c r="AR186" s="60"/>
      <c r="AS186" s="29" t="str">
        <f>IF(Table_Styles[[#This Row],[PB]]&lt;&gt;"",Table_Styles[[#This Row],[PB]],IF(Table_Styles[[#This Row],[PB Default]]&lt;&gt;"",Table_Styles[[#This Row],[PB Default]],""))</f>
        <v/>
      </c>
      <c r="AT186" s="59"/>
      <c r="AU186" s="60"/>
      <c r="AV186" s="29" t="str">
        <f>IF(Table_Styles[[#This Row],[PL]]&lt;&gt;"",Table_Styles[[#This Row],[PL]],IF(Table_Styles[[#This Row],[PL Default]]&lt;&gt;"",Table_Styles[[#This Row],[PL Default]],""))</f>
        <v/>
      </c>
      <c r="AW186" s="59"/>
      <c r="AX186" s="60"/>
      <c r="AY186" s="29" t="str">
        <f>IF(Table_Styles[[#This Row],[BT]]&lt;&gt;"",Table_Styles[[#This Row],[BT]],IF(Table_Styles[[#This Row],[BT Default]]&lt;&gt;"",Table_Styles[[#This Row],[BT Default]],""))</f>
        <v/>
      </c>
      <c r="AZ186" s="59"/>
      <c r="BA186" s="60"/>
      <c r="BB186" s="29" t="str">
        <f>IF(Table_Styles[[#This Row],[BR]]&lt;&gt;"",Table_Styles[[#This Row],[BR]],IF(Table_Styles[[#This Row],[BR Default]]&lt;&gt;"",Table_Styles[[#This Row],[BR Default]],""))</f>
        <v/>
      </c>
      <c r="BC186" s="59"/>
      <c r="BD186" s="60"/>
      <c r="BE186" s="29" t="str">
        <f>IF(Table_Styles[[#This Row],[BB]]&lt;&gt;"",Table_Styles[[#This Row],[BB]],IF(Table_Styles[[#This Row],[BB Default]]&lt;&gt;"",Table_Styles[[#This Row],[BB Default]],""))</f>
        <v/>
      </c>
      <c r="BF186" s="59"/>
      <c r="BG186" s="60"/>
      <c r="BH186" s="29" t="str">
        <f>IF(Table_Styles[[#This Row],[BL]]&lt;&gt;"",Table_Styles[[#This Row],[BL]],IF(Table_Styles[[#This Row],[BL Default]]&lt;&gt;"",Table_Styles[[#This Row],[BL Default]],""))</f>
        <v/>
      </c>
      <c r="BI186" s="60"/>
      <c r="BJ186" s="60"/>
      <c r="BK186" s="29" t="str">
        <f>IF(Table_Styles[[#This Row],[Width]]&lt;&gt;"",Table_Styles[[#This Row],[Width]],IF(Table_Styles[[#This Row],[Width Default]]&lt;&gt;"",Table_Styles[[#This Row],[Width Default]],""))</f>
        <v/>
      </c>
      <c r="BL186" s="60"/>
      <c r="BM186" s="60"/>
      <c r="BN186" s="29" t="str">
        <f>IF(Table_Styles[[#This Row],[Height]]&lt;&gt;"",Table_Styles[[#This Row],[Height]],IF(Table_Styles[[#This Row],[Height Default]]&lt;&gt;"",Table_Styles[[#This Row],[Height Default]],""))</f>
        <v/>
      </c>
      <c r="BO186" s="25"/>
      <c r="BP186" s="25"/>
      <c r="BQ186" s="29" t="str">
        <f>IF(Table_Styles[[#This Row],[Top]]&lt;&gt;"",Table_Styles[[#This Row],[Top]],IF(Table_Styles[[#This Row],[Top Default]]&lt;&gt;"",Table_Styles[[#This Row],[Top Default]],""))</f>
        <v/>
      </c>
      <c r="BR186" s="25"/>
      <c r="BS186" s="25"/>
      <c r="BT186" s="29" t="str">
        <f>IF(Table_Styles[[#This Row],[Right]]&lt;&gt;"",Table_Styles[[#This Row],[Right]],IF(Table_Styles[[#This Row],[Right Default]]&lt;&gt;"",Table_Styles[[#This Row],[Right Default]],""))</f>
        <v/>
      </c>
      <c r="BU186" s="25"/>
      <c r="BV186" s="25"/>
      <c r="BW186" s="29" t="str">
        <f>IF(Table_Styles[[#This Row],[Bottom]]&lt;&gt;"",Table_Styles[[#This Row],[Bottom]],IF(Table_Styles[[#This Row],[Bottom Default]]&lt;&gt;"",Table_Styles[[#This Row],[Bottom Default]],""))</f>
        <v/>
      </c>
      <c r="BX186" s="25"/>
      <c r="BY186" s="25"/>
      <c r="BZ186" s="29" t="str">
        <f>IF(Table_Styles[[#This Row],[Left]]&lt;&gt;"",Table_Styles[[#This Row],[Left]],IF(Table_Styles[[#This Row],[Left Default]]&lt;&gt;"",Table_Styles[[#This Row],[Left Default]],""))</f>
        <v/>
      </c>
      <c r="CA186" s="59"/>
      <c r="CB186" s="107" t="str">
        <f>IF(AND(Table_Styles[[#This Row],[Selector]]&lt;&gt;"",Table_Styles[[#This Row],[Font Family Used]]&lt;&gt;"",Table_Styles[[#This Row],[Font Weight Used]]&lt;&gt;""),Table_Styles[[#This Row],[Font Family Used]]&amp;" "&amp;Table_Styles[[#This Row],[Font Weight Used]],"")</f>
        <v/>
      </c>
      <c r="CC186" s="107" t="str">
        <f ca="1">IF(AND(Table_Styles[[#This Row],[Selector]],COUNTIF(OFFSET(CC:CC,0,0,ROW()-1,1),"="&amp;Table_Styles[[#This Row],[Font]])=0),Table_Styles[[#This Row],[Font]],"")</f>
        <v/>
      </c>
      <c r="CD186" s="107" t="str">
        <f ca="1">IF(Table_Styles[[#This Row],[Unique Font]]&lt;&gt;"",
"{""fontFamily"":"""&amp;Table_Styles[[#This Row],[Font Family Used]]&amp;""",""fontWeight"":"&amp;Table_Styles[[#This Row],[Font Weight Used]]&amp;"}","")</f>
        <v/>
      </c>
      <c r="CE186"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6" s="106" t="str">
        <f>IF(AND(Table_Styles[[#This Row],[Selector]]&lt;&gt;"", Table_Styles[[#This Row],[Config Properties]]&lt;&gt;""),
Table_Styles[[#This Row],[Selector]]&amp;" { "&amp;Table_Styles[[#This Row],[Config Properties]]&amp;" }","")</f>
        <v/>
      </c>
      <c r="CG186" s="106" t="str">
        <f xml:space="preserve">
SUBSTITUTE(SUBSTITUTE(SUBSTITUTE(SUBSTITUTE(SUBSTITUTE(SUBSTITUTE(SUBSTITUTE(SUBSTITUTE(Table_Styles[[#This Row],[Config]],
" {","{"),
"{ ","{"),
" }","}"),
"} ","}"),
" ,",","),
", ",","),
" :",":"),
": ",":")</f>
        <v/>
      </c>
    </row>
    <row r="187" spans="2:85" ht="21" customHeight="1">
      <c r="B187" s="176" t="s">
        <v>505</v>
      </c>
      <c r="C187" s="105" t="s">
        <v>562</v>
      </c>
      <c r="D187" s="59"/>
      <c r="E187" s="60"/>
      <c r="F187" s="29" t="str">
        <f>IF(Table_Styles[[#This Row],[Font Family]]&lt;&gt;"",Table_Styles[[#This Row],[Font Family]],IF(Table_Styles[[#This Row],[Font Family Default]]&lt;&gt;"",Table_Styles[[#This Row],[Font Family Default]],""))</f>
        <v/>
      </c>
      <c r="G187" s="59"/>
      <c r="H187" s="60"/>
      <c r="I187" s="29" t="str">
        <f>IF(Table_Styles[[#This Row],[Font Size]]&lt;&gt;"",Table_Styles[[#This Row],[Font Size]],IF(Table_Styles[[#This Row],[Font Size Default]]&lt;&gt;"",Table_Styles[[#This Row],[Font Size Default]],""))</f>
        <v/>
      </c>
      <c r="J187" s="59"/>
      <c r="K187" s="60"/>
      <c r="L187" s="29" t="str">
        <f>IF(Table_Styles[[#This Row],[Font Weight]]&lt;&gt;"",Table_Styles[[#This Row],[Font Weight]],IF(Table_Styles[[#This Row],[Font Weight Default]]&lt;&gt;"",Table_Styles[[#This Row],[Font Weight Default]],""))</f>
        <v/>
      </c>
      <c r="M187" s="59"/>
      <c r="N187" s="60"/>
      <c r="O187" s="29" t="str">
        <f>IF(Table_Styles[[#This Row],[Colour]]&lt;&gt;"",Table_Styles[[#This Row],[Colour]],IF(Table_Styles[[#This Row],[Colour Default]]&lt;&gt;"",Table_Styles[[#This Row],[Colour Default]],""))</f>
        <v/>
      </c>
      <c r="P187" s="59"/>
      <c r="Q187" s="60"/>
      <c r="R187" s="29" t="str">
        <f>IF(Table_Styles[[#This Row],[Background]]&lt;&gt;"",Table_Styles[[#This Row],[Background]],IF(Table_Styles[[#This Row],[Background Default]]&lt;&gt;"",Table_Styles[[#This Row],[Background Default]],""))</f>
        <v/>
      </c>
      <c r="S187" s="59"/>
      <c r="T187" s="60"/>
      <c r="U187" s="29" t="str">
        <f>IF(Table_Styles[[#This Row],[Border]]&lt;&gt;"",Table_Styles[[#This Row],[Border]],IF(Table_Styles[[#This Row],[Border Default]]&lt;&gt;"",Table_Styles[[#This Row],[Border Default]],""))</f>
        <v/>
      </c>
      <c r="V187" s="60"/>
      <c r="W187" s="60"/>
      <c r="X187" s="29" t="str">
        <f>IF(Table_Styles[[#This Row],[Border Radius]]&lt;&gt;"",Table_Styles[[#This Row],[Border Radius]],IF(Table_Styles[[#This Row],[Border Radius Default]]&lt;&gt;"",Table_Styles[[#This Row],[Border Radius Default]],""))</f>
        <v/>
      </c>
      <c r="Y187" s="59"/>
      <c r="Z187" s="60"/>
      <c r="AA187" s="29" t="str">
        <f>IF(Table_Styles[[#This Row],[MT]]&lt;&gt;"",Table_Styles[[#This Row],[MT]],IF(Table_Styles[[#This Row],[MT Default]]&lt;&gt;"",Table_Styles[[#This Row],[MT Default]],""))</f>
        <v/>
      </c>
      <c r="AB187" s="59"/>
      <c r="AC187" s="60"/>
      <c r="AD187" s="29" t="str">
        <f>IF(Table_Styles[[#This Row],[MR]]&lt;&gt;"",Table_Styles[[#This Row],[MR]],IF(Table_Styles[[#This Row],[MR Default]]&lt;&gt;"",Table_Styles[[#This Row],[MR Default]],""))</f>
        <v/>
      </c>
      <c r="AE187" s="59"/>
      <c r="AF187" s="60"/>
      <c r="AG187" s="29" t="str">
        <f>IF(Table_Styles[[#This Row],[MB]]&lt;&gt;"",Table_Styles[[#This Row],[MB]],IF(Table_Styles[[#This Row],[MB Default]]&lt;&gt;"",Table_Styles[[#This Row],[MB Default]],""))</f>
        <v/>
      </c>
      <c r="AH187" s="59"/>
      <c r="AI187" s="60"/>
      <c r="AJ187" s="29" t="str">
        <f>IF(Table_Styles[[#This Row],[ML]]&lt;&gt;"",Table_Styles[[#This Row],[ML]],IF(Table_Styles[[#This Row],[ML Default]]&lt;&gt;"",Table_Styles[[#This Row],[ML Default]],""))</f>
        <v/>
      </c>
      <c r="AK187" s="59"/>
      <c r="AL187" s="60"/>
      <c r="AM187" s="29" t="str">
        <f>IF(Table_Styles[[#This Row],[PT]]&lt;&gt;"",Table_Styles[[#This Row],[PT]],IF(Table_Styles[[#This Row],[PT Default]]&lt;&gt;"",Table_Styles[[#This Row],[PT Default]],""))</f>
        <v/>
      </c>
      <c r="AN187" s="59"/>
      <c r="AO187" s="60"/>
      <c r="AP187" s="29" t="str">
        <f>IF(Table_Styles[[#This Row],[PR]]&lt;&gt;"",Table_Styles[[#This Row],[PR]],IF(Table_Styles[[#This Row],[PR Default]]&lt;&gt;"",Table_Styles[[#This Row],[PR Default]],""))</f>
        <v/>
      </c>
      <c r="AQ187" s="59"/>
      <c r="AR187" s="60"/>
      <c r="AS187" s="29" t="str">
        <f>IF(Table_Styles[[#This Row],[PB]]&lt;&gt;"",Table_Styles[[#This Row],[PB]],IF(Table_Styles[[#This Row],[PB Default]]&lt;&gt;"",Table_Styles[[#This Row],[PB Default]],""))</f>
        <v/>
      </c>
      <c r="AT187" s="59"/>
      <c r="AU187" s="60"/>
      <c r="AV187" s="29" t="str">
        <f>IF(Table_Styles[[#This Row],[PL]]&lt;&gt;"",Table_Styles[[#This Row],[PL]],IF(Table_Styles[[#This Row],[PL Default]]&lt;&gt;"",Table_Styles[[#This Row],[PL Default]],""))</f>
        <v/>
      </c>
      <c r="AW187" s="59"/>
      <c r="AX187" s="60"/>
      <c r="AY187" s="29" t="str">
        <f>IF(Table_Styles[[#This Row],[BT]]&lt;&gt;"",Table_Styles[[#This Row],[BT]],IF(Table_Styles[[#This Row],[BT Default]]&lt;&gt;"",Table_Styles[[#This Row],[BT Default]],""))</f>
        <v/>
      </c>
      <c r="AZ187" s="59"/>
      <c r="BA187" s="60"/>
      <c r="BB187" s="29" t="str">
        <f>IF(Table_Styles[[#This Row],[BR]]&lt;&gt;"",Table_Styles[[#This Row],[BR]],IF(Table_Styles[[#This Row],[BR Default]]&lt;&gt;"",Table_Styles[[#This Row],[BR Default]],""))</f>
        <v/>
      </c>
      <c r="BC187" s="59"/>
      <c r="BD187" s="60"/>
      <c r="BE187" s="29" t="str">
        <f>IF(Table_Styles[[#This Row],[BB]]&lt;&gt;"",Table_Styles[[#This Row],[BB]],IF(Table_Styles[[#This Row],[BB Default]]&lt;&gt;"",Table_Styles[[#This Row],[BB Default]],""))</f>
        <v/>
      </c>
      <c r="BF187" s="59"/>
      <c r="BG187" s="60"/>
      <c r="BH187" s="29" t="str">
        <f>IF(Table_Styles[[#This Row],[BL]]&lt;&gt;"",Table_Styles[[#This Row],[BL]],IF(Table_Styles[[#This Row],[BL Default]]&lt;&gt;"",Table_Styles[[#This Row],[BL Default]],""))</f>
        <v/>
      </c>
      <c r="BI187" s="60"/>
      <c r="BJ187" s="60"/>
      <c r="BK187" s="29" t="str">
        <f>IF(Table_Styles[[#This Row],[Width]]&lt;&gt;"",Table_Styles[[#This Row],[Width]],IF(Table_Styles[[#This Row],[Width Default]]&lt;&gt;"",Table_Styles[[#This Row],[Width Default]],""))</f>
        <v/>
      </c>
      <c r="BL187" s="60"/>
      <c r="BM187" s="60"/>
      <c r="BN187" s="29" t="str">
        <f>IF(Table_Styles[[#This Row],[Height]]&lt;&gt;"",Table_Styles[[#This Row],[Height]],IF(Table_Styles[[#This Row],[Height Default]]&lt;&gt;"",Table_Styles[[#This Row],[Height Default]],""))</f>
        <v/>
      </c>
      <c r="BO187" s="25"/>
      <c r="BP187" s="25"/>
      <c r="BQ187" s="29" t="str">
        <f>IF(Table_Styles[[#This Row],[Top]]&lt;&gt;"",Table_Styles[[#This Row],[Top]],IF(Table_Styles[[#This Row],[Top Default]]&lt;&gt;"",Table_Styles[[#This Row],[Top Default]],""))</f>
        <v/>
      </c>
      <c r="BR187" s="25"/>
      <c r="BS187" s="25"/>
      <c r="BT187" s="29" t="str">
        <f>IF(Table_Styles[[#This Row],[Right]]&lt;&gt;"",Table_Styles[[#This Row],[Right]],IF(Table_Styles[[#This Row],[Right Default]]&lt;&gt;"",Table_Styles[[#This Row],[Right Default]],""))</f>
        <v/>
      </c>
      <c r="BU187" s="25"/>
      <c r="BV187" s="25"/>
      <c r="BW187" s="29" t="str">
        <f>IF(Table_Styles[[#This Row],[Bottom]]&lt;&gt;"",Table_Styles[[#This Row],[Bottom]],IF(Table_Styles[[#This Row],[Bottom Default]]&lt;&gt;"",Table_Styles[[#This Row],[Bottom Default]],""))</f>
        <v/>
      </c>
      <c r="BX187" s="25"/>
      <c r="BY187" s="25"/>
      <c r="BZ187" s="29" t="str">
        <f>IF(Table_Styles[[#This Row],[Left]]&lt;&gt;"",Table_Styles[[#This Row],[Left]],IF(Table_Styles[[#This Row],[Left Default]]&lt;&gt;"",Table_Styles[[#This Row],[Left Default]],""))</f>
        <v/>
      </c>
      <c r="CA187" s="59"/>
      <c r="CB187" s="107" t="str">
        <f>IF(AND(Table_Styles[[#This Row],[Selector]]&lt;&gt;"",Table_Styles[[#This Row],[Font Family Used]]&lt;&gt;"",Table_Styles[[#This Row],[Font Weight Used]]&lt;&gt;""),Table_Styles[[#This Row],[Font Family Used]]&amp;" "&amp;Table_Styles[[#This Row],[Font Weight Used]],"")</f>
        <v/>
      </c>
      <c r="CC187" s="107" t="str">
        <f ca="1">IF(AND(Table_Styles[[#This Row],[Selector]],COUNTIF(OFFSET(CC:CC,0,0,ROW()-1,1),"="&amp;Table_Styles[[#This Row],[Font]])=0),Table_Styles[[#This Row],[Font]],"")</f>
        <v/>
      </c>
      <c r="CD187" s="107" t="str">
        <f ca="1">IF(Table_Styles[[#This Row],[Unique Font]]&lt;&gt;"",
"{""fontFamily"":"""&amp;Table_Styles[[#This Row],[Font Family Used]]&amp;""",""fontWeight"":"&amp;Table_Styles[[#This Row],[Font Weight Used]]&amp;"}","")</f>
        <v/>
      </c>
      <c r="CE187"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7" s="106" t="str">
        <f>IF(AND(Table_Styles[[#This Row],[Selector]]&lt;&gt;"", Table_Styles[[#This Row],[Config Properties]]&lt;&gt;""),
Table_Styles[[#This Row],[Selector]]&amp;" { "&amp;Table_Styles[[#This Row],[Config Properties]]&amp;" }","")</f>
        <v/>
      </c>
      <c r="CG187" s="106" t="str">
        <f xml:space="preserve">
SUBSTITUTE(SUBSTITUTE(SUBSTITUTE(SUBSTITUTE(SUBSTITUTE(SUBSTITUTE(SUBSTITUTE(SUBSTITUTE(Table_Styles[[#This Row],[Config]],
" {","{"),
"{ ","{"),
" }","}"),
"} ","}"),
" ,",","),
", ",","),
" :",":"),
": ",":")</f>
        <v/>
      </c>
    </row>
    <row r="188" spans="2:85" ht="21" customHeight="1">
      <c r="B188" s="176" t="s">
        <v>507</v>
      </c>
      <c r="C188" s="105" t="s">
        <v>563</v>
      </c>
      <c r="D188" s="59"/>
      <c r="E188" s="60"/>
      <c r="F188" s="29" t="str">
        <f>IF(Table_Styles[[#This Row],[Font Family]]&lt;&gt;"",Table_Styles[[#This Row],[Font Family]],IF(Table_Styles[[#This Row],[Font Family Default]]&lt;&gt;"",Table_Styles[[#This Row],[Font Family Default]],""))</f>
        <v/>
      </c>
      <c r="G188" s="59"/>
      <c r="H188" s="60"/>
      <c r="I188" s="29" t="str">
        <f>IF(Table_Styles[[#This Row],[Font Size]]&lt;&gt;"",Table_Styles[[#This Row],[Font Size]],IF(Table_Styles[[#This Row],[Font Size Default]]&lt;&gt;"",Table_Styles[[#This Row],[Font Size Default]],""))</f>
        <v/>
      </c>
      <c r="J188" s="59"/>
      <c r="K188" s="60"/>
      <c r="L188" s="29" t="str">
        <f>IF(Table_Styles[[#This Row],[Font Weight]]&lt;&gt;"",Table_Styles[[#This Row],[Font Weight]],IF(Table_Styles[[#This Row],[Font Weight Default]]&lt;&gt;"",Table_Styles[[#This Row],[Font Weight Default]],""))</f>
        <v/>
      </c>
      <c r="M188" s="59"/>
      <c r="N188" s="60"/>
      <c r="O188" s="29" t="str">
        <f>IF(Table_Styles[[#This Row],[Colour]]&lt;&gt;"",Table_Styles[[#This Row],[Colour]],IF(Table_Styles[[#This Row],[Colour Default]]&lt;&gt;"",Table_Styles[[#This Row],[Colour Default]],""))</f>
        <v/>
      </c>
      <c r="P188" s="59"/>
      <c r="Q188" s="60"/>
      <c r="R188" s="29" t="str">
        <f>IF(Table_Styles[[#This Row],[Background]]&lt;&gt;"",Table_Styles[[#This Row],[Background]],IF(Table_Styles[[#This Row],[Background Default]]&lt;&gt;"",Table_Styles[[#This Row],[Background Default]],""))</f>
        <v/>
      </c>
      <c r="S188" s="59"/>
      <c r="T188" s="60"/>
      <c r="U188" s="29" t="str">
        <f>IF(Table_Styles[[#This Row],[Border]]&lt;&gt;"",Table_Styles[[#This Row],[Border]],IF(Table_Styles[[#This Row],[Border Default]]&lt;&gt;"",Table_Styles[[#This Row],[Border Default]],""))</f>
        <v/>
      </c>
      <c r="V188" s="60"/>
      <c r="W188" s="60"/>
      <c r="X188" s="29" t="str">
        <f>IF(Table_Styles[[#This Row],[Border Radius]]&lt;&gt;"",Table_Styles[[#This Row],[Border Radius]],IF(Table_Styles[[#This Row],[Border Radius Default]]&lt;&gt;"",Table_Styles[[#This Row],[Border Radius Default]],""))</f>
        <v/>
      </c>
      <c r="Y188" s="59"/>
      <c r="Z188" s="60"/>
      <c r="AA188" s="29" t="str">
        <f>IF(Table_Styles[[#This Row],[MT]]&lt;&gt;"",Table_Styles[[#This Row],[MT]],IF(Table_Styles[[#This Row],[MT Default]]&lt;&gt;"",Table_Styles[[#This Row],[MT Default]],""))</f>
        <v/>
      </c>
      <c r="AB188" s="59"/>
      <c r="AC188" s="60"/>
      <c r="AD188" s="29" t="str">
        <f>IF(Table_Styles[[#This Row],[MR]]&lt;&gt;"",Table_Styles[[#This Row],[MR]],IF(Table_Styles[[#This Row],[MR Default]]&lt;&gt;"",Table_Styles[[#This Row],[MR Default]],""))</f>
        <v/>
      </c>
      <c r="AE188" s="59"/>
      <c r="AF188" s="60"/>
      <c r="AG188" s="29" t="str">
        <f>IF(Table_Styles[[#This Row],[MB]]&lt;&gt;"",Table_Styles[[#This Row],[MB]],IF(Table_Styles[[#This Row],[MB Default]]&lt;&gt;"",Table_Styles[[#This Row],[MB Default]],""))</f>
        <v/>
      </c>
      <c r="AH188" s="59"/>
      <c r="AI188" s="60"/>
      <c r="AJ188" s="29" t="str">
        <f>IF(Table_Styles[[#This Row],[ML]]&lt;&gt;"",Table_Styles[[#This Row],[ML]],IF(Table_Styles[[#This Row],[ML Default]]&lt;&gt;"",Table_Styles[[#This Row],[ML Default]],""))</f>
        <v/>
      </c>
      <c r="AK188" s="59"/>
      <c r="AL188" s="60"/>
      <c r="AM188" s="29" t="str">
        <f>IF(Table_Styles[[#This Row],[PT]]&lt;&gt;"",Table_Styles[[#This Row],[PT]],IF(Table_Styles[[#This Row],[PT Default]]&lt;&gt;"",Table_Styles[[#This Row],[PT Default]],""))</f>
        <v/>
      </c>
      <c r="AN188" s="59"/>
      <c r="AO188" s="60"/>
      <c r="AP188" s="29" t="str">
        <f>IF(Table_Styles[[#This Row],[PR]]&lt;&gt;"",Table_Styles[[#This Row],[PR]],IF(Table_Styles[[#This Row],[PR Default]]&lt;&gt;"",Table_Styles[[#This Row],[PR Default]],""))</f>
        <v/>
      </c>
      <c r="AQ188" s="59"/>
      <c r="AR188" s="60"/>
      <c r="AS188" s="29" t="str">
        <f>IF(Table_Styles[[#This Row],[PB]]&lt;&gt;"",Table_Styles[[#This Row],[PB]],IF(Table_Styles[[#This Row],[PB Default]]&lt;&gt;"",Table_Styles[[#This Row],[PB Default]],""))</f>
        <v/>
      </c>
      <c r="AT188" s="59"/>
      <c r="AU188" s="60"/>
      <c r="AV188" s="29" t="str">
        <f>IF(Table_Styles[[#This Row],[PL]]&lt;&gt;"",Table_Styles[[#This Row],[PL]],IF(Table_Styles[[#This Row],[PL Default]]&lt;&gt;"",Table_Styles[[#This Row],[PL Default]],""))</f>
        <v/>
      </c>
      <c r="AW188" s="59"/>
      <c r="AX188" s="60"/>
      <c r="AY188" s="29" t="str">
        <f>IF(Table_Styles[[#This Row],[BT]]&lt;&gt;"",Table_Styles[[#This Row],[BT]],IF(Table_Styles[[#This Row],[BT Default]]&lt;&gt;"",Table_Styles[[#This Row],[BT Default]],""))</f>
        <v/>
      </c>
      <c r="AZ188" s="59"/>
      <c r="BA188" s="60"/>
      <c r="BB188" s="29" t="str">
        <f>IF(Table_Styles[[#This Row],[BR]]&lt;&gt;"",Table_Styles[[#This Row],[BR]],IF(Table_Styles[[#This Row],[BR Default]]&lt;&gt;"",Table_Styles[[#This Row],[BR Default]],""))</f>
        <v/>
      </c>
      <c r="BC188" s="59"/>
      <c r="BD188" s="60"/>
      <c r="BE188" s="29" t="str">
        <f>IF(Table_Styles[[#This Row],[BB]]&lt;&gt;"",Table_Styles[[#This Row],[BB]],IF(Table_Styles[[#This Row],[BB Default]]&lt;&gt;"",Table_Styles[[#This Row],[BB Default]],""))</f>
        <v/>
      </c>
      <c r="BF188" s="59"/>
      <c r="BG188" s="60"/>
      <c r="BH188" s="29" t="str">
        <f>IF(Table_Styles[[#This Row],[BL]]&lt;&gt;"",Table_Styles[[#This Row],[BL]],IF(Table_Styles[[#This Row],[BL Default]]&lt;&gt;"",Table_Styles[[#This Row],[BL Default]],""))</f>
        <v/>
      </c>
      <c r="BI188" s="60"/>
      <c r="BJ188" s="60"/>
      <c r="BK188" s="29" t="str">
        <f>IF(Table_Styles[[#This Row],[Width]]&lt;&gt;"",Table_Styles[[#This Row],[Width]],IF(Table_Styles[[#This Row],[Width Default]]&lt;&gt;"",Table_Styles[[#This Row],[Width Default]],""))</f>
        <v/>
      </c>
      <c r="BL188" s="60"/>
      <c r="BM188" s="60"/>
      <c r="BN188" s="29" t="str">
        <f>IF(Table_Styles[[#This Row],[Height]]&lt;&gt;"",Table_Styles[[#This Row],[Height]],IF(Table_Styles[[#This Row],[Height Default]]&lt;&gt;"",Table_Styles[[#This Row],[Height Default]],""))</f>
        <v/>
      </c>
      <c r="BO188" s="25"/>
      <c r="BP188" s="25"/>
      <c r="BQ188" s="29" t="str">
        <f>IF(Table_Styles[[#This Row],[Top]]&lt;&gt;"",Table_Styles[[#This Row],[Top]],IF(Table_Styles[[#This Row],[Top Default]]&lt;&gt;"",Table_Styles[[#This Row],[Top Default]],""))</f>
        <v/>
      </c>
      <c r="BR188" s="25"/>
      <c r="BS188" s="25"/>
      <c r="BT188" s="29" t="str">
        <f>IF(Table_Styles[[#This Row],[Right]]&lt;&gt;"",Table_Styles[[#This Row],[Right]],IF(Table_Styles[[#This Row],[Right Default]]&lt;&gt;"",Table_Styles[[#This Row],[Right Default]],""))</f>
        <v/>
      </c>
      <c r="BU188" s="25"/>
      <c r="BV188" s="25"/>
      <c r="BW188" s="29" t="str">
        <f>IF(Table_Styles[[#This Row],[Bottom]]&lt;&gt;"",Table_Styles[[#This Row],[Bottom]],IF(Table_Styles[[#This Row],[Bottom Default]]&lt;&gt;"",Table_Styles[[#This Row],[Bottom Default]],""))</f>
        <v/>
      </c>
      <c r="BX188" s="25"/>
      <c r="BY188" s="25"/>
      <c r="BZ188" s="29" t="str">
        <f>IF(Table_Styles[[#This Row],[Left]]&lt;&gt;"",Table_Styles[[#This Row],[Left]],IF(Table_Styles[[#This Row],[Left Default]]&lt;&gt;"",Table_Styles[[#This Row],[Left Default]],""))</f>
        <v/>
      </c>
      <c r="CA188" s="59"/>
      <c r="CB188" s="107" t="str">
        <f>IF(AND(Table_Styles[[#This Row],[Selector]]&lt;&gt;"",Table_Styles[[#This Row],[Font Family Used]]&lt;&gt;"",Table_Styles[[#This Row],[Font Weight Used]]&lt;&gt;""),Table_Styles[[#This Row],[Font Family Used]]&amp;" "&amp;Table_Styles[[#This Row],[Font Weight Used]],"")</f>
        <v/>
      </c>
      <c r="CC188" s="107" t="str">
        <f ca="1">IF(AND(Table_Styles[[#This Row],[Selector]],COUNTIF(OFFSET(CC:CC,0,0,ROW()-1,1),"="&amp;Table_Styles[[#This Row],[Font]])=0),Table_Styles[[#This Row],[Font]],"")</f>
        <v/>
      </c>
      <c r="CD188" s="107" t="str">
        <f ca="1">IF(Table_Styles[[#This Row],[Unique Font]]&lt;&gt;"",
"{""fontFamily"":"""&amp;Table_Styles[[#This Row],[Font Family Used]]&amp;""",""fontWeight"":"&amp;Table_Styles[[#This Row],[Font Weight Used]]&amp;"}","")</f>
        <v/>
      </c>
      <c r="CE188"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8" s="106" t="str">
        <f>IF(AND(Table_Styles[[#This Row],[Selector]]&lt;&gt;"", Table_Styles[[#This Row],[Config Properties]]&lt;&gt;""),
Table_Styles[[#This Row],[Selector]]&amp;" { "&amp;Table_Styles[[#This Row],[Config Properties]]&amp;" }","")</f>
        <v/>
      </c>
      <c r="CG188" s="106" t="str">
        <f xml:space="preserve">
SUBSTITUTE(SUBSTITUTE(SUBSTITUTE(SUBSTITUTE(SUBSTITUTE(SUBSTITUTE(SUBSTITUTE(SUBSTITUTE(Table_Styles[[#This Row],[Config]],
" {","{"),
"{ ","{"),
" }","}"),
"} ","}"),
" ,",","),
", ",","),
" :",":"),
": ",":")</f>
        <v/>
      </c>
    </row>
    <row r="189" spans="2:85" ht="21" customHeight="1">
      <c r="B189" s="175" t="s">
        <v>509</v>
      </c>
      <c r="C189" s="105" t="s">
        <v>564</v>
      </c>
      <c r="D189" s="59"/>
      <c r="E189" s="60"/>
      <c r="F189" s="29" t="str">
        <f>IF(Table_Styles[[#This Row],[Font Family]]&lt;&gt;"",Table_Styles[[#This Row],[Font Family]],IF(Table_Styles[[#This Row],[Font Family Default]]&lt;&gt;"",Table_Styles[[#This Row],[Font Family Default]],""))</f>
        <v/>
      </c>
      <c r="G189" s="59"/>
      <c r="H189" s="60"/>
      <c r="I189" s="29" t="str">
        <f>IF(Table_Styles[[#This Row],[Font Size]]&lt;&gt;"",Table_Styles[[#This Row],[Font Size]],IF(Table_Styles[[#This Row],[Font Size Default]]&lt;&gt;"",Table_Styles[[#This Row],[Font Size Default]],""))</f>
        <v/>
      </c>
      <c r="J189" s="59"/>
      <c r="K189" s="60"/>
      <c r="L189" s="29" t="str">
        <f>IF(Table_Styles[[#This Row],[Font Weight]]&lt;&gt;"",Table_Styles[[#This Row],[Font Weight]],IF(Table_Styles[[#This Row],[Font Weight Default]]&lt;&gt;"",Table_Styles[[#This Row],[Font Weight Default]],""))</f>
        <v/>
      </c>
      <c r="M189" s="59"/>
      <c r="N189" s="59"/>
      <c r="O189" s="29" t="str">
        <f>IF(Table_Styles[[#This Row],[Colour]]&lt;&gt;"",Table_Styles[[#This Row],[Colour]],IF(Table_Styles[[#This Row],[Colour Default]]&lt;&gt;"",Table_Styles[[#This Row],[Colour Default]],""))</f>
        <v/>
      </c>
      <c r="P189" s="59"/>
      <c r="Q189" s="60"/>
      <c r="R189" s="29" t="str">
        <f>IF(Table_Styles[[#This Row],[Background]]&lt;&gt;"",Table_Styles[[#This Row],[Background]],IF(Table_Styles[[#This Row],[Background Default]]&lt;&gt;"",Table_Styles[[#This Row],[Background Default]],""))</f>
        <v/>
      </c>
      <c r="S189" s="59"/>
      <c r="T189" s="60"/>
      <c r="U189" s="29" t="str">
        <f>IF(Table_Styles[[#This Row],[Border]]&lt;&gt;"",Table_Styles[[#This Row],[Border]],IF(Table_Styles[[#This Row],[Border Default]]&lt;&gt;"",Table_Styles[[#This Row],[Border Default]],""))</f>
        <v/>
      </c>
      <c r="V189" s="60"/>
      <c r="W189" s="60"/>
      <c r="X189" s="29" t="str">
        <f>IF(Table_Styles[[#This Row],[Border Radius]]&lt;&gt;"",Table_Styles[[#This Row],[Border Radius]],IF(Table_Styles[[#This Row],[Border Radius Default]]&lt;&gt;"",Table_Styles[[#This Row],[Border Radius Default]],""))</f>
        <v/>
      </c>
      <c r="Y189" s="59"/>
      <c r="Z189" s="60"/>
      <c r="AA189" s="29" t="str">
        <f>IF(Table_Styles[[#This Row],[MT]]&lt;&gt;"",Table_Styles[[#This Row],[MT]],IF(Table_Styles[[#This Row],[MT Default]]&lt;&gt;"",Table_Styles[[#This Row],[MT Default]],""))</f>
        <v/>
      </c>
      <c r="AB189" s="59"/>
      <c r="AC189" s="60"/>
      <c r="AD189" s="29" t="str">
        <f>IF(Table_Styles[[#This Row],[MR]]&lt;&gt;"",Table_Styles[[#This Row],[MR]],IF(Table_Styles[[#This Row],[MR Default]]&lt;&gt;"",Table_Styles[[#This Row],[MR Default]],""))</f>
        <v/>
      </c>
      <c r="AE189" s="59"/>
      <c r="AF189" s="60"/>
      <c r="AG189" s="29" t="str">
        <f>IF(Table_Styles[[#This Row],[MB]]&lt;&gt;"",Table_Styles[[#This Row],[MB]],IF(Table_Styles[[#This Row],[MB Default]]&lt;&gt;"",Table_Styles[[#This Row],[MB Default]],""))</f>
        <v/>
      </c>
      <c r="AH189" s="59"/>
      <c r="AI189" s="60"/>
      <c r="AJ189" s="29" t="str">
        <f>IF(Table_Styles[[#This Row],[ML]]&lt;&gt;"",Table_Styles[[#This Row],[ML]],IF(Table_Styles[[#This Row],[ML Default]]&lt;&gt;"",Table_Styles[[#This Row],[ML Default]],""))</f>
        <v/>
      </c>
      <c r="AK189" s="59"/>
      <c r="AL189" s="60"/>
      <c r="AM189" s="29" t="str">
        <f>IF(Table_Styles[[#This Row],[PT]]&lt;&gt;"",Table_Styles[[#This Row],[PT]],IF(Table_Styles[[#This Row],[PT Default]]&lt;&gt;"",Table_Styles[[#This Row],[PT Default]],""))</f>
        <v/>
      </c>
      <c r="AN189" s="59"/>
      <c r="AO189" s="60"/>
      <c r="AP189" s="29" t="str">
        <f>IF(Table_Styles[[#This Row],[PR]]&lt;&gt;"",Table_Styles[[#This Row],[PR]],IF(Table_Styles[[#This Row],[PR Default]]&lt;&gt;"",Table_Styles[[#This Row],[PR Default]],""))</f>
        <v/>
      </c>
      <c r="AQ189" s="59"/>
      <c r="AR189" s="60"/>
      <c r="AS189" s="29" t="str">
        <f>IF(Table_Styles[[#This Row],[PB]]&lt;&gt;"",Table_Styles[[#This Row],[PB]],IF(Table_Styles[[#This Row],[PB Default]]&lt;&gt;"",Table_Styles[[#This Row],[PB Default]],""))</f>
        <v/>
      </c>
      <c r="AT189" s="59"/>
      <c r="AU189" s="60"/>
      <c r="AV189" s="29" t="str">
        <f>IF(Table_Styles[[#This Row],[PL]]&lt;&gt;"",Table_Styles[[#This Row],[PL]],IF(Table_Styles[[#This Row],[PL Default]]&lt;&gt;"",Table_Styles[[#This Row],[PL Default]],""))</f>
        <v/>
      </c>
      <c r="AW189" s="59"/>
      <c r="AX189" s="60"/>
      <c r="AY189" s="29" t="str">
        <f>IF(Table_Styles[[#This Row],[BT]]&lt;&gt;"",Table_Styles[[#This Row],[BT]],IF(Table_Styles[[#This Row],[BT Default]]&lt;&gt;"",Table_Styles[[#This Row],[BT Default]],""))</f>
        <v/>
      </c>
      <c r="AZ189" s="59"/>
      <c r="BA189" s="60"/>
      <c r="BB189" s="29" t="str">
        <f>IF(Table_Styles[[#This Row],[BR]]&lt;&gt;"",Table_Styles[[#This Row],[BR]],IF(Table_Styles[[#This Row],[BR Default]]&lt;&gt;"",Table_Styles[[#This Row],[BR Default]],""))</f>
        <v/>
      </c>
      <c r="BC189" s="59"/>
      <c r="BD189" s="60"/>
      <c r="BE189" s="29" t="str">
        <f>IF(Table_Styles[[#This Row],[BB]]&lt;&gt;"",Table_Styles[[#This Row],[BB]],IF(Table_Styles[[#This Row],[BB Default]]&lt;&gt;"",Table_Styles[[#This Row],[BB Default]],""))</f>
        <v/>
      </c>
      <c r="BF189" s="59"/>
      <c r="BG189" s="60"/>
      <c r="BH189" s="29" t="str">
        <f>IF(Table_Styles[[#This Row],[BL]]&lt;&gt;"",Table_Styles[[#This Row],[BL]],IF(Table_Styles[[#This Row],[BL Default]]&lt;&gt;"",Table_Styles[[#This Row],[BL Default]],""))</f>
        <v/>
      </c>
      <c r="BI189" s="60"/>
      <c r="BJ189" s="60"/>
      <c r="BK189" s="29" t="str">
        <f>IF(Table_Styles[[#This Row],[Width]]&lt;&gt;"",Table_Styles[[#This Row],[Width]],IF(Table_Styles[[#This Row],[Width Default]]&lt;&gt;"",Table_Styles[[#This Row],[Width Default]],""))</f>
        <v/>
      </c>
      <c r="BL189" s="60"/>
      <c r="BM189" s="60"/>
      <c r="BN189" s="29" t="str">
        <f>IF(Table_Styles[[#This Row],[Height]]&lt;&gt;"",Table_Styles[[#This Row],[Height]],IF(Table_Styles[[#This Row],[Height Default]]&lt;&gt;"",Table_Styles[[#This Row],[Height Default]],""))</f>
        <v/>
      </c>
      <c r="BO189" s="25"/>
      <c r="BP189" s="25"/>
      <c r="BQ189" s="29" t="str">
        <f>IF(Table_Styles[[#This Row],[Top]]&lt;&gt;"",Table_Styles[[#This Row],[Top]],IF(Table_Styles[[#This Row],[Top Default]]&lt;&gt;"",Table_Styles[[#This Row],[Top Default]],""))</f>
        <v/>
      </c>
      <c r="BR189" s="25"/>
      <c r="BS189" s="25"/>
      <c r="BT189" s="29" t="str">
        <f>IF(Table_Styles[[#This Row],[Right]]&lt;&gt;"",Table_Styles[[#This Row],[Right]],IF(Table_Styles[[#This Row],[Right Default]]&lt;&gt;"",Table_Styles[[#This Row],[Right Default]],""))</f>
        <v/>
      </c>
      <c r="BU189" s="25"/>
      <c r="BV189" s="25"/>
      <c r="BW189" s="29" t="str">
        <f>IF(Table_Styles[[#This Row],[Bottom]]&lt;&gt;"",Table_Styles[[#This Row],[Bottom]],IF(Table_Styles[[#This Row],[Bottom Default]]&lt;&gt;"",Table_Styles[[#This Row],[Bottom Default]],""))</f>
        <v/>
      </c>
      <c r="BX189" s="25"/>
      <c r="BY189" s="25"/>
      <c r="BZ189" s="29" t="str">
        <f>IF(Table_Styles[[#This Row],[Left]]&lt;&gt;"",Table_Styles[[#This Row],[Left]],IF(Table_Styles[[#This Row],[Left Default]]&lt;&gt;"",Table_Styles[[#This Row],[Left Default]],""))</f>
        <v/>
      </c>
      <c r="CA189" s="59"/>
      <c r="CB189" s="107" t="str">
        <f>IF(AND(Table_Styles[[#This Row],[Selector]]&lt;&gt;"",Table_Styles[[#This Row],[Font Family Used]]&lt;&gt;"",Table_Styles[[#This Row],[Font Weight Used]]&lt;&gt;""),Table_Styles[[#This Row],[Font Family Used]]&amp;" "&amp;Table_Styles[[#This Row],[Font Weight Used]],"")</f>
        <v/>
      </c>
      <c r="CC189" s="107" t="str">
        <f ca="1">IF(AND(Table_Styles[[#This Row],[Selector]],COUNTIF(OFFSET(CC:CC,0,0,ROW()-1,1),"="&amp;Table_Styles[[#This Row],[Font]])=0),Table_Styles[[#This Row],[Font]],"")</f>
        <v/>
      </c>
      <c r="CD189" s="107" t="str">
        <f ca="1">IF(Table_Styles[[#This Row],[Unique Font]]&lt;&gt;"",
"{""fontFamily"":"""&amp;Table_Styles[[#This Row],[Font Family Used]]&amp;""",""fontWeight"":"&amp;Table_Styles[[#This Row],[Font Weight Used]]&amp;"}","")</f>
        <v/>
      </c>
      <c r="CE189"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89" s="106" t="str">
        <f>IF(AND(Table_Styles[[#This Row],[Selector]]&lt;&gt;"", Table_Styles[[#This Row],[Config Properties]]&lt;&gt;""),
Table_Styles[[#This Row],[Selector]]&amp;" { "&amp;Table_Styles[[#This Row],[Config Properties]]&amp;" }","")</f>
        <v/>
      </c>
      <c r="CG189" s="106" t="str">
        <f xml:space="preserve">
SUBSTITUTE(SUBSTITUTE(SUBSTITUTE(SUBSTITUTE(SUBSTITUTE(SUBSTITUTE(SUBSTITUTE(SUBSTITUTE(Table_Styles[[#This Row],[Config]],
" {","{"),
"{ ","{"),
" }","}"),
"} ","}"),
" ,",","),
", ",","),
" :",":"),
": ",":")</f>
        <v/>
      </c>
    </row>
    <row r="190" spans="2:85" ht="21" customHeight="1">
      <c r="B190" s="175" t="s">
        <v>511</v>
      </c>
      <c r="C190" s="105" t="s">
        <v>565</v>
      </c>
      <c r="D190" s="59"/>
      <c r="E190" s="60"/>
      <c r="F190" s="29" t="str">
        <f>IF(Table_Styles[[#This Row],[Font Family]]&lt;&gt;"",Table_Styles[[#This Row],[Font Family]],IF(Table_Styles[[#This Row],[Font Family Default]]&lt;&gt;"",Table_Styles[[#This Row],[Font Family Default]],""))</f>
        <v/>
      </c>
      <c r="G190" s="59"/>
      <c r="H190" s="60"/>
      <c r="I190" s="29" t="str">
        <f>IF(Table_Styles[[#This Row],[Font Size]]&lt;&gt;"",Table_Styles[[#This Row],[Font Size]],IF(Table_Styles[[#This Row],[Font Size Default]]&lt;&gt;"",Table_Styles[[#This Row],[Font Size Default]],""))</f>
        <v/>
      </c>
      <c r="J190" s="59"/>
      <c r="K190" s="60"/>
      <c r="L190" s="29" t="str">
        <f>IF(Table_Styles[[#This Row],[Font Weight]]&lt;&gt;"",Table_Styles[[#This Row],[Font Weight]],IF(Table_Styles[[#This Row],[Font Weight Default]]&lt;&gt;"",Table_Styles[[#This Row],[Font Weight Default]],""))</f>
        <v/>
      </c>
      <c r="M190" s="59"/>
      <c r="N190" s="60"/>
      <c r="O190" s="29" t="str">
        <f>IF(Table_Styles[[#This Row],[Colour]]&lt;&gt;"",Table_Styles[[#This Row],[Colour]],IF(Table_Styles[[#This Row],[Colour Default]]&lt;&gt;"",Table_Styles[[#This Row],[Colour Default]],""))</f>
        <v/>
      </c>
      <c r="P190" s="59"/>
      <c r="Q190" s="60"/>
      <c r="R190" s="29" t="str">
        <f>IF(Table_Styles[[#This Row],[Background]]&lt;&gt;"",Table_Styles[[#This Row],[Background]],IF(Table_Styles[[#This Row],[Background Default]]&lt;&gt;"",Table_Styles[[#This Row],[Background Default]],""))</f>
        <v/>
      </c>
      <c r="S190" s="59"/>
      <c r="T190" s="60"/>
      <c r="U190" s="29" t="str">
        <f>IF(Table_Styles[[#This Row],[Border]]&lt;&gt;"",Table_Styles[[#This Row],[Border]],IF(Table_Styles[[#This Row],[Border Default]]&lt;&gt;"",Table_Styles[[#This Row],[Border Default]],""))</f>
        <v/>
      </c>
      <c r="V190" s="60"/>
      <c r="W190" s="60"/>
      <c r="X190" s="29" t="str">
        <f>IF(Table_Styles[[#This Row],[Border Radius]]&lt;&gt;"",Table_Styles[[#This Row],[Border Radius]],IF(Table_Styles[[#This Row],[Border Radius Default]]&lt;&gt;"",Table_Styles[[#This Row],[Border Radius Default]],""))</f>
        <v/>
      </c>
      <c r="Y190" s="59"/>
      <c r="Z190" s="60"/>
      <c r="AA190" s="29" t="str">
        <f>IF(Table_Styles[[#This Row],[MT]]&lt;&gt;"",Table_Styles[[#This Row],[MT]],IF(Table_Styles[[#This Row],[MT Default]]&lt;&gt;"",Table_Styles[[#This Row],[MT Default]],""))</f>
        <v/>
      </c>
      <c r="AB190" s="59"/>
      <c r="AC190" s="60"/>
      <c r="AD190" s="29" t="str">
        <f>IF(Table_Styles[[#This Row],[MR]]&lt;&gt;"",Table_Styles[[#This Row],[MR]],IF(Table_Styles[[#This Row],[MR Default]]&lt;&gt;"",Table_Styles[[#This Row],[MR Default]],""))</f>
        <v/>
      </c>
      <c r="AE190" s="59"/>
      <c r="AF190" s="60"/>
      <c r="AG190" s="29" t="str">
        <f>IF(Table_Styles[[#This Row],[MB]]&lt;&gt;"",Table_Styles[[#This Row],[MB]],IF(Table_Styles[[#This Row],[MB Default]]&lt;&gt;"",Table_Styles[[#This Row],[MB Default]],""))</f>
        <v/>
      </c>
      <c r="AH190" s="59"/>
      <c r="AI190" s="60"/>
      <c r="AJ190" s="29" t="str">
        <f>IF(Table_Styles[[#This Row],[ML]]&lt;&gt;"",Table_Styles[[#This Row],[ML]],IF(Table_Styles[[#This Row],[ML Default]]&lt;&gt;"",Table_Styles[[#This Row],[ML Default]],""))</f>
        <v/>
      </c>
      <c r="AK190" s="59"/>
      <c r="AL190" s="60"/>
      <c r="AM190" s="29" t="str">
        <f>IF(Table_Styles[[#This Row],[PT]]&lt;&gt;"",Table_Styles[[#This Row],[PT]],IF(Table_Styles[[#This Row],[PT Default]]&lt;&gt;"",Table_Styles[[#This Row],[PT Default]],""))</f>
        <v/>
      </c>
      <c r="AN190" s="59"/>
      <c r="AO190" s="60"/>
      <c r="AP190" s="29" t="str">
        <f>IF(Table_Styles[[#This Row],[PR]]&lt;&gt;"",Table_Styles[[#This Row],[PR]],IF(Table_Styles[[#This Row],[PR Default]]&lt;&gt;"",Table_Styles[[#This Row],[PR Default]],""))</f>
        <v/>
      </c>
      <c r="AQ190" s="59"/>
      <c r="AR190" s="60"/>
      <c r="AS190" s="29" t="str">
        <f>IF(Table_Styles[[#This Row],[PB]]&lt;&gt;"",Table_Styles[[#This Row],[PB]],IF(Table_Styles[[#This Row],[PB Default]]&lt;&gt;"",Table_Styles[[#This Row],[PB Default]],""))</f>
        <v/>
      </c>
      <c r="AT190" s="59"/>
      <c r="AU190" s="60"/>
      <c r="AV190" s="29" t="str">
        <f>IF(Table_Styles[[#This Row],[PL]]&lt;&gt;"",Table_Styles[[#This Row],[PL]],IF(Table_Styles[[#This Row],[PL Default]]&lt;&gt;"",Table_Styles[[#This Row],[PL Default]],""))</f>
        <v/>
      </c>
      <c r="AW190" s="59"/>
      <c r="AX190" s="60"/>
      <c r="AY190" s="29" t="str">
        <f>IF(Table_Styles[[#This Row],[BT]]&lt;&gt;"",Table_Styles[[#This Row],[BT]],IF(Table_Styles[[#This Row],[BT Default]]&lt;&gt;"",Table_Styles[[#This Row],[BT Default]],""))</f>
        <v/>
      </c>
      <c r="AZ190" s="59"/>
      <c r="BA190" s="60"/>
      <c r="BB190" s="29" t="str">
        <f>IF(Table_Styles[[#This Row],[BR]]&lt;&gt;"",Table_Styles[[#This Row],[BR]],IF(Table_Styles[[#This Row],[BR Default]]&lt;&gt;"",Table_Styles[[#This Row],[BR Default]],""))</f>
        <v/>
      </c>
      <c r="BC190" s="59"/>
      <c r="BD190" s="60"/>
      <c r="BE190" s="29" t="str">
        <f>IF(Table_Styles[[#This Row],[BB]]&lt;&gt;"",Table_Styles[[#This Row],[BB]],IF(Table_Styles[[#This Row],[BB Default]]&lt;&gt;"",Table_Styles[[#This Row],[BB Default]],""))</f>
        <v/>
      </c>
      <c r="BF190" s="59"/>
      <c r="BG190" s="60"/>
      <c r="BH190" s="29" t="str">
        <f>IF(Table_Styles[[#This Row],[BL]]&lt;&gt;"",Table_Styles[[#This Row],[BL]],IF(Table_Styles[[#This Row],[BL Default]]&lt;&gt;"",Table_Styles[[#This Row],[BL Default]],""))</f>
        <v/>
      </c>
      <c r="BI190" s="60"/>
      <c r="BJ190" s="60"/>
      <c r="BK190" s="29" t="str">
        <f>IF(Table_Styles[[#This Row],[Width]]&lt;&gt;"",Table_Styles[[#This Row],[Width]],IF(Table_Styles[[#This Row],[Width Default]]&lt;&gt;"",Table_Styles[[#This Row],[Width Default]],""))</f>
        <v/>
      </c>
      <c r="BL190" s="60"/>
      <c r="BM190" s="60"/>
      <c r="BN190" s="29" t="str">
        <f>IF(Table_Styles[[#This Row],[Height]]&lt;&gt;"",Table_Styles[[#This Row],[Height]],IF(Table_Styles[[#This Row],[Height Default]]&lt;&gt;"",Table_Styles[[#This Row],[Height Default]],""))</f>
        <v/>
      </c>
      <c r="BO190" s="25"/>
      <c r="BP190" s="25"/>
      <c r="BQ190" s="29" t="str">
        <f>IF(Table_Styles[[#This Row],[Top]]&lt;&gt;"",Table_Styles[[#This Row],[Top]],IF(Table_Styles[[#This Row],[Top Default]]&lt;&gt;"",Table_Styles[[#This Row],[Top Default]],""))</f>
        <v/>
      </c>
      <c r="BR190" s="25"/>
      <c r="BS190" s="25"/>
      <c r="BT190" s="29" t="str">
        <f>IF(Table_Styles[[#This Row],[Right]]&lt;&gt;"",Table_Styles[[#This Row],[Right]],IF(Table_Styles[[#This Row],[Right Default]]&lt;&gt;"",Table_Styles[[#This Row],[Right Default]],""))</f>
        <v/>
      </c>
      <c r="BU190" s="25"/>
      <c r="BV190" s="25"/>
      <c r="BW190" s="29" t="str">
        <f>IF(Table_Styles[[#This Row],[Bottom]]&lt;&gt;"",Table_Styles[[#This Row],[Bottom]],IF(Table_Styles[[#This Row],[Bottom Default]]&lt;&gt;"",Table_Styles[[#This Row],[Bottom Default]],""))</f>
        <v/>
      </c>
      <c r="BX190" s="25"/>
      <c r="BY190" s="25"/>
      <c r="BZ190" s="29" t="str">
        <f>IF(Table_Styles[[#This Row],[Left]]&lt;&gt;"",Table_Styles[[#This Row],[Left]],IF(Table_Styles[[#This Row],[Left Default]]&lt;&gt;"",Table_Styles[[#This Row],[Left Default]],""))</f>
        <v/>
      </c>
      <c r="CA190" s="59"/>
      <c r="CB190" s="107" t="str">
        <f>IF(AND(Table_Styles[[#This Row],[Selector]]&lt;&gt;"",Table_Styles[[#This Row],[Font Family Used]]&lt;&gt;"",Table_Styles[[#This Row],[Font Weight Used]]&lt;&gt;""),Table_Styles[[#This Row],[Font Family Used]]&amp;" "&amp;Table_Styles[[#This Row],[Font Weight Used]],"")</f>
        <v/>
      </c>
      <c r="CC190" s="107" t="str">
        <f ca="1">IF(AND(Table_Styles[[#This Row],[Selector]],COUNTIF(OFFSET(CC:CC,0,0,ROW()-1,1),"="&amp;Table_Styles[[#This Row],[Font]])=0),Table_Styles[[#This Row],[Font]],"")</f>
        <v/>
      </c>
      <c r="CD190" s="107" t="str">
        <f ca="1">IF(Table_Styles[[#This Row],[Unique Font]]&lt;&gt;"",
"{""fontFamily"":"""&amp;Table_Styles[[#This Row],[Font Family Used]]&amp;""",""fontWeight"":"&amp;Table_Styles[[#This Row],[Font Weight Used]]&amp;"}","")</f>
        <v/>
      </c>
      <c r="CE190"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0" s="106" t="str">
        <f>IF(AND(Table_Styles[[#This Row],[Selector]]&lt;&gt;"", Table_Styles[[#This Row],[Config Properties]]&lt;&gt;""),
Table_Styles[[#This Row],[Selector]]&amp;" { "&amp;Table_Styles[[#This Row],[Config Properties]]&amp;" }","")</f>
        <v/>
      </c>
      <c r="CG190" s="106" t="str">
        <f xml:space="preserve">
SUBSTITUTE(SUBSTITUTE(SUBSTITUTE(SUBSTITUTE(SUBSTITUTE(SUBSTITUTE(SUBSTITUTE(SUBSTITUTE(Table_Styles[[#This Row],[Config]],
" {","{"),
"{ ","{"),
" }","}"),
"} ","}"),
" ,",","),
", ",","),
" :",":"),
": ",":")</f>
        <v/>
      </c>
    </row>
    <row r="191" spans="2:85" ht="21" customHeight="1">
      <c r="B191" s="175" t="s">
        <v>513</v>
      </c>
      <c r="C191" s="105" t="s">
        <v>566</v>
      </c>
      <c r="D191" s="59"/>
      <c r="E191" s="60"/>
      <c r="F191" s="29" t="str">
        <f>IF(Table_Styles[[#This Row],[Font Family]]&lt;&gt;"",Table_Styles[[#This Row],[Font Family]],IF(Table_Styles[[#This Row],[Font Family Default]]&lt;&gt;"",Table_Styles[[#This Row],[Font Family Default]],""))</f>
        <v/>
      </c>
      <c r="G191" s="59"/>
      <c r="H191" s="60"/>
      <c r="I191" s="29" t="str">
        <f>IF(Table_Styles[[#This Row],[Font Size]]&lt;&gt;"",Table_Styles[[#This Row],[Font Size]],IF(Table_Styles[[#This Row],[Font Size Default]]&lt;&gt;"",Table_Styles[[#This Row],[Font Size Default]],""))</f>
        <v/>
      </c>
      <c r="J191" s="59"/>
      <c r="K191" s="60"/>
      <c r="L191" s="29" t="str">
        <f>IF(Table_Styles[[#This Row],[Font Weight]]&lt;&gt;"",Table_Styles[[#This Row],[Font Weight]],IF(Table_Styles[[#This Row],[Font Weight Default]]&lt;&gt;"",Table_Styles[[#This Row],[Font Weight Default]],""))</f>
        <v/>
      </c>
      <c r="M191" s="59"/>
      <c r="N191" s="60"/>
      <c r="O191" s="29" t="str">
        <f>IF(Table_Styles[[#This Row],[Colour]]&lt;&gt;"",Table_Styles[[#This Row],[Colour]],IF(Table_Styles[[#This Row],[Colour Default]]&lt;&gt;"",Table_Styles[[#This Row],[Colour Default]],""))</f>
        <v/>
      </c>
      <c r="P191" s="59"/>
      <c r="Q191" s="60"/>
      <c r="R191" s="29" t="str">
        <f>IF(Table_Styles[[#This Row],[Background]]&lt;&gt;"",Table_Styles[[#This Row],[Background]],IF(Table_Styles[[#This Row],[Background Default]]&lt;&gt;"",Table_Styles[[#This Row],[Background Default]],""))</f>
        <v/>
      </c>
      <c r="S191" s="59"/>
      <c r="T191" s="60"/>
      <c r="U191" s="29" t="str">
        <f>IF(Table_Styles[[#This Row],[Border]]&lt;&gt;"",Table_Styles[[#This Row],[Border]],IF(Table_Styles[[#This Row],[Border Default]]&lt;&gt;"",Table_Styles[[#This Row],[Border Default]],""))</f>
        <v/>
      </c>
      <c r="V191" s="60"/>
      <c r="W191" s="60"/>
      <c r="X191" s="29" t="str">
        <f>IF(Table_Styles[[#This Row],[Border Radius]]&lt;&gt;"",Table_Styles[[#This Row],[Border Radius]],IF(Table_Styles[[#This Row],[Border Radius Default]]&lt;&gt;"",Table_Styles[[#This Row],[Border Radius Default]],""))</f>
        <v/>
      </c>
      <c r="Y191" s="59"/>
      <c r="Z191" s="60"/>
      <c r="AA191" s="29" t="str">
        <f>IF(Table_Styles[[#This Row],[MT]]&lt;&gt;"",Table_Styles[[#This Row],[MT]],IF(Table_Styles[[#This Row],[MT Default]]&lt;&gt;"",Table_Styles[[#This Row],[MT Default]],""))</f>
        <v/>
      </c>
      <c r="AB191" s="59"/>
      <c r="AC191" s="60"/>
      <c r="AD191" s="29" t="str">
        <f>IF(Table_Styles[[#This Row],[MR]]&lt;&gt;"",Table_Styles[[#This Row],[MR]],IF(Table_Styles[[#This Row],[MR Default]]&lt;&gt;"",Table_Styles[[#This Row],[MR Default]],""))</f>
        <v/>
      </c>
      <c r="AE191" s="59"/>
      <c r="AF191" s="60"/>
      <c r="AG191" s="29" t="str">
        <f>IF(Table_Styles[[#This Row],[MB]]&lt;&gt;"",Table_Styles[[#This Row],[MB]],IF(Table_Styles[[#This Row],[MB Default]]&lt;&gt;"",Table_Styles[[#This Row],[MB Default]],""))</f>
        <v/>
      </c>
      <c r="AH191" s="59"/>
      <c r="AI191" s="60"/>
      <c r="AJ191" s="29" t="str">
        <f>IF(Table_Styles[[#This Row],[ML]]&lt;&gt;"",Table_Styles[[#This Row],[ML]],IF(Table_Styles[[#This Row],[ML Default]]&lt;&gt;"",Table_Styles[[#This Row],[ML Default]],""))</f>
        <v/>
      </c>
      <c r="AK191" s="59"/>
      <c r="AL191" s="60"/>
      <c r="AM191" s="29" t="str">
        <f>IF(Table_Styles[[#This Row],[PT]]&lt;&gt;"",Table_Styles[[#This Row],[PT]],IF(Table_Styles[[#This Row],[PT Default]]&lt;&gt;"",Table_Styles[[#This Row],[PT Default]],""))</f>
        <v/>
      </c>
      <c r="AN191" s="59"/>
      <c r="AO191" s="60"/>
      <c r="AP191" s="29" t="str">
        <f>IF(Table_Styles[[#This Row],[PR]]&lt;&gt;"",Table_Styles[[#This Row],[PR]],IF(Table_Styles[[#This Row],[PR Default]]&lt;&gt;"",Table_Styles[[#This Row],[PR Default]],""))</f>
        <v/>
      </c>
      <c r="AQ191" s="59"/>
      <c r="AR191" s="60"/>
      <c r="AS191" s="29" t="str">
        <f>IF(Table_Styles[[#This Row],[PB]]&lt;&gt;"",Table_Styles[[#This Row],[PB]],IF(Table_Styles[[#This Row],[PB Default]]&lt;&gt;"",Table_Styles[[#This Row],[PB Default]],""))</f>
        <v/>
      </c>
      <c r="AT191" s="59"/>
      <c r="AU191" s="60"/>
      <c r="AV191" s="29" t="str">
        <f>IF(Table_Styles[[#This Row],[PL]]&lt;&gt;"",Table_Styles[[#This Row],[PL]],IF(Table_Styles[[#This Row],[PL Default]]&lt;&gt;"",Table_Styles[[#This Row],[PL Default]],""))</f>
        <v/>
      </c>
      <c r="AW191" s="59"/>
      <c r="AX191" s="60"/>
      <c r="AY191" s="29" t="str">
        <f>IF(Table_Styles[[#This Row],[BT]]&lt;&gt;"",Table_Styles[[#This Row],[BT]],IF(Table_Styles[[#This Row],[BT Default]]&lt;&gt;"",Table_Styles[[#This Row],[BT Default]],""))</f>
        <v/>
      </c>
      <c r="AZ191" s="59"/>
      <c r="BA191" s="60"/>
      <c r="BB191" s="29" t="str">
        <f>IF(Table_Styles[[#This Row],[BR]]&lt;&gt;"",Table_Styles[[#This Row],[BR]],IF(Table_Styles[[#This Row],[BR Default]]&lt;&gt;"",Table_Styles[[#This Row],[BR Default]],""))</f>
        <v/>
      </c>
      <c r="BC191" s="59"/>
      <c r="BD191" s="60"/>
      <c r="BE191" s="29" t="str">
        <f>IF(Table_Styles[[#This Row],[BB]]&lt;&gt;"",Table_Styles[[#This Row],[BB]],IF(Table_Styles[[#This Row],[BB Default]]&lt;&gt;"",Table_Styles[[#This Row],[BB Default]],""))</f>
        <v/>
      </c>
      <c r="BF191" s="59"/>
      <c r="BG191" s="60"/>
      <c r="BH191" s="29" t="str">
        <f>IF(Table_Styles[[#This Row],[BL]]&lt;&gt;"",Table_Styles[[#This Row],[BL]],IF(Table_Styles[[#This Row],[BL Default]]&lt;&gt;"",Table_Styles[[#This Row],[BL Default]],""))</f>
        <v/>
      </c>
      <c r="BI191" s="60"/>
      <c r="BJ191" s="60"/>
      <c r="BK191" s="29" t="str">
        <f>IF(Table_Styles[[#This Row],[Width]]&lt;&gt;"",Table_Styles[[#This Row],[Width]],IF(Table_Styles[[#This Row],[Width Default]]&lt;&gt;"",Table_Styles[[#This Row],[Width Default]],""))</f>
        <v/>
      </c>
      <c r="BL191" s="60"/>
      <c r="BM191" s="60"/>
      <c r="BN191" s="29" t="str">
        <f>IF(Table_Styles[[#This Row],[Height]]&lt;&gt;"",Table_Styles[[#This Row],[Height]],IF(Table_Styles[[#This Row],[Height Default]]&lt;&gt;"",Table_Styles[[#This Row],[Height Default]],""))</f>
        <v/>
      </c>
      <c r="BO191" s="25"/>
      <c r="BP191" s="25"/>
      <c r="BQ191" s="29" t="str">
        <f>IF(Table_Styles[[#This Row],[Top]]&lt;&gt;"",Table_Styles[[#This Row],[Top]],IF(Table_Styles[[#This Row],[Top Default]]&lt;&gt;"",Table_Styles[[#This Row],[Top Default]],""))</f>
        <v/>
      </c>
      <c r="BR191" s="25"/>
      <c r="BS191" s="25"/>
      <c r="BT191" s="29" t="str">
        <f>IF(Table_Styles[[#This Row],[Right]]&lt;&gt;"",Table_Styles[[#This Row],[Right]],IF(Table_Styles[[#This Row],[Right Default]]&lt;&gt;"",Table_Styles[[#This Row],[Right Default]],""))</f>
        <v/>
      </c>
      <c r="BU191" s="25"/>
      <c r="BV191" s="25"/>
      <c r="BW191" s="29" t="str">
        <f>IF(Table_Styles[[#This Row],[Bottom]]&lt;&gt;"",Table_Styles[[#This Row],[Bottom]],IF(Table_Styles[[#This Row],[Bottom Default]]&lt;&gt;"",Table_Styles[[#This Row],[Bottom Default]],""))</f>
        <v/>
      </c>
      <c r="BX191" s="25"/>
      <c r="BY191" s="25"/>
      <c r="BZ191" s="29" t="str">
        <f>IF(Table_Styles[[#This Row],[Left]]&lt;&gt;"",Table_Styles[[#This Row],[Left]],IF(Table_Styles[[#This Row],[Left Default]]&lt;&gt;"",Table_Styles[[#This Row],[Left Default]],""))</f>
        <v/>
      </c>
      <c r="CA191" s="59"/>
      <c r="CB191" s="107" t="str">
        <f>IF(AND(Table_Styles[[#This Row],[Selector]]&lt;&gt;"",Table_Styles[[#This Row],[Font Family Used]]&lt;&gt;"",Table_Styles[[#This Row],[Font Weight Used]]&lt;&gt;""),Table_Styles[[#This Row],[Font Family Used]]&amp;" "&amp;Table_Styles[[#This Row],[Font Weight Used]],"")</f>
        <v/>
      </c>
      <c r="CC191" s="107" t="str">
        <f ca="1">IF(AND(Table_Styles[[#This Row],[Selector]],COUNTIF(OFFSET(CC:CC,0,0,ROW()-1,1),"="&amp;Table_Styles[[#This Row],[Font]])=0),Table_Styles[[#This Row],[Font]],"")</f>
        <v/>
      </c>
      <c r="CD191" s="107" t="str">
        <f ca="1">IF(Table_Styles[[#This Row],[Unique Font]]&lt;&gt;"",
"{""fontFamily"":"""&amp;Table_Styles[[#This Row],[Font Family Used]]&amp;""",""fontWeight"":"&amp;Table_Styles[[#This Row],[Font Weight Used]]&amp;"}","")</f>
        <v/>
      </c>
      <c r="CE19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1" s="106" t="str">
        <f>IF(AND(Table_Styles[[#This Row],[Selector]]&lt;&gt;"", Table_Styles[[#This Row],[Config Properties]]&lt;&gt;""),
Table_Styles[[#This Row],[Selector]]&amp;" { "&amp;Table_Styles[[#This Row],[Config Properties]]&amp;" }","")</f>
        <v/>
      </c>
      <c r="CG191" s="106" t="str">
        <f xml:space="preserve">
SUBSTITUTE(SUBSTITUTE(SUBSTITUTE(SUBSTITUTE(SUBSTITUTE(SUBSTITUTE(SUBSTITUTE(SUBSTITUTE(Table_Styles[[#This Row],[Config]],
" {","{"),
"{ ","{"),
" }","}"),
"} ","}"),
" ,",","),
", ",","),
" :",":"),
": ",":")</f>
        <v/>
      </c>
    </row>
    <row r="192" spans="2:85" ht="29.25" thickBot="1">
      <c r="B192" s="102" t="s">
        <v>567</v>
      </c>
      <c r="C192" s="102"/>
      <c r="D192" s="102"/>
      <c r="E192" s="102"/>
      <c r="F192" s="102" t="str">
        <f>IF(Table_Styles[[#This Row],[Font Family]]&lt;&gt;"",Table_Styles[[#This Row],[Font Family]],IF(Table_Styles[[#This Row],[Font Family Default]]&lt;&gt;"",Table_Styles[[#This Row],[Font Family Default]],""))</f>
        <v/>
      </c>
      <c r="G192" s="102"/>
      <c r="H192" s="102"/>
      <c r="I192" s="102" t="str">
        <f>IF(Table_Styles[[#This Row],[Font Size]]&lt;&gt;"",Table_Styles[[#This Row],[Font Size]],IF(Table_Styles[[#This Row],[Font Size Default]]&lt;&gt;"",Table_Styles[[#This Row],[Font Size Default]],""))</f>
        <v/>
      </c>
      <c r="J192" s="102"/>
      <c r="K192" s="102"/>
      <c r="L192" s="102" t="str">
        <f>IF(Table_Styles[[#This Row],[Font Weight]]&lt;&gt;"",Table_Styles[[#This Row],[Font Weight]],IF(Table_Styles[[#This Row],[Font Weight Default]]&lt;&gt;"",Table_Styles[[#This Row],[Font Weight Default]],""))</f>
        <v/>
      </c>
      <c r="M192" s="102"/>
      <c r="N192" s="102"/>
      <c r="O192" s="102" t="str">
        <f>IF(Table_Styles[[#This Row],[Colour]]&lt;&gt;"",Table_Styles[[#This Row],[Colour]],IF(Table_Styles[[#This Row],[Colour Default]]&lt;&gt;"",Table_Styles[[#This Row],[Colour Default]],""))</f>
        <v/>
      </c>
      <c r="P192" s="102"/>
      <c r="Q192" s="102"/>
      <c r="R192" s="102" t="str">
        <f>IF(Table_Styles[[#This Row],[Background]]&lt;&gt;"",Table_Styles[[#This Row],[Background]],IF(Table_Styles[[#This Row],[Background Default]]&lt;&gt;"",Table_Styles[[#This Row],[Background Default]],""))</f>
        <v/>
      </c>
      <c r="S192" s="102"/>
      <c r="T192" s="102"/>
      <c r="U192" s="102" t="str">
        <f>IF(Table_Styles[[#This Row],[Border]]&lt;&gt;"",Table_Styles[[#This Row],[Border]],IF(Table_Styles[[#This Row],[Border Default]]&lt;&gt;"",Table_Styles[[#This Row],[Border Default]],""))</f>
        <v/>
      </c>
      <c r="V192" s="102"/>
      <c r="W192" s="102"/>
      <c r="X192" s="102" t="str">
        <f>IF(Table_Styles[[#This Row],[Border Radius]]&lt;&gt;"",Table_Styles[[#This Row],[Border Radius]],IF(Table_Styles[[#This Row],[Border Radius Default]]&lt;&gt;"",Table_Styles[[#This Row],[Border Radius Default]],""))</f>
        <v/>
      </c>
      <c r="Y192" s="102"/>
      <c r="Z192" s="102"/>
      <c r="AA192" s="102" t="str">
        <f>IF(Table_Styles[[#This Row],[MT]]&lt;&gt;"",Table_Styles[[#This Row],[MT]],IF(Table_Styles[[#This Row],[MT Default]]&lt;&gt;"",Table_Styles[[#This Row],[MT Default]],""))</f>
        <v/>
      </c>
      <c r="AB192" s="102"/>
      <c r="AC192" s="102"/>
      <c r="AD192" s="102" t="str">
        <f>IF(Table_Styles[[#This Row],[MR]]&lt;&gt;"",Table_Styles[[#This Row],[MR]],IF(Table_Styles[[#This Row],[MR Default]]&lt;&gt;"",Table_Styles[[#This Row],[MR Default]],""))</f>
        <v/>
      </c>
      <c r="AE192" s="102"/>
      <c r="AF192" s="102"/>
      <c r="AG192" s="102" t="str">
        <f>IF(Table_Styles[[#This Row],[MB]]&lt;&gt;"",Table_Styles[[#This Row],[MB]],IF(Table_Styles[[#This Row],[MB Default]]&lt;&gt;"",Table_Styles[[#This Row],[MB Default]],""))</f>
        <v/>
      </c>
      <c r="AH192" s="102"/>
      <c r="AI192" s="102"/>
      <c r="AJ192" s="102" t="str">
        <f>IF(Table_Styles[[#This Row],[ML]]&lt;&gt;"",Table_Styles[[#This Row],[ML]],IF(Table_Styles[[#This Row],[ML Default]]&lt;&gt;"",Table_Styles[[#This Row],[ML Default]],""))</f>
        <v/>
      </c>
      <c r="AK192" s="102"/>
      <c r="AL192" s="102"/>
      <c r="AM192" s="102" t="str">
        <f>IF(Table_Styles[[#This Row],[PT]]&lt;&gt;"",Table_Styles[[#This Row],[PT]],IF(Table_Styles[[#This Row],[PT Default]]&lt;&gt;"",Table_Styles[[#This Row],[PT Default]],""))</f>
        <v/>
      </c>
      <c r="AN192" s="102"/>
      <c r="AO192" s="102"/>
      <c r="AP192" s="102" t="str">
        <f>IF(Table_Styles[[#This Row],[PR]]&lt;&gt;"",Table_Styles[[#This Row],[PR]],IF(Table_Styles[[#This Row],[PR Default]]&lt;&gt;"",Table_Styles[[#This Row],[PR Default]],""))</f>
        <v/>
      </c>
      <c r="AQ192" s="102"/>
      <c r="AR192" s="102"/>
      <c r="AS192" s="102" t="str">
        <f>IF(Table_Styles[[#This Row],[PB]]&lt;&gt;"",Table_Styles[[#This Row],[PB]],IF(Table_Styles[[#This Row],[PB Default]]&lt;&gt;"",Table_Styles[[#This Row],[PB Default]],""))</f>
        <v/>
      </c>
      <c r="AT192" s="102"/>
      <c r="AU192" s="102"/>
      <c r="AV192" s="102" t="str">
        <f>IF(Table_Styles[[#This Row],[PL]]&lt;&gt;"",Table_Styles[[#This Row],[PL]],IF(Table_Styles[[#This Row],[PL Default]]&lt;&gt;"",Table_Styles[[#This Row],[PL Default]],""))</f>
        <v/>
      </c>
      <c r="AW192" s="102"/>
      <c r="AX192" s="102"/>
      <c r="AY192" s="102" t="str">
        <f>IF(Table_Styles[[#This Row],[BT]]&lt;&gt;"",Table_Styles[[#This Row],[BT]],IF(Table_Styles[[#This Row],[BT Default]]&lt;&gt;"",Table_Styles[[#This Row],[BT Default]],""))</f>
        <v/>
      </c>
      <c r="AZ192" s="102"/>
      <c r="BA192" s="102"/>
      <c r="BB192" s="102" t="str">
        <f>IF(Table_Styles[[#This Row],[BR]]&lt;&gt;"",Table_Styles[[#This Row],[BR]],IF(Table_Styles[[#This Row],[BR Default]]&lt;&gt;"",Table_Styles[[#This Row],[BR Default]],""))</f>
        <v/>
      </c>
      <c r="BC192" s="102"/>
      <c r="BD192" s="102"/>
      <c r="BE192" s="102" t="str">
        <f>IF(Table_Styles[[#This Row],[BB]]&lt;&gt;"",Table_Styles[[#This Row],[BB]],IF(Table_Styles[[#This Row],[BB Default]]&lt;&gt;"",Table_Styles[[#This Row],[BB Default]],""))</f>
        <v/>
      </c>
      <c r="BF192" s="102"/>
      <c r="BG192" s="102"/>
      <c r="BH192" s="102" t="str">
        <f>IF(Table_Styles[[#This Row],[BL]]&lt;&gt;"",Table_Styles[[#This Row],[BL]],IF(Table_Styles[[#This Row],[BL Default]]&lt;&gt;"",Table_Styles[[#This Row],[BL Default]],""))</f>
        <v/>
      </c>
      <c r="BI192" s="102"/>
      <c r="BJ192" s="123"/>
      <c r="BK192" s="102" t="str">
        <f>IF(Table_Styles[[#This Row],[Width]]&lt;&gt;"",Table_Styles[[#This Row],[Width]],IF(Table_Styles[[#This Row],[Width Default]]&lt;&gt;"",Table_Styles[[#This Row],[Width Default]],""))</f>
        <v/>
      </c>
      <c r="BL192" s="102"/>
      <c r="BM192" s="102"/>
      <c r="BN192" s="102" t="str">
        <f>IF(Table_Styles[[#This Row],[Height]]&lt;&gt;"",Table_Styles[[#This Row],[Height]],IF(Table_Styles[[#This Row],[Height Default]]&lt;&gt;"",Table_Styles[[#This Row],[Height Default]],""))</f>
        <v/>
      </c>
      <c r="BO192" s="102"/>
      <c r="BP192" s="102"/>
      <c r="BQ192" s="102" t="str">
        <f>IF(Table_Styles[[#This Row],[Top]]&lt;&gt;"",Table_Styles[[#This Row],[Top]],IF(Table_Styles[[#This Row],[Top Default]]&lt;&gt;"",Table_Styles[[#This Row],[Top Default]],""))</f>
        <v/>
      </c>
      <c r="BR192" s="102"/>
      <c r="BS192" s="102"/>
      <c r="BT192" s="102" t="str">
        <f>IF(Table_Styles[[#This Row],[Right]]&lt;&gt;"",Table_Styles[[#This Row],[Right]],IF(Table_Styles[[#This Row],[Right Default]]&lt;&gt;"",Table_Styles[[#This Row],[Right Default]],""))</f>
        <v/>
      </c>
      <c r="BU192" s="102"/>
      <c r="BV192" s="102"/>
      <c r="BW192" s="102" t="str">
        <f>IF(Table_Styles[[#This Row],[Bottom]]&lt;&gt;"",Table_Styles[[#This Row],[Bottom]],IF(Table_Styles[[#This Row],[Bottom Default]]&lt;&gt;"",Table_Styles[[#This Row],[Bottom Default]],""))</f>
        <v/>
      </c>
      <c r="BX192" s="102"/>
      <c r="BY192" s="102"/>
      <c r="BZ192" s="102" t="str">
        <f>IF(Table_Styles[[#This Row],[Left]]&lt;&gt;"",Table_Styles[[#This Row],[Left]],IF(Table_Styles[[#This Row],[Left Default]]&lt;&gt;"",Table_Styles[[#This Row],[Left Default]],""))</f>
        <v/>
      </c>
      <c r="CA192" s="102"/>
      <c r="CB192" s="102" t="str">
        <f>IF(AND(Table_Styles[[#This Row],[Selector]]&lt;&gt;"",Table_Styles[[#This Row],[Font Family Used]]&lt;&gt;"",Table_Styles[[#This Row],[Font Weight Used]]&lt;&gt;""),Table_Styles[[#This Row],[Font Family Used]]&amp;" "&amp;Table_Styles[[#This Row],[Font Weight Used]],"")</f>
        <v/>
      </c>
      <c r="CC192" s="102" t="str">
        <f ca="1">IF(AND(Table_Styles[[#This Row],[Selector]],COUNTIF(OFFSET(CC:CC,0,0,ROW()-1,1),"="&amp;Table_Styles[[#This Row],[Font]])=0),Table_Styles[[#This Row],[Font]],"")</f>
        <v/>
      </c>
      <c r="CD192" s="102" t="str">
        <f ca="1">IF(Table_Styles[[#This Row],[Unique Font]]&lt;&gt;"",
"{""fontFamily"":"""&amp;Table_Styles[[#This Row],[Font Family Used]]&amp;""",""fontWeight"":"&amp;Table_Styles[[#This Row],[Font Weight Used]]&amp;"}","")</f>
        <v/>
      </c>
      <c r="CE192"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2" s="102" t="str">
        <f>IF(AND(Table_Styles[[#This Row],[Selector]]&lt;&gt;"", Table_Styles[[#This Row],[Config Properties]]&lt;&gt;""),
Table_Styles[[#This Row],[Selector]]&amp;" { "&amp;Table_Styles[[#This Row],[Config Properties]]&amp;" }","")</f>
        <v/>
      </c>
      <c r="CG192" s="102" t="str">
        <f xml:space="preserve">
SUBSTITUTE(SUBSTITUTE(SUBSTITUTE(SUBSTITUTE(SUBSTITUTE(SUBSTITUTE(SUBSTITUTE(SUBSTITUTE(Table_Styles[[#This Row],[Config]],
" {","{"),
"{ ","{"),
" }","}"),
"} ","}"),
" ,",","),
", ",","),
" :",":"),
": ",":")</f>
        <v/>
      </c>
    </row>
    <row r="193" spans="2:85" ht="21.75" thickBot="1">
      <c r="B193" s="109" t="s">
        <v>394</v>
      </c>
      <c r="C193" s="109"/>
      <c r="D193" s="109"/>
      <c r="E193" s="109"/>
      <c r="F193" s="109" t="str">
        <f>IF(Table_Styles[[#This Row],[Font Family]]&lt;&gt;"",Table_Styles[[#This Row],[Font Family]],IF(Table_Styles[[#This Row],[Font Family Default]]&lt;&gt;"",Table_Styles[[#This Row],[Font Family Default]],""))</f>
        <v/>
      </c>
      <c r="G193" s="109"/>
      <c r="H193" s="109"/>
      <c r="I193" s="109" t="str">
        <f>IF(Table_Styles[[#This Row],[Font Size]]&lt;&gt;"",Table_Styles[[#This Row],[Font Size]],IF(Table_Styles[[#This Row],[Font Size Default]]&lt;&gt;"",Table_Styles[[#This Row],[Font Size Default]],""))</f>
        <v/>
      </c>
      <c r="J193" s="109"/>
      <c r="K193" s="109"/>
      <c r="L193" s="109" t="str">
        <f>IF(Table_Styles[[#This Row],[Font Weight]]&lt;&gt;"",Table_Styles[[#This Row],[Font Weight]],IF(Table_Styles[[#This Row],[Font Weight Default]]&lt;&gt;"",Table_Styles[[#This Row],[Font Weight Default]],""))</f>
        <v/>
      </c>
      <c r="M193" s="109"/>
      <c r="N193" s="109"/>
      <c r="O193" s="109" t="str">
        <f>IF(Table_Styles[[#This Row],[Colour]]&lt;&gt;"",Table_Styles[[#This Row],[Colour]],IF(Table_Styles[[#This Row],[Colour Default]]&lt;&gt;"",Table_Styles[[#This Row],[Colour Default]],""))</f>
        <v/>
      </c>
      <c r="P193" s="109"/>
      <c r="Q193" s="109"/>
      <c r="R193" s="109" t="str">
        <f>IF(Table_Styles[[#This Row],[Background]]&lt;&gt;"",Table_Styles[[#This Row],[Background]],IF(Table_Styles[[#This Row],[Background Default]]&lt;&gt;"",Table_Styles[[#This Row],[Background Default]],""))</f>
        <v/>
      </c>
      <c r="S193" s="109"/>
      <c r="T193" s="109"/>
      <c r="U193" s="109" t="str">
        <f>IF(Table_Styles[[#This Row],[Border]]&lt;&gt;"",Table_Styles[[#This Row],[Border]],IF(Table_Styles[[#This Row],[Border Default]]&lt;&gt;"",Table_Styles[[#This Row],[Border Default]],""))</f>
        <v/>
      </c>
      <c r="V193" s="109"/>
      <c r="W193" s="109"/>
      <c r="X193" s="109" t="str">
        <f>IF(Table_Styles[[#This Row],[Border Radius]]&lt;&gt;"",Table_Styles[[#This Row],[Border Radius]],IF(Table_Styles[[#This Row],[Border Radius Default]]&lt;&gt;"",Table_Styles[[#This Row],[Border Radius Default]],""))</f>
        <v/>
      </c>
      <c r="Y193" s="109"/>
      <c r="Z193" s="109"/>
      <c r="AA193" s="109" t="str">
        <f>IF(Table_Styles[[#This Row],[MT]]&lt;&gt;"",Table_Styles[[#This Row],[MT]],IF(Table_Styles[[#This Row],[MT Default]]&lt;&gt;"",Table_Styles[[#This Row],[MT Default]],""))</f>
        <v/>
      </c>
      <c r="AB193" s="109"/>
      <c r="AC193" s="109"/>
      <c r="AD193" s="109" t="str">
        <f>IF(Table_Styles[[#This Row],[MR]]&lt;&gt;"",Table_Styles[[#This Row],[MR]],IF(Table_Styles[[#This Row],[MR Default]]&lt;&gt;"",Table_Styles[[#This Row],[MR Default]],""))</f>
        <v/>
      </c>
      <c r="AE193" s="109"/>
      <c r="AF193" s="109"/>
      <c r="AG193" s="109" t="str">
        <f>IF(Table_Styles[[#This Row],[MB]]&lt;&gt;"",Table_Styles[[#This Row],[MB]],IF(Table_Styles[[#This Row],[MB Default]]&lt;&gt;"",Table_Styles[[#This Row],[MB Default]],""))</f>
        <v/>
      </c>
      <c r="AH193" s="109"/>
      <c r="AI193" s="109"/>
      <c r="AJ193" s="109" t="str">
        <f>IF(Table_Styles[[#This Row],[ML]]&lt;&gt;"",Table_Styles[[#This Row],[ML]],IF(Table_Styles[[#This Row],[ML Default]]&lt;&gt;"",Table_Styles[[#This Row],[ML Default]],""))</f>
        <v/>
      </c>
      <c r="AK193" s="109"/>
      <c r="AL193" s="109"/>
      <c r="AM193" s="109" t="str">
        <f>IF(Table_Styles[[#This Row],[PT]]&lt;&gt;"",Table_Styles[[#This Row],[PT]],IF(Table_Styles[[#This Row],[PT Default]]&lt;&gt;"",Table_Styles[[#This Row],[PT Default]],""))</f>
        <v/>
      </c>
      <c r="AN193" s="109"/>
      <c r="AO193" s="109"/>
      <c r="AP193" s="109" t="str">
        <f>IF(Table_Styles[[#This Row],[PR]]&lt;&gt;"",Table_Styles[[#This Row],[PR]],IF(Table_Styles[[#This Row],[PR Default]]&lt;&gt;"",Table_Styles[[#This Row],[PR Default]],""))</f>
        <v/>
      </c>
      <c r="AQ193" s="109"/>
      <c r="AR193" s="109"/>
      <c r="AS193" s="109" t="str">
        <f>IF(Table_Styles[[#This Row],[PB]]&lt;&gt;"",Table_Styles[[#This Row],[PB]],IF(Table_Styles[[#This Row],[PB Default]]&lt;&gt;"",Table_Styles[[#This Row],[PB Default]],""))</f>
        <v/>
      </c>
      <c r="AT193" s="109"/>
      <c r="AU193" s="109"/>
      <c r="AV193" s="109" t="str">
        <f>IF(Table_Styles[[#This Row],[PL]]&lt;&gt;"",Table_Styles[[#This Row],[PL]],IF(Table_Styles[[#This Row],[PL Default]]&lt;&gt;"",Table_Styles[[#This Row],[PL Default]],""))</f>
        <v/>
      </c>
      <c r="AW193" s="109"/>
      <c r="AX193" s="109"/>
      <c r="AY193" s="109" t="str">
        <f>IF(Table_Styles[[#This Row],[BT]]&lt;&gt;"",Table_Styles[[#This Row],[BT]],IF(Table_Styles[[#This Row],[BT Default]]&lt;&gt;"",Table_Styles[[#This Row],[BT Default]],""))</f>
        <v/>
      </c>
      <c r="AZ193" s="109"/>
      <c r="BA193" s="109"/>
      <c r="BB193" s="109" t="str">
        <f>IF(Table_Styles[[#This Row],[BR]]&lt;&gt;"",Table_Styles[[#This Row],[BR]],IF(Table_Styles[[#This Row],[BR Default]]&lt;&gt;"",Table_Styles[[#This Row],[BR Default]],""))</f>
        <v/>
      </c>
      <c r="BC193" s="109"/>
      <c r="BD193" s="109"/>
      <c r="BE193" s="109" t="str">
        <f>IF(Table_Styles[[#This Row],[BB]]&lt;&gt;"",Table_Styles[[#This Row],[BB]],IF(Table_Styles[[#This Row],[BB Default]]&lt;&gt;"",Table_Styles[[#This Row],[BB Default]],""))</f>
        <v/>
      </c>
      <c r="BF193" s="109"/>
      <c r="BG193" s="109"/>
      <c r="BH193" s="109" t="str">
        <f>IF(Table_Styles[[#This Row],[BL]]&lt;&gt;"",Table_Styles[[#This Row],[BL]],IF(Table_Styles[[#This Row],[BL Default]]&lt;&gt;"",Table_Styles[[#This Row],[BL Default]],""))</f>
        <v/>
      </c>
      <c r="BI193" s="109"/>
      <c r="BJ193" s="125"/>
      <c r="BK193" s="109" t="str">
        <f>IF(Table_Styles[[#This Row],[Width]]&lt;&gt;"",Table_Styles[[#This Row],[Width]],IF(Table_Styles[[#This Row],[Width Default]]&lt;&gt;"",Table_Styles[[#This Row],[Width Default]],""))</f>
        <v/>
      </c>
      <c r="BL193" s="109"/>
      <c r="BM193" s="109"/>
      <c r="BN193" s="109" t="str">
        <f>IF(Table_Styles[[#This Row],[Height]]&lt;&gt;"",Table_Styles[[#This Row],[Height]],IF(Table_Styles[[#This Row],[Height Default]]&lt;&gt;"",Table_Styles[[#This Row],[Height Default]],""))</f>
        <v/>
      </c>
      <c r="BO193" s="109"/>
      <c r="BP193" s="109"/>
      <c r="BQ193" s="109" t="str">
        <f>IF(Table_Styles[[#This Row],[Top]]&lt;&gt;"",Table_Styles[[#This Row],[Top]],IF(Table_Styles[[#This Row],[Top Default]]&lt;&gt;"",Table_Styles[[#This Row],[Top Default]],""))</f>
        <v/>
      </c>
      <c r="BR193" s="109"/>
      <c r="BS193" s="109"/>
      <c r="BT193" s="109" t="str">
        <f>IF(Table_Styles[[#This Row],[Right]]&lt;&gt;"",Table_Styles[[#This Row],[Right]],IF(Table_Styles[[#This Row],[Right Default]]&lt;&gt;"",Table_Styles[[#This Row],[Right Default]],""))</f>
        <v/>
      </c>
      <c r="BU193" s="109"/>
      <c r="BV193" s="109"/>
      <c r="BW193" s="109" t="str">
        <f>IF(Table_Styles[[#This Row],[Bottom]]&lt;&gt;"",Table_Styles[[#This Row],[Bottom]],IF(Table_Styles[[#This Row],[Bottom Default]]&lt;&gt;"",Table_Styles[[#This Row],[Bottom Default]],""))</f>
        <v/>
      </c>
      <c r="BX193" s="109"/>
      <c r="BY193" s="109"/>
      <c r="BZ193" s="109" t="str">
        <f>IF(Table_Styles[[#This Row],[Left]]&lt;&gt;"",Table_Styles[[#This Row],[Left]],IF(Table_Styles[[#This Row],[Left Default]]&lt;&gt;"",Table_Styles[[#This Row],[Left Default]],""))</f>
        <v/>
      </c>
      <c r="CA193" s="109"/>
      <c r="CB193" s="109" t="str">
        <f>IF(AND(Table_Styles[[#This Row],[Selector]]&lt;&gt;"",Table_Styles[[#This Row],[Font Family Used]]&lt;&gt;"",Table_Styles[[#This Row],[Font Weight Used]]&lt;&gt;""),Table_Styles[[#This Row],[Font Family Used]]&amp;" "&amp;Table_Styles[[#This Row],[Font Weight Used]],"")</f>
        <v/>
      </c>
      <c r="CC193" s="109" t="str">
        <f ca="1">IF(AND(Table_Styles[[#This Row],[Selector]],COUNTIF(OFFSET(CC:CC,0,0,ROW()-1,1),"="&amp;Table_Styles[[#This Row],[Font]])=0),Table_Styles[[#This Row],[Font]],"")</f>
        <v/>
      </c>
      <c r="CD193" s="109" t="str">
        <f ca="1">IF(Table_Styles[[#This Row],[Unique Font]]&lt;&gt;"",
"{""fontFamily"":"""&amp;Table_Styles[[#This Row],[Font Family Used]]&amp;""",""fontWeight"":"&amp;Table_Styles[[#This Row],[Font Weight Used]]&amp;"}","")</f>
        <v/>
      </c>
      <c r="CE193" s="1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3" s="109" t="str">
        <f>IF(AND(Table_Styles[[#This Row],[Selector]]&lt;&gt;"", Table_Styles[[#This Row],[Config Properties]]&lt;&gt;""),
Table_Styles[[#This Row],[Selector]]&amp;" { "&amp;Table_Styles[[#This Row],[Config Properties]]&amp;" }","")</f>
        <v/>
      </c>
      <c r="CG193" s="109" t="str">
        <f xml:space="preserve">
SUBSTITUTE(SUBSTITUTE(SUBSTITUTE(SUBSTITUTE(SUBSTITUTE(SUBSTITUTE(SUBSTITUTE(SUBSTITUTE(Table_Styles[[#This Row],[Config]],
" {","{"),
"{ ","{"),
" }","}"),
"} ","}"),
" ,",","),
", ",","),
" :",":"),
": ",":")</f>
        <v/>
      </c>
    </row>
    <row r="194" spans="2:85" ht="21" customHeight="1">
      <c r="B194" s="170" t="s">
        <v>547</v>
      </c>
      <c r="C194" s="170" t="s">
        <v>395</v>
      </c>
      <c r="D194" s="10"/>
      <c r="E194" s="10"/>
      <c r="F194" s="10" t="str">
        <f>IF(Table_Styles[[#This Row],[Font Family]]&lt;&gt;"",Table_Styles[[#This Row],[Font Family]],IF(Table_Styles[[#This Row],[Font Family Default]]&lt;&gt;"",Table_Styles[[#This Row],[Font Family Default]],""))</f>
        <v/>
      </c>
      <c r="G194" s="10"/>
      <c r="H194" s="10"/>
      <c r="I194" s="10" t="str">
        <f>IF(Table_Styles[[#This Row],[Font Size]]&lt;&gt;"",Table_Styles[[#This Row],[Font Size]],IF(Table_Styles[[#This Row],[Font Size Default]]&lt;&gt;"",Table_Styles[[#This Row],[Font Size Default]],""))</f>
        <v/>
      </c>
      <c r="J194" s="10"/>
      <c r="K194" s="10"/>
      <c r="L194" s="10" t="str">
        <f>IF(Table_Styles[[#This Row],[Font Weight]]&lt;&gt;"",Table_Styles[[#This Row],[Font Weight]],IF(Table_Styles[[#This Row],[Font Weight Default]]&lt;&gt;"",Table_Styles[[#This Row],[Font Weight Default]],""))</f>
        <v/>
      </c>
      <c r="M194" s="10"/>
      <c r="N194" s="10"/>
      <c r="O194" s="10" t="str">
        <f>IF(Table_Styles[[#This Row],[Colour]]&lt;&gt;"",Table_Styles[[#This Row],[Colour]],IF(Table_Styles[[#This Row],[Colour Default]]&lt;&gt;"",Table_Styles[[#This Row],[Colour Default]],""))</f>
        <v/>
      </c>
      <c r="P194" s="10"/>
      <c r="Q194" s="10"/>
      <c r="R194" s="10" t="str">
        <f>IF(Table_Styles[[#This Row],[Background]]&lt;&gt;"",Table_Styles[[#This Row],[Background]],IF(Table_Styles[[#This Row],[Background Default]]&lt;&gt;"",Table_Styles[[#This Row],[Background Default]],""))</f>
        <v/>
      </c>
      <c r="S194" s="10"/>
      <c r="T194" s="10"/>
      <c r="U194" s="10" t="str">
        <f>IF(Table_Styles[[#This Row],[Border]]&lt;&gt;"",Table_Styles[[#This Row],[Border]],IF(Table_Styles[[#This Row],[Border Default]]&lt;&gt;"",Table_Styles[[#This Row],[Border Default]],""))</f>
        <v/>
      </c>
      <c r="V194" s="10"/>
      <c r="W194" s="10"/>
      <c r="X194" s="10" t="str">
        <f>IF(Table_Styles[[#This Row],[Border Radius]]&lt;&gt;"",Table_Styles[[#This Row],[Border Radius]],IF(Table_Styles[[#This Row],[Border Radius Default]]&lt;&gt;"",Table_Styles[[#This Row],[Border Radius Default]],""))</f>
        <v/>
      </c>
      <c r="Y194" s="11" t="s">
        <v>393</v>
      </c>
      <c r="Z194" s="10"/>
      <c r="AA194" s="10" t="str">
        <f>IF(Table_Styles[[#This Row],[MT]]&lt;&gt;"",Table_Styles[[#This Row],[MT]],IF(Table_Styles[[#This Row],[MT Default]]&lt;&gt;"",Table_Styles[[#This Row],[MT Default]],""))</f>
        <v>20px</v>
      </c>
      <c r="AB194" s="10"/>
      <c r="AC194" s="10"/>
      <c r="AD194" s="10" t="str">
        <f>IF(Table_Styles[[#This Row],[MR]]&lt;&gt;"",Table_Styles[[#This Row],[MR]],IF(Table_Styles[[#This Row],[MR Default]]&lt;&gt;"",Table_Styles[[#This Row],[MR Default]],""))</f>
        <v/>
      </c>
      <c r="AE194" s="10"/>
      <c r="AF194" s="10"/>
      <c r="AG194" s="10" t="str">
        <f>IF(Table_Styles[[#This Row],[MB]]&lt;&gt;"",Table_Styles[[#This Row],[MB]],IF(Table_Styles[[#This Row],[MB Default]]&lt;&gt;"",Table_Styles[[#This Row],[MB Default]],""))</f>
        <v/>
      </c>
      <c r="AH194" s="10"/>
      <c r="AI194" s="10" t="s">
        <v>1159</v>
      </c>
      <c r="AJ194" s="10" t="str">
        <f>IF(Table_Styles[[#This Row],[ML]]&lt;&gt;"",Table_Styles[[#This Row],[ML]],IF(Table_Styles[[#This Row],[ML Default]]&lt;&gt;"",Table_Styles[[#This Row],[ML Default]],""))</f>
        <v>0 !important</v>
      </c>
      <c r="AK194" s="10"/>
      <c r="AL194" s="10"/>
      <c r="AM194" s="10" t="str">
        <f>IF(Table_Styles[[#This Row],[PT]]&lt;&gt;"",Table_Styles[[#This Row],[PT]],IF(Table_Styles[[#This Row],[PT Default]]&lt;&gt;"",Table_Styles[[#This Row],[PT Default]],""))</f>
        <v/>
      </c>
      <c r="AN194" s="10"/>
      <c r="AO194" s="10"/>
      <c r="AP194" s="10" t="str">
        <f>IF(Table_Styles[[#This Row],[PR]]&lt;&gt;"",Table_Styles[[#This Row],[PR]],IF(Table_Styles[[#This Row],[PR Default]]&lt;&gt;"",Table_Styles[[#This Row],[PR Default]],""))</f>
        <v/>
      </c>
      <c r="AQ194" s="10"/>
      <c r="AR194" s="10"/>
      <c r="AS194" s="10" t="str">
        <f>IF(Table_Styles[[#This Row],[PB]]&lt;&gt;"",Table_Styles[[#This Row],[PB]],IF(Table_Styles[[#This Row],[PB Default]]&lt;&gt;"",Table_Styles[[#This Row],[PB Default]],""))</f>
        <v/>
      </c>
      <c r="AT194" s="10"/>
      <c r="AU194" s="10"/>
      <c r="AV194" s="10" t="str">
        <f>IF(Table_Styles[[#This Row],[PL]]&lt;&gt;"",Table_Styles[[#This Row],[PL]],IF(Table_Styles[[#This Row],[PL Default]]&lt;&gt;"",Table_Styles[[#This Row],[PL Default]],""))</f>
        <v/>
      </c>
      <c r="AW194" s="10"/>
      <c r="AX194" s="10"/>
      <c r="AY194" s="10" t="str">
        <f>IF(Table_Styles[[#This Row],[BT]]&lt;&gt;"",Table_Styles[[#This Row],[BT]],IF(Table_Styles[[#This Row],[BT Default]]&lt;&gt;"",Table_Styles[[#This Row],[BT Default]],""))</f>
        <v/>
      </c>
      <c r="AZ194" s="10"/>
      <c r="BA194" s="10"/>
      <c r="BB194" s="10" t="str">
        <f>IF(Table_Styles[[#This Row],[BR]]&lt;&gt;"",Table_Styles[[#This Row],[BR]],IF(Table_Styles[[#This Row],[BR Default]]&lt;&gt;"",Table_Styles[[#This Row],[BR Default]],""))</f>
        <v/>
      </c>
      <c r="BC194" s="10"/>
      <c r="BD194" s="10"/>
      <c r="BE194" s="10" t="str">
        <f>IF(Table_Styles[[#This Row],[BB]]&lt;&gt;"",Table_Styles[[#This Row],[BB]],IF(Table_Styles[[#This Row],[BB Default]]&lt;&gt;"",Table_Styles[[#This Row],[BB Default]],""))</f>
        <v/>
      </c>
      <c r="BF194" s="10"/>
      <c r="BG194" s="10"/>
      <c r="BH194" s="10" t="str">
        <f>IF(Table_Styles[[#This Row],[BL]]&lt;&gt;"",Table_Styles[[#This Row],[BL]],IF(Table_Styles[[#This Row],[BL Default]]&lt;&gt;"",Table_Styles[[#This Row],[BL Default]],""))</f>
        <v/>
      </c>
      <c r="BI194" s="10"/>
      <c r="BJ194" s="10"/>
      <c r="BK194" s="10" t="str">
        <f>IF(Table_Styles[[#This Row],[Width]]&lt;&gt;"",Table_Styles[[#This Row],[Width]],IF(Table_Styles[[#This Row],[Width Default]]&lt;&gt;"",Table_Styles[[#This Row],[Width Default]],""))</f>
        <v/>
      </c>
      <c r="BL194" s="10"/>
      <c r="BM194" s="10"/>
      <c r="BN194" s="10" t="str">
        <f>IF(Table_Styles[[#This Row],[Height]]&lt;&gt;"",Table_Styles[[#This Row],[Height]],IF(Table_Styles[[#This Row],[Height Default]]&lt;&gt;"",Table_Styles[[#This Row],[Height Default]],""))</f>
        <v/>
      </c>
      <c r="BO194" s="10"/>
      <c r="BP194" s="10"/>
      <c r="BQ194" s="10" t="str">
        <f>IF(Table_Styles[[#This Row],[Top]]&lt;&gt;"",Table_Styles[[#This Row],[Top]],IF(Table_Styles[[#This Row],[Top Default]]&lt;&gt;"",Table_Styles[[#This Row],[Top Default]],""))</f>
        <v/>
      </c>
      <c r="BR194" s="10"/>
      <c r="BS194" s="10"/>
      <c r="BT194" s="10" t="str">
        <f>IF(Table_Styles[[#This Row],[Right]]&lt;&gt;"",Table_Styles[[#This Row],[Right]],IF(Table_Styles[[#This Row],[Right Default]]&lt;&gt;"",Table_Styles[[#This Row],[Right Default]],""))</f>
        <v/>
      </c>
      <c r="BU194" s="10"/>
      <c r="BV194" s="10"/>
      <c r="BW194" s="10" t="str">
        <f>IF(Table_Styles[[#This Row],[Bottom]]&lt;&gt;"",Table_Styles[[#This Row],[Bottom]],IF(Table_Styles[[#This Row],[Bottom Default]]&lt;&gt;"",Table_Styles[[#This Row],[Bottom Default]],""))</f>
        <v/>
      </c>
      <c r="BX194" s="10"/>
      <c r="BY194" s="10"/>
      <c r="BZ194" s="10" t="str">
        <f>IF(Table_Styles[[#This Row],[Left]]&lt;&gt;"",Table_Styles[[#This Row],[Left]],IF(Table_Styles[[#This Row],[Left Default]]&lt;&gt;"",Table_Styles[[#This Row],[Left Default]],""))</f>
        <v/>
      </c>
      <c r="CA194" s="10"/>
      <c r="CB194" t="str">
        <f>IF(AND(Table_Styles[[#This Row],[Selector]]&lt;&gt;"",Table_Styles[[#This Row],[Font Family Used]]&lt;&gt;"",Table_Styles[[#This Row],[Font Weight Used]]&lt;&gt;""),Table_Styles[[#This Row],[Font Family Used]]&amp;" "&amp;Table_Styles[[#This Row],[Font Weight Used]],"")</f>
        <v/>
      </c>
      <c r="CC194" t="str">
        <f ca="1">IF(AND(Table_Styles[[#This Row],[Selector]],COUNTIF(OFFSET(CC:CC,0,0,ROW()-1,1),"="&amp;Table_Styles[[#This Row],[Font]])=0),Table_Styles[[#This Row],[Font]],"")</f>
        <v/>
      </c>
      <c r="CD194" t="str">
        <f ca="1">IF(Table_Styles[[#This Row],[Unique Font]]&lt;&gt;"",
"{""fontFamily"":"""&amp;Table_Styles[[#This Row],[Font Family Used]]&amp;""",""fontWeight"":"&amp;Table_Styles[[#This Row],[Font Weight Used]]&amp;"}","")</f>
        <v/>
      </c>
      <c r="CE19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20px;margin-left: 0 !important</v>
      </c>
      <c r="CF194" t="str">
        <f>IF(AND(Table_Styles[[#This Row],[Selector]]&lt;&gt;"", Table_Styles[[#This Row],[Config Properties]]&lt;&gt;""),
Table_Styles[[#This Row],[Selector]]&amp;" { "&amp;Table_Styles[[#This Row],[Config Properties]]&amp;" }","")</f>
        <v>nav#footer-actions { margin-top: 20px;margin-left: 0 !important }</v>
      </c>
      <c r="CG194" t="str">
        <f xml:space="preserve">
SUBSTITUTE(SUBSTITUTE(SUBSTITUTE(SUBSTITUTE(SUBSTITUTE(SUBSTITUTE(SUBSTITUTE(SUBSTITUTE(Table_Styles[[#This Row],[Config]],
" {","{"),
"{ ","{"),
" }","}"),
"} ","}"),
" ,",","),
", ",","),
" :",":"),
": ",":")</f>
        <v>nav#footer-actions{margin-top:20px;margin-left:0 !important}</v>
      </c>
    </row>
    <row r="195" spans="2:85" ht="21" customHeight="1">
      <c r="B195" s="176" t="s">
        <v>499</v>
      </c>
      <c r="C195" s="170" t="s">
        <v>568</v>
      </c>
      <c r="D195" s="59"/>
      <c r="E195" s="60"/>
      <c r="F195" s="29" t="str">
        <f>IF(Table_Styles[[#This Row],[Font Family]]&lt;&gt;"",Table_Styles[[#This Row],[Font Family]],IF(Table_Styles[[#This Row],[Font Family Default]]&lt;&gt;"",Table_Styles[[#This Row],[Font Family Default]],""))</f>
        <v/>
      </c>
      <c r="G195" s="59"/>
      <c r="H195" s="60"/>
      <c r="I195" s="29" t="str">
        <f>IF(Table_Styles[[#This Row],[Font Size]]&lt;&gt;"",Table_Styles[[#This Row],[Font Size]],IF(Table_Styles[[#This Row],[Font Size Default]]&lt;&gt;"",Table_Styles[[#This Row],[Font Size Default]],""))</f>
        <v/>
      </c>
      <c r="J195" s="59"/>
      <c r="K195" s="60"/>
      <c r="L195" s="29" t="str">
        <f>IF(Table_Styles[[#This Row],[Font Weight]]&lt;&gt;"",Table_Styles[[#This Row],[Font Weight]],IF(Table_Styles[[#This Row],[Font Weight Default]]&lt;&gt;"",Table_Styles[[#This Row],[Font Weight Default]],""))</f>
        <v/>
      </c>
      <c r="M195" s="59"/>
      <c r="N195" s="60"/>
      <c r="O195" s="29" t="str">
        <f>IF(Table_Styles[[#This Row],[Colour]]&lt;&gt;"",Table_Styles[[#This Row],[Colour]],IF(Table_Styles[[#This Row],[Colour Default]]&lt;&gt;"",Table_Styles[[#This Row],[Colour Default]],""))</f>
        <v/>
      </c>
      <c r="P195" s="59"/>
      <c r="Q195" s="60"/>
      <c r="R195" s="29" t="str">
        <f>IF(Table_Styles[[#This Row],[Background]]&lt;&gt;"",Table_Styles[[#This Row],[Background]],IF(Table_Styles[[#This Row],[Background Default]]&lt;&gt;"",Table_Styles[[#This Row],[Background Default]],""))</f>
        <v/>
      </c>
      <c r="S195" s="59"/>
      <c r="T195" s="60"/>
      <c r="U195" s="29" t="str">
        <f>IF(Table_Styles[[#This Row],[Border]]&lt;&gt;"",Table_Styles[[#This Row],[Border]],IF(Table_Styles[[#This Row],[Border Default]]&lt;&gt;"",Table_Styles[[#This Row],[Border Default]],""))</f>
        <v/>
      </c>
      <c r="V195" s="60"/>
      <c r="W195" s="60"/>
      <c r="X195" s="29" t="str">
        <f>IF(Table_Styles[[#This Row],[Border Radius]]&lt;&gt;"",Table_Styles[[#This Row],[Border Radius]],IF(Table_Styles[[#This Row],[Border Radius Default]]&lt;&gt;"",Table_Styles[[#This Row],[Border Radius Default]],""))</f>
        <v/>
      </c>
      <c r="Y195" s="59"/>
      <c r="Z195" s="60"/>
      <c r="AA195" s="29" t="str">
        <f>IF(Table_Styles[[#This Row],[MT]]&lt;&gt;"",Table_Styles[[#This Row],[MT]],IF(Table_Styles[[#This Row],[MT Default]]&lt;&gt;"",Table_Styles[[#This Row],[MT Default]],""))</f>
        <v/>
      </c>
      <c r="AB195" s="59"/>
      <c r="AC195" s="60"/>
      <c r="AD195" s="29" t="str">
        <f>IF(Table_Styles[[#This Row],[MR]]&lt;&gt;"",Table_Styles[[#This Row],[MR]],IF(Table_Styles[[#This Row],[MR Default]]&lt;&gt;"",Table_Styles[[#This Row],[MR Default]],""))</f>
        <v/>
      </c>
      <c r="AE195" s="59"/>
      <c r="AF195" s="60"/>
      <c r="AG195" s="29" t="str">
        <f>IF(Table_Styles[[#This Row],[MB]]&lt;&gt;"",Table_Styles[[#This Row],[MB]],IF(Table_Styles[[#This Row],[MB Default]]&lt;&gt;"",Table_Styles[[#This Row],[MB Default]],""))</f>
        <v/>
      </c>
      <c r="AH195" s="59"/>
      <c r="AI195" s="60"/>
      <c r="AJ195" s="29" t="str">
        <f>IF(Table_Styles[[#This Row],[ML]]&lt;&gt;"",Table_Styles[[#This Row],[ML]],IF(Table_Styles[[#This Row],[ML Default]]&lt;&gt;"",Table_Styles[[#This Row],[ML Default]],""))</f>
        <v/>
      </c>
      <c r="AK195" s="59"/>
      <c r="AL195" s="60"/>
      <c r="AM195" s="29" t="str">
        <f>IF(Table_Styles[[#This Row],[PT]]&lt;&gt;"",Table_Styles[[#This Row],[PT]],IF(Table_Styles[[#This Row],[PT Default]]&lt;&gt;"",Table_Styles[[#This Row],[PT Default]],""))</f>
        <v/>
      </c>
      <c r="AN195" s="59"/>
      <c r="AO195" s="60"/>
      <c r="AP195" s="29" t="str">
        <f>IF(Table_Styles[[#This Row],[PR]]&lt;&gt;"",Table_Styles[[#This Row],[PR]],IF(Table_Styles[[#This Row],[PR Default]]&lt;&gt;"",Table_Styles[[#This Row],[PR Default]],""))</f>
        <v/>
      </c>
      <c r="AQ195" s="59"/>
      <c r="AR195" s="60"/>
      <c r="AS195" s="29" t="str">
        <f>IF(Table_Styles[[#This Row],[PB]]&lt;&gt;"",Table_Styles[[#This Row],[PB]],IF(Table_Styles[[#This Row],[PB Default]]&lt;&gt;"",Table_Styles[[#This Row],[PB Default]],""))</f>
        <v/>
      </c>
      <c r="AT195" s="59"/>
      <c r="AU195" s="60"/>
      <c r="AV195" s="29" t="str">
        <f>IF(Table_Styles[[#This Row],[PL]]&lt;&gt;"",Table_Styles[[#This Row],[PL]],IF(Table_Styles[[#This Row],[PL Default]]&lt;&gt;"",Table_Styles[[#This Row],[PL Default]],""))</f>
        <v/>
      </c>
      <c r="AW195" s="59"/>
      <c r="AX195" s="60"/>
      <c r="AY195" s="29" t="str">
        <f>IF(Table_Styles[[#This Row],[BT]]&lt;&gt;"",Table_Styles[[#This Row],[BT]],IF(Table_Styles[[#This Row],[BT Default]]&lt;&gt;"",Table_Styles[[#This Row],[BT Default]],""))</f>
        <v/>
      </c>
      <c r="AZ195" s="59"/>
      <c r="BA195" s="60"/>
      <c r="BB195" s="29" t="str">
        <f>IF(Table_Styles[[#This Row],[BR]]&lt;&gt;"",Table_Styles[[#This Row],[BR]],IF(Table_Styles[[#This Row],[BR Default]]&lt;&gt;"",Table_Styles[[#This Row],[BR Default]],""))</f>
        <v/>
      </c>
      <c r="BC195" s="59"/>
      <c r="BD195" s="60"/>
      <c r="BE195" s="29" t="str">
        <f>IF(Table_Styles[[#This Row],[BB]]&lt;&gt;"",Table_Styles[[#This Row],[BB]],IF(Table_Styles[[#This Row],[BB Default]]&lt;&gt;"",Table_Styles[[#This Row],[BB Default]],""))</f>
        <v/>
      </c>
      <c r="BF195" s="59"/>
      <c r="BG195" s="60"/>
      <c r="BH195" s="29" t="str">
        <f>IF(Table_Styles[[#This Row],[BL]]&lt;&gt;"",Table_Styles[[#This Row],[BL]],IF(Table_Styles[[#This Row],[BL Default]]&lt;&gt;"",Table_Styles[[#This Row],[BL Default]],""))</f>
        <v/>
      </c>
      <c r="BI195" s="60"/>
      <c r="BJ195" s="60"/>
      <c r="BK195" s="29" t="str">
        <f>IF(Table_Styles[[#This Row],[Width]]&lt;&gt;"",Table_Styles[[#This Row],[Width]],IF(Table_Styles[[#This Row],[Width Default]]&lt;&gt;"",Table_Styles[[#This Row],[Width Default]],""))</f>
        <v/>
      </c>
      <c r="BL195" s="60"/>
      <c r="BM195" s="60"/>
      <c r="BN195" s="29" t="str">
        <f>IF(Table_Styles[[#This Row],[Height]]&lt;&gt;"",Table_Styles[[#This Row],[Height]],IF(Table_Styles[[#This Row],[Height Default]]&lt;&gt;"",Table_Styles[[#This Row],[Height Default]],""))</f>
        <v/>
      </c>
      <c r="BO195" s="29"/>
      <c r="BP195" s="29"/>
      <c r="BQ195" s="29" t="str">
        <f>IF(Table_Styles[[#This Row],[Top]]&lt;&gt;"",Table_Styles[[#This Row],[Top]],IF(Table_Styles[[#This Row],[Top Default]]&lt;&gt;"",Table_Styles[[#This Row],[Top Default]],""))</f>
        <v/>
      </c>
      <c r="BR195" s="29"/>
      <c r="BS195" s="29"/>
      <c r="BT195" s="29" t="str">
        <f>IF(Table_Styles[[#This Row],[Right]]&lt;&gt;"",Table_Styles[[#This Row],[Right]],IF(Table_Styles[[#This Row],[Right Default]]&lt;&gt;"",Table_Styles[[#This Row],[Right Default]],""))</f>
        <v/>
      </c>
      <c r="BU195" s="29"/>
      <c r="BV195" s="29"/>
      <c r="BW195" s="29" t="str">
        <f>IF(Table_Styles[[#This Row],[Bottom]]&lt;&gt;"",Table_Styles[[#This Row],[Bottom]],IF(Table_Styles[[#This Row],[Bottom Default]]&lt;&gt;"",Table_Styles[[#This Row],[Bottom Default]],""))</f>
        <v/>
      </c>
      <c r="BX195" s="29"/>
      <c r="BY195" s="29"/>
      <c r="BZ195" s="29" t="str">
        <f>IF(Table_Styles[[#This Row],[Left]]&lt;&gt;"",Table_Styles[[#This Row],[Left]],IF(Table_Styles[[#This Row],[Left Default]]&lt;&gt;"",Table_Styles[[#This Row],[Left Default]],""))</f>
        <v/>
      </c>
      <c r="CA195" s="59"/>
      <c r="CB195" s="107" t="str">
        <f>IF(AND(Table_Styles[[#This Row],[Selector]]&lt;&gt;"",Table_Styles[[#This Row],[Font Family Used]]&lt;&gt;"",Table_Styles[[#This Row],[Font Weight Used]]&lt;&gt;""),Table_Styles[[#This Row],[Font Family Used]]&amp;" "&amp;Table_Styles[[#This Row],[Font Weight Used]],"")</f>
        <v/>
      </c>
      <c r="CC195" s="107" t="str">
        <f ca="1">IF(AND(Table_Styles[[#This Row],[Selector]],COUNTIF(OFFSET(CC:CC,0,0,ROW()-1,1),"="&amp;Table_Styles[[#This Row],[Font]])=0),Table_Styles[[#This Row],[Font]],"")</f>
        <v/>
      </c>
      <c r="CD195" s="107" t="str">
        <f ca="1">IF(Table_Styles[[#This Row],[Unique Font]]&lt;&gt;"",
"{""fontFamily"":"""&amp;Table_Styles[[#This Row],[Font Family Used]]&amp;""",""fontWeight"":"&amp;Table_Styles[[#This Row],[Font Weight Used]]&amp;"}","")</f>
        <v/>
      </c>
      <c r="CE195"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5" s="106" t="str">
        <f>IF(AND(Table_Styles[[#This Row],[Selector]]&lt;&gt;"", Table_Styles[[#This Row],[Config Properties]]&lt;&gt;""),
Table_Styles[[#This Row],[Selector]]&amp;" { "&amp;Table_Styles[[#This Row],[Config Properties]]&amp;" }","")</f>
        <v/>
      </c>
      <c r="CG195" s="106" t="str">
        <f xml:space="preserve">
SUBSTITUTE(SUBSTITUTE(SUBSTITUTE(SUBSTITUTE(SUBSTITUTE(SUBSTITUTE(SUBSTITUTE(SUBSTITUTE(Table_Styles[[#This Row],[Config]],
" {","{"),
"{ ","{"),
" }","}"),
"} ","}"),
" ,",","),
", ",","),
" :",":"),
": ",":")</f>
        <v/>
      </c>
    </row>
    <row r="196" spans="2:85" ht="21" customHeight="1">
      <c r="B196" s="175" t="s">
        <v>501</v>
      </c>
      <c r="C196" s="101" t="s">
        <v>569</v>
      </c>
      <c r="D196" s="25"/>
      <c r="E196" s="25"/>
      <c r="F196" s="25" t="str">
        <f>IF(Table_Styles[[#This Row],[Font Family]]&lt;&gt;"",Table_Styles[[#This Row],[Font Family]],IF(Table_Styles[[#This Row],[Font Family Default]]&lt;&gt;"",Table_Styles[[#This Row],[Font Family Default]],""))</f>
        <v/>
      </c>
      <c r="G196" s="25"/>
      <c r="H196" s="25"/>
      <c r="I196" s="25" t="str">
        <f>IF(Table_Styles[[#This Row],[Font Size]]&lt;&gt;"",Table_Styles[[#This Row],[Font Size]],IF(Table_Styles[[#This Row],[Font Size Default]]&lt;&gt;"",Table_Styles[[#This Row],[Font Size Default]],""))</f>
        <v/>
      </c>
      <c r="J196" s="25"/>
      <c r="K196" s="25"/>
      <c r="L196" s="25" t="str">
        <f>IF(Table_Styles[[#This Row],[Font Weight]]&lt;&gt;"",Table_Styles[[#This Row],[Font Weight]],IF(Table_Styles[[#This Row],[Font Weight Default]]&lt;&gt;"",Table_Styles[[#This Row],[Font Weight Default]],""))</f>
        <v/>
      </c>
      <c r="M196" s="25"/>
      <c r="N196" s="25"/>
      <c r="O196" s="25" t="str">
        <f>IF(Table_Styles[[#This Row],[Colour]]&lt;&gt;"",Table_Styles[[#This Row],[Colour]],IF(Table_Styles[[#This Row],[Colour Default]]&lt;&gt;"",Table_Styles[[#This Row],[Colour Default]],""))</f>
        <v/>
      </c>
      <c r="P196" s="25"/>
      <c r="Q196" s="25"/>
      <c r="R196" s="25" t="str">
        <f>IF(Table_Styles[[#This Row],[Background]]&lt;&gt;"",Table_Styles[[#This Row],[Background]],IF(Table_Styles[[#This Row],[Background Default]]&lt;&gt;"",Table_Styles[[#This Row],[Background Default]],""))</f>
        <v/>
      </c>
      <c r="S196" s="25"/>
      <c r="T196" s="25"/>
      <c r="U196" s="25" t="str">
        <f>IF(Table_Styles[[#This Row],[Border]]&lt;&gt;"",Table_Styles[[#This Row],[Border]],IF(Table_Styles[[#This Row],[Border Default]]&lt;&gt;"",Table_Styles[[#This Row],[Border Default]],""))</f>
        <v/>
      </c>
      <c r="V196" s="25"/>
      <c r="W196" s="25"/>
      <c r="X196" s="25" t="str">
        <f>IF(Table_Styles[[#This Row],[Border Radius]]&lt;&gt;"",Table_Styles[[#This Row],[Border Radius]],IF(Table_Styles[[#This Row],[Border Radius Default]]&lt;&gt;"",Table_Styles[[#This Row],[Border Radius Default]],""))</f>
        <v/>
      </c>
      <c r="Y196" s="25"/>
      <c r="Z196" s="25"/>
      <c r="AA196" s="25" t="str">
        <f>IF(Table_Styles[[#This Row],[MT]]&lt;&gt;"",Table_Styles[[#This Row],[MT]],IF(Table_Styles[[#This Row],[MT Default]]&lt;&gt;"",Table_Styles[[#This Row],[MT Default]],""))</f>
        <v/>
      </c>
      <c r="AB196" s="25"/>
      <c r="AC196" s="25" t="s">
        <v>379</v>
      </c>
      <c r="AD196" s="25" t="str">
        <f>IF(Table_Styles[[#This Row],[MR]]&lt;&gt;"",Table_Styles[[#This Row],[MR]],IF(Table_Styles[[#This Row],[MR Default]]&lt;&gt;"",Table_Styles[[#This Row],[MR Default]],""))</f>
        <v>15px</v>
      </c>
      <c r="AE196" s="25"/>
      <c r="AF196" s="25" t="s">
        <v>379</v>
      </c>
      <c r="AG196" s="25" t="str">
        <f>IF(Table_Styles[[#This Row],[MB]]&lt;&gt;"",Table_Styles[[#This Row],[MB]],IF(Table_Styles[[#This Row],[MB Default]]&lt;&gt;"",Table_Styles[[#This Row],[MB Default]],""))</f>
        <v>15px</v>
      </c>
      <c r="AH196" s="25"/>
      <c r="AI196" s="25"/>
      <c r="AJ196" s="25" t="str">
        <f>IF(Table_Styles[[#This Row],[ML]]&lt;&gt;"",Table_Styles[[#This Row],[ML]],IF(Table_Styles[[#This Row],[ML Default]]&lt;&gt;"",Table_Styles[[#This Row],[ML Default]],""))</f>
        <v/>
      </c>
      <c r="AK196" s="25"/>
      <c r="AL196" s="167"/>
      <c r="AM196" s="25" t="str">
        <f>IF(Table_Styles[[#This Row],[PT]]&lt;&gt;"",Table_Styles[[#This Row],[PT]],IF(Table_Styles[[#This Row],[PT Default]]&lt;&gt;"",Table_Styles[[#This Row],[PT Default]],""))</f>
        <v/>
      </c>
      <c r="AN196" s="25"/>
      <c r="AO196" s="167"/>
      <c r="AP196" s="25" t="str">
        <f>IF(Table_Styles[[#This Row],[PR]]&lt;&gt;"",Table_Styles[[#This Row],[PR]],IF(Table_Styles[[#This Row],[PR Default]]&lt;&gt;"",Table_Styles[[#This Row],[PR Default]],""))</f>
        <v/>
      </c>
      <c r="AQ196" s="25"/>
      <c r="AR196" s="167"/>
      <c r="AS196" s="25" t="str">
        <f>IF(Table_Styles[[#This Row],[PB]]&lt;&gt;"",Table_Styles[[#This Row],[PB]],IF(Table_Styles[[#This Row],[PB Default]]&lt;&gt;"",Table_Styles[[#This Row],[PB Default]],""))</f>
        <v/>
      </c>
      <c r="AT196" s="25"/>
      <c r="AU196" s="167"/>
      <c r="AV196" s="25" t="str">
        <f>IF(Table_Styles[[#This Row],[PL]]&lt;&gt;"",Table_Styles[[#This Row],[PL]],IF(Table_Styles[[#This Row],[PL Default]]&lt;&gt;"",Table_Styles[[#This Row],[PL Default]],""))</f>
        <v/>
      </c>
      <c r="AW196" s="25"/>
      <c r="AX196" s="25"/>
      <c r="AY196" s="25" t="str">
        <f>IF(Table_Styles[[#This Row],[BT]]&lt;&gt;"",Table_Styles[[#This Row],[BT]],IF(Table_Styles[[#This Row],[BT Default]]&lt;&gt;"",Table_Styles[[#This Row],[BT Default]],""))</f>
        <v/>
      </c>
      <c r="AZ196" s="25"/>
      <c r="BA196" s="25"/>
      <c r="BB196" s="25" t="str">
        <f>IF(Table_Styles[[#This Row],[BR]]&lt;&gt;"",Table_Styles[[#This Row],[BR]],IF(Table_Styles[[#This Row],[BR Default]]&lt;&gt;"",Table_Styles[[#This Row],[BR Default]],""))</f>
        <v/>
      </c>
      <c r="BC196" s="25"/>
      <c r="BD196" s="25"/>
      <c r="BE196" s="25" t="str">
        <f>IF(Table_Styles[[#This Row],[BB]]&lt;&gt;"",Table_Styles[[#This Row],[BB]],IF(Table_Styles[[#This Row],[BB Default]]&lt;&gt;"",Table_Styles[[#This Row],[BB Default]],""))</f>
        <v/>
      </c>
      <c r="BF196" s="25"/>
      <c r="BG196" s="25"/>
      <c r="BH196" s="25" t="str">
        <f>IF(Table_Styles[[#This Row],[BL]]&lt;&gt;"",Table_Styles[[#This Row],[BL]],IF(Table_Styles[[#This Row],[BL Default]]&lt;&gt;"",Table_Styles[[#This Row],[BL Default]],""))</f>
        <v/>
      </c>
      <c r="BI196" s="25"/>
      <c r="BJ196" s="60"/>
      <c r="BK196" s="25" t="str">
        <f>IF(Table_Styles[[#This Row],[Width]]&lt;&gt;"",Table_Styles[[#This Row],[Width]],IF(Table_Styles[[#This Row],[Width Default]]&lt;&gt;"",Table_Styles[[#This Row],[Width Default]],""))</f>
        <v/>
      </c>
      <c r="BL196" s="25"/>
      <c r="BM196" s="25"/>
      <c r="BN196" s="25" t="str">
        <f>IF(Table_Styles[[#This Row],[Height]]&lt;&gt;"",Table_Styles[[#This Row],[Height]],IF(Table_Styles[[#This Row],[Height Default]]&lt;&gt;"",Table_Styles[[#This Row],[Height Default]],""))</f>
        <v/>
      </c>
      <c r="BO196" s="25"/>
      <c r="BP196" s="25"/>
      <c r="BQ196" s="25" t="str">
        <f>IF(Table_Styles[[#This Row],[Top]]&lt;&gt;"",Table_Styles[[#This Row],[Top]],IF(Table_Styles[[#This Row],[Top Default]]&lt;&gt;"",Table_Styles[[#This Row],[Top Default]],""))</f>
        <v/>
      </c>
      <c r="BR196" s="25"/>
      <c r="BS196" s="25"/>
      <c r="BT196" s="25" t="str">
        <f>IF(Table_Styles[[#This Row],[Right]]&lt;&gt;"",Table_Styles[[#This Row],[Right]],IF(Table_Styles[[#This Row],[Right Default]]&lt;&gt;"",Table_Styles[[#This Row],[Right Default]],""))</f>
        <v/>
      </c>
      <c r="BU196" s="25"/>
      <c r="BV196" s="25"/>
      <c r="BW196" s="25" t="str">
        <f>IF(Table_Styles[[#This Row],[Bottom]]&lt;&gt;"",Table_Styles[[#This Row],[Bottom]],IF(Table_Styles[[#This Row],[Bottom Default]]&lt;&gt;"",Table_Styles[[#This Row],[Bottom Default]],""))</f>
        <v/>
      </c>
      <c r="BX196" s="25"/>
      <c r="BY196" s="25"/>
      <c r="BZ196" s="25" t="str">
        <f>IF(Table_Styles[[#This Row],[Left]]&lt;&gt;"",Table_Styles[[#This Row],[Left]],IF(Table_Styles[[#This Row],[Left Default]]&lt;&gt;"",Table_Styles[[#This Row],[Left Default]],""))</f>
        <v/>
      </c>
      <c r="CA196" s="25"/>
      <c r="CB196" s="101" t="str">
        <f>IF(AND(Table_Styles[[#This Row],[Selector]]&lt;&gt;"",Table_Styles[[#This Row],[Font Family Used]]&lt;&gt;"",Table_Styles[[#This Row],[Font Weight Used]]&lt;&gt;""),Table_Styles[[#This Row],[Font Family Used]]&amp;" "&amp;Table_Styles[[#This Row],[Font Weight Used]],"")</f>
        <v/>
      </c>
      <c r="CC196" s="101" t="str">
        <f ca="1">IF(AND(Table_Styles[[#This Row],[Selector]],COUNTIF(OFFSET(CC:CC,0,0,ROW()-1,1),"="&amp;Table_Styles[[#This Row],[Font]])=0),Table_Styles[[#This Row],[Font]],"")</f>
        <v/>
      </c>
      <c r="CD196" s="101" t="str">
        <f ca="1">IF(Table_Styles[[#This Row],[Unique Font]]&lt;&gt;"",
"{""fontFamily"":"""&amp;Table_Styles[[#This Row],[Font Family Used]]&amp;""",""fontWeight"":"&amp;Table_Styles[[#This Row],[Font Weight Used]]&amp;"}","")</f>
        <v/>
      </c>
      <c r="CE19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96" s="101" t="str">
        <f>IF(AND(Table_Styles[[#This Row],[Selector]]&lt;&gt;"", Table_Styles[[#This Row],[Config Properties]]&lt;&gt;""),
Table_Styles[[#This Row],[Selector]]&amp;" { "&amp;Table_Styles[[#This Row],[Config Properties]]&amp;" }","")</f>
        <v>nav#footer-actions .btn { margin-right: 15px;margin-bottom: 15px }</v>
      </c>
      <c r="CG196" s="101" t="str">
        <f xml:space="preserve">
SUBSTITUTE(SUBSTITUTE(SUBSTITUTE(SUBSTITUTE(SUBSTITUTE(SUBSTITUTE(SUBSTITUTE(SUBSTITUTE(Table_Styles[[#This Row],[Config]],
" {","{"),
"{ ","{"),
" }","}"),
"} ","}"),
" ,",","),
", ",","),
" :",":"),
": ",":")</f>
        <v>nav#footer-actions .btn{margin-right:15px;margin-bottom:15px}</v>
      </c>
    </row>
    <row r="197" spans="2:85" ht="21" customHeight="1">
      <c r="B197" s="175" t="s">
        <v>503</v>
      </c>
      <c r="C197" s="101" t="s">
        <v>570</v>
      </c>
      <c r="D197" s="25"/>
      <c r="E197" s="25"/>
      <c r="F197" s="25" t="str">
        <f>IF(Table_Styles[[#This Row],[Font Family]]&lt;&gt;"",Table_Styles[[#This Row],[Font Family]],IF(Table_Styles[[#This Row],[Font Family Default]]&lt;&gt;"",Table_Styles[[#This Row],[Font Family Default]],""))</f>
        <v/>
      </c>
      <c r="G197" s="25"/>
      <c r="H197" s="25"/>
      <c r="I197" s="25" t="str">
        <f>IF(Table_Styles[[#This Row],[Font Size]]&lt;&gt;"",Table_Styles[[#This Row],[Font Size]],IF(Table_Styles[[#This Row],[Font Size Default]]&lt;&gt;"",Table_Styles[[#This Row],[Font Size Default]],""))</f>
        <v/>
      </c>
      <c r="J197" s="25"/>
      <c r="K197" s="25"/>
      <c r="L197" s="25" t="str">
        <f>IF(Table_Styles[[#This Row],[Font Weight]]&lt;&gt;"",Table_Styles[[#This Row],[Font Weight]],IF(Table_Styles[[#This Row],[Font Weight Default]]&lt;&gt;"",Table_Styles[[#This Row],[Font Weight Default]],""))</f>
        <v/>
      </c>
      <c r="M197" s="25"/>
      <c r="N197" s="25"/>
      <c r="O197" s="25" t="str">
        <f>IF(Table_Styles[[#This Row],[Colour]]&lt;&gt;"",Table_Styles[[#This Row],[Colour]],IF(Table_Styles[[#This Row],[Colour Default]]&lt;&gt;"",Table_Styles[[#This Row],[Colour Default]],""))</f>
        <v/>
      </c>
      <c r="P197" s="25"/>
      <c r="Q197" s="25"/>
      <c r="R197" s="25" t="str">
        <f>IF(Table_Styles[[#This Row],[Background]]&lt;&gt;"",Table_Styles[[#This Row],[Background]],IF(Table_Styles[[#This Row],[Background Default]]&lt;&gt;"",Table_Styles[[#This Row],[Background Default]],""))</f>
        <v/>
      </c>
      <c r="S197" s="25"/>
      <c r="T197" s="25"/>
      <c r="U197" s="25" t="str">
        <f>IF(Table_Styles[[#This Row],[Border]]&lt;&gt;"",Table_Styles[[#This Row],[Border]],IF(Table_Styles[[#This Row],[Border Default]]&lt;&gt;"",Table_Styles[[#This Row],[Border Default]],""))</f>
        <v/>
      </c>
      <c r="V197" s="25"/>
      <c r="W197" s="25"/>
      <c r="X197" s="25" t="str">
        <f>IF(Table_Styles[[#This Row],[Border Radius]]&lt;&gt;"",Table_Styles[[#This Row],[Border Radius]],IF(Table_Styles[[#This Row],[Border Radius Default]]&lt;&gt;"",Table_Styles[[#This Row],[Border Radius Default]],""))</f>
        <v/>
      </c>
      <c r="Y197" s="25"/>
      <c r="Z197" s="25"/>
      <c r="AA197" s="25" t="str">
        <f>IF(Table_Styles[[#This Row],[MT]]&lt;&gt;"",Table_Styles[[#This Row],[MT]],IF(Table_Styles[[#This Row],[MT Default]]&lt;&gt;"",Table_Styles[[#This Row],[MT Default]],""))</f>
        <v/>
      </c>
      <c r="AB197" s="25"/>
      <c r="AC197" s="25"/>
      <c r="AD197" s="25" t="str">
        <f>IF(Table_Styles[[#This Row],[MR]]&lt;&gt;"",Table_Styles[[#This Row],[MR]],IF(Table_Styles[[#This Row],[MR Default]]&lt;&gt;"",Table_Styles[[#This Row],[MR Default]],""))</f>
        <v/>
      </c>
      <c r="AE197" s="25"/>
      <c r="AF197" s="25"/>
      <c r="AG197" s="25" t="str">
        <f>IF(Table_Styles[[#This Row],[MB]]&lt;&gt;"",Table_Styles[[#This Row],[MB]],IF(Table_Styles[[#This Row],[MB Default]]&lt;&gt;"",Table_Styles[[#This Row],[MB Default]],""))</f>
        <v/>
      </c>
      <c r="AH197" s="25"/>
      <c r="AI197" s="25"/>
      <c r="AJ197" s="25" t="str">
        <f>IF(Table_Styles[[#This Row],[ML]]&lt;&gt;"",Table_Styles[[#This Row],[ML]],IF(Table_Styles[[#This Row],[ML Default]]&lt;&gt;"",Table_Styles[[#This Row],[ML Default]],""))</f>
        <v/>
      </c>
      <c r="AK197" s="25"/>
      <c r="AL197" s="25"/>
      <c r="AM197" s="25" t="str">
        <f>IF(Table_Styles[[#This Row],[PT]]&lt;&gt;"",Table_Styles[[#This Row],[PT]],IF(Table_Styles[[#This Row],[PT Default]]&lt;&gt;"",Table_Styles[[#This Row],[PT Default]],""))</f>
        <v/>
      </c>
      <c r="AN197" s="25"/>
      <c r="AO197" s="25"/>
      <c r="AP197" s="25" t="str">
        <f>IF(Table_Styles[[#This Row],[PR]]&lt;&gt;"",Table_Styles[[#This Row],[PR]],IF(Table_Styles[[#This Row],[PR Default]]&lt;&gt;"",Table_Styles[[#This Row],[PR Default]],""))</f>
        <v/>
      </c>
      <c r="AQ197" s="25"/>
      <c r="AR197" s="25"/>
      <c r="AS197" s="25" t="str">
        <f>IF(Table_Styles[[#This Row],[PB]]&lt;&gt;"",Table_Styles[[#This Row],[PB]],IF(Table_Styles[[#This Row],[PB Default]]&lt;&gt;"",Table_Styles[[#This Row],[PB Default]],""))</f>
        <v/>
      </c>
      <c r="AT197" s="25"/>
      <c r="AU197" s="25"/>
      <c r="AV197" s="25" t="str">
        <f>IF(Table_Styles[[#This Row],[PL]]&lt;&gt;"",Table_Styles[[#This Row],[PL]],IF(Table_Styles[[#This Row],[PL Default]]&lt;&gt;"",Table_Styles[[#This Row],[PL Default]],""))</f>
        <v/>
      </c>
      <c r="AW197" s="25"/>
      <c r="AX197" s="25"/>
      <c r="AY197" s="25" t="str">
        <f>IF(Table_Styles[[#This Row],[BT]]&lt;&gt;"",Table_Styles[[#This Row],[BT]],IF(Table_Styles[[#This Row],[BT Default]]&lt;&gt;"",Table_Styles[[#This Row],[BT Default]],""))</f>
        <v/>
      </c>
      <c r="AZ197" s="25"/>
      <c r="BA197" s="25"/>
      <c r="BB197" s="25" t="str">
        <f>IF(Table_Styles[[#This Row],[BR]]&lt;&gt;"",Table_Styles[[#This Row],[BR]],IF(Table_Styles[[#This Row],[BR Default]]&lt;&gt;"",Table_Styles[[#This Row],[BR Default]],""))</f>
        <v/>
      </c>
      <c r="BC197" s="25"/>
      <c r="BD197" s="25"/>
      <c r="BE197" s="25" t="str">
        <f>IF(Table_Styles[[#This Row],[BB]]&lt;&gt;"",Table_Styles[[#This Row],[BB]],IF(Table_Styles[[#This Row],[BB Default]]&lt;&gt;"",Table_Styles[[#This Row],[BB Default]],""))</f>
        <v/>
      </c>
      <c r="BF197" s="25"/>
      <c r="BG197" s="25"/>
      <c r="BH197" s="25" t="str">
        <f>IF(Table_Styles[[#This Row],[BL]]&lt;&gt;"",Table_Styles[[#This Row],[BL]],IF(Table_Styles[[#This Row],[BL Default]]&lt;&gt;"",Table_Styles[[#This Row],[BL Default]],""))</f>
        <v/>
      </c>
      <c r="BI197" s="25"/>
      <c r="BJ197" s="60"/>
      <c r="BK197" s="25" t="str">
        <f>IF(Table_Styles[[#This Row],[Width]]&lt;&gt;"",Table_Styles[[#This Row],[Width]],IF(Table_Styles[[#This Row],[Width Default]]&lt;&gt;"",Table_Styles[[#This Row],[Width Default]],""))</f>
        <v/>
      </c>
      <c r="BL197" s="25"/>
      <c r="BM197" s="25"/>
      <c r="BN197" s="25" t="str">
        <f>IF(Table_Styles[[#This Row],[Height]]&lt;&gt;"",Table_Styles[[#This Row],[Height]],IF(Table_Styles[[#This Row],[Height Default]]&lt;&gt;"",Table_Styles[[#This Row],[Height Default]],""))</f>
        <v/>
      </c>
      <c r="BO197" s="25"/>
      <c r="BP197" s="25"/>
      <c r="BQ197" s="25" t="str">
        <f>IF(Table_Styles[[#This Row],[Top]]&lt;&gt;"",Table_Styles[[#This Row],[Top]],IF(Table_Styles[[#This Row],[Top Default]]&lt;&gt;"",Table_Styles[[#This Row],[Top Default]],""))</f>
        <v/>
      </c>
      <c r="BR197" s="25"/>
      <c r="BS197" s="25"/>
      <c r="BT197" s="25" t="str">
        <f>IF(Table_Styles[[#This Row],[Right]]&lt;&gt;"",Table_Styles[[#This Row],[Right]],IF(Table_Styles[[#This Row],[Right Default]]&lt;&gt;"",Table_Styles[[#This Row],[Right Default]],""))</f>
        <v/>
      </c>
      <c r="BU197" s="25"/>
      <c r="BV197" s="25"/>
      <c r="BW197" s="25" t="str">
        <f>IF(Table_Styles[[#This Row],[Bottom]]&lt;&gt;"",Table_Styles[[#This Row],[Bottom]],IF(Table_Styles[[#This Row],[Bottom Default]]&lt;&gt;"",Table_Styles[[#This Row],[Bottom Default]],""))</f>
        <v/>
      </c>
      <c r="BX197" s="25"/>
      <c r="BY197" s="25"/>
      <c r="BZ197" s="25" t="str">
        <f>IF(Table_Styles[[#This Row],[Left]]&lt;&gt;"",Table_Styles[[#This Row],[Left]],IF(Table_Styles[[#This Row],[Left Default]]&lt;&gt;"",Table_Styles[[#This Row],[Left Default]],""))</f>
        <v/>
      </c>
      <c r="CA197" s="25"/>
      <c r="CB197" s="101" t="str">
        <f>IF(AND(Table_Styles[[#This Row],[Selector]]&lt;&gt;"",Table_Styles[[#This Row],[Font Family Used]]&lt;&gt;"",Table_Styles[[#This Row],[Font Weight Used]]&lt;&gt;""),Table_Styles[[#This Row],[Font Family Used]]&amp;" "&amp;Table_Styles[[#This Row],[Font Weight Used]],"")</f>
        <v/>
      </c>
      <c r="CC197" s="101" t="str">
        <f ca="1">IF(AND(Table_Styles[[#This Row],[Selector]],COUNTIF(OFFSET(CC:CC,0,0,ROW()-1,1),"="&amp;Table_Styles[[#This Row],[Font]])=0),Table_Styles[[#This Row],[Font]],"")</f>
        <v/>
      </c>
      <c r="CD197" s="101" t="str">
        <f ca="1">IF(Table_Styles[[#This Row],[Unique Font]]&lt;&gt;"",
"{""fontFamily"":"""&amp;Table_Styles[[#This Row],[Font Family Used]]&amp;""",""fontWeight"":"&amp;Table_Styles[[#This Row],[Font Weight Used]]&amp;"}","")</f>
        <v/>
      </c>
      <c r="CE19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7" s="101" t="str">
        <f>IF(AND(Table_Styles[[#This Row],[Selector]]&lt;&gt;"", Table_Styles[[#This Row],[Config Properties]]&lt;&gt;""),
Table_Styles[[#This Row],[Selector]]&amp;" { "&amp;Table_Styles[[#This Row],[Config Properties]]&amp;" }","")</f>
        <v/>
      </c>
      <c r="CG197" s="101" t="str">
        <f xml:space="preserve">
SUBSTITUTE(SUBSTITUTE(SUBSTITUTE(SUBSTITUTE(SUBSTITUTE(SUBSTITUTE(SUBSTITUTE(SUBSTITUTE(Table_Styles[[#This Row],[Config]],
" {","{"),
"{ ","{"),
" }","}"),
"} ","}"),
" ,",","),
", ",","),
" :",":"),
": ",":")</f>
        <v/>
      </c>
    </row>
    <row r="198" spans="2:85" ht="21" customHeight="1">
      <c r="B198" s="176" t="s">
        <v>505</v>
      </c>
      <c r="C198" s="101" t="s">
        <v>571</v>
      </c>
      <c r="D198" s="25"/>
      <c r="E198" s="25"/>
      <c r="F198" s="25" t="str">
        <f>IF(Table_Styles[[#This Row],[Font Family]]&lt;&gt;"",Table_Styles[[#This Row],[Font Family]],IF(Table_Styles[[#This Row],[Font Family Default]]&lt;&gt;"",Table_Styles[[#This Row],[Font Family Default]],""))</f>
        <v/>
      </c>
      <c r="G198" s="25"/>
      <c r="H198" s="25"/>
      <c r="I198" s="25" t="str">
        <f>IF(Table_Styles[[#This Row],[Font Size]]&lt;&gt;"",Table_Styles[[#This Row],[Font Size]],IF(Table_Styles[[#This Row],[Font Size Default]]&lt;&gt;"",Table_Styles[[#This Row],[Font Size Default]],""))</f>
        <v/>
      </c>
      <c r="J198" s="25"/>
      <c r="K198" s="25"/>
      <c r="L198" s="25" t="str">
        <f>IF(Table_Styles[[#This Row],[Font Weight]]&lt;&gt;"",Table_Styles[[#This Row],[Font Weight]],IF(Table_Styles[[#This Row],[Font Weight Default]]&lt;&gt;"",Table_Styles[[#This Row],[Font Weight Default]],""))</f>
        <v/>
      </c>
      <c r="M198" s="25"/>
      <c r="N198" s="25"/>
      <c r="O198" s="25" t="str">
        <f>IF(Table_Styles[[#This Row],[Colour]]&lt;&gt;"",Table_Styles[[#This Row],[Colour]],IF(Table_Styles[[#This Row],[Colour Default]]&lt;&gt;"",Table_Styles[[#This Row],[Colour Default]],""))</f>
        <v/>
      </c>
      <c r="P198" s="25"/>
      <c r="Q198" s="25"/>
      <c r="R198" s="25" t="str">
        <f>IF(Table_Styles[[#This Row],[Background]]&lt;&gt;"",Table_Styles[[#This Row],[Background]],IF(Table_Styles[[#This Row],[Background Default]]&lt;&gt;"",Table_Styles[[#This Row],[Background Default]],""))</f>
        <v/>
      </c>
      <c r="S198" s="25"/>
      <c r="T198" s="25"/>
      <c r="U198" s="25" t="str">
        <f>IF(Table_Styles[[#This Row],[Border]]&lt;&gt;"",Table_Styles[[#This Row],[Border]],IF(Table_Styles[[#This Row],[Border Default]]&lt;&gt;"",Table_Styles[[#This Row],[Border Default]],""))</f>
        <v/>
      </c>
      <c r="V198" s="25"/>
      <c r="W198" s="25"/>
      <c r="X198" s="25" t="str">
        <f>IF(Table_Styles[[#This Row],[Border Radius]]&lt;&gt;"",Table_Styles[[#This Row],[Border Radius]],IF(Table_Styles[[#This Row],[Border Radius Default]]&lt;&gt;"",Table_Styles[[#This Row],[Border Radius Default]],""))</f>
        <v/>
      </c>
      <c r="Y198" s="25"/>
      <c r="Z198" s="25"/>
      <c r="AA198" s="25" t="str">
        <f>IF(Table_Styles[[#This Row],[MT]]&lt;&gt;"",Table_Styles[[#This Row],[MT]],IF(Table_Styles[[#This Row],[MT Default]]&lt;&gt;"",Table_Styles[[#This Row],[MT Default]],""))</f>
        <v/>
      </c>
      <c r="AB198" s="25"/>
      <c r="AC198" s="25"/>
      <c r="AD198" s="25" t="str">
        <f>IF(Table_Styles[[#This Row],[MR]]&lt;&gt;"",Table_Styles[[#This Row],[MR]],IF(Table_Styles[[#This Row],[MR Default]]&lt;&gt;"",Table_Styles[[#This Row],[MR Default]],""))</f>
        <v/>
      </c>
      <c r="AE198" s="25"/>
      <c r="AF198" s="25"/>
      <c r="AG198" s="25" t="str">
        <f>IF(Table_Styles[[#This Row],[MB]]&lt;&gt;"",Table_Styles[[#This Row],[MB]],IF(Table_Styles[[#This Row],[MB Default]]&lt;&gt;"",Table_Styles[[#This Row],[MB Default]],""))</f>
        <v/>
      </c>
      <c r="AH198" s="25"/>
      <c r="AI198" s="25"/>
      <c r="AJ198" s="25" t="str">
        <f>IF(Table_Styles[[#This Row],[ML]]&lt;&gt;"",Table_Styles[[#This Row],[ML]],IF(Table_Styles[[#This Row],[ML Default]]&lt;&gt;"",Table_Styles[[#This Row],[ML Default]],""))</f>
        <v/>
      </c>
      <c r="AK198" s="25"/>
      <c r="AL198" s="25"/>
      <c r="AM198" s="25" t="str">
        <f>IF(Table_Styles[[#This Row],[PT]]&lt;&gt;"",Table_Styles[[#This Row],[PT]],IF(Table_Styles[[#This Row],[PT Default]]&lt;&gt;"",Table_Styles[[#This Row],[PT Default]],""))</f>
        <v/>
      </c>
      <c r="AN198" s="25"/>
      <c r="AO198" s="25"/>
      <c r="AP198" s="25" t="str">
        <f>IF(Table_Styles[[#This Row],[PR]]&lt;&gt;"",Table_Styles[[#This Row],[PR]],IF(Table_Styles[[#This Row],[PR Default]]&lt;&gt;"",Table_Styles[[#This Row],[PR Default]],""))</f>
        <v/>
      </c>
      <c r="AQ198" s="25"/>
      <c r="AR198" s="25"/>
      <c r="AS198" s="25" t="str">
        <f>IF(Table_Styles[[#This Row],[PB]]&lt;&gt;"",Table_Styles[[#This Row],[PB]],IF(Table_Styles[[#This Row],[PB Default]]&lt;&gt;"",Table_Styles[[#This Row],[PB Default]],""))</f>
        <v/>
      </c>
      <c r="AT198" s="25"/>
      <c r="AU198" s="25"/>
      <c r="AV198" s="25" t="str">
        <f>IF(Table_Styles[[#This Row],[PL]]&lt;&gt;"",Table_Styles[[#This Row],[PL]],IF(Table_Styles[[#This Row],[PL Default]]&lt;&gt;"",Table_Styles[[#This Row],[PL Default]],""))</f>
        <v/>
      </c>
      <c r="AW198" s="25"/>
      <c r="AX198" s="25"/>
      <c r="AY198" s="25" t="str">
        <f>IF(Table_Styles[[#This Row],[BT]]&lt;&gt;"",Table_Styles[[#This Row],[BT]],IF(Table_Styles[[#This Row],[BT Default]]&lt;&gt;"",Table_Styles[[#This Row],[BT Default]],""))</f>
        <v/>
      </c>
      <c r="AZ198" s="25"/>
      <c r="BA198" s="25"/>
      <c r="BB198" s="25" t="str">
        <f>IF(Table_Styles[[#This Row],[BR]]&lt;&gt;"",Table_Styles[[#This Row],[BR]],IF(Table_Styles[[#This Row],[BR Default]]&lt;&gt;"",Table_Styles[[#This Row],[BR Default]],""))</f>
        <v/>
      </c>
      <c r="BC198" s="25"/>
      <c r="BD198" s="25"/>
      <c r="BE198" s="25" t="str">
        <f>IF(Table_Styles[[#This Row],[BB]]&lt;&gt;"",Table_Styles[[#This Row],[BB]],IF(Table_Styles[[#This Row],[BB Default]]&lt;&gt;"",Table_Styles[[#This Row],[BB Default]],""))</f>
        <v/>
      </c>
      <c r="BF198" s="25"/>
      <c r="BG198" s="25"/>
      <c r="BH198" s="25" t="str">
        <f>IF(Table_Styles[[#This Row],[BL]]&lt;&gt;"",Table_Styles[[#This Row],[BL]],IF(Table_Styles[[#This Row],[BL Default]]&lt;&gt;"",Table_Styles[[#This Row],[BL Default]],""))</f>
        <v/>
      </c>
      <c r="BI198" s="25"/>
      <c r="BJ198" s="60"/>
      <c r="BK198" s="25" t="str">
        <f>IF(Table_Styles[[#This Row],[Width]]&lt;&gt;"",Table_Styles[[#This Row],[Width]],IF(Table_Styles[[#This Row],[Width Default]]&lt;&gt;"",Table_Styles[[#This Row],[Width Default]],""))</f>
        <v/>
      </c>
      <c r="BL198" s="25"/>
      <c r="BM198" s="25"/>
      <c r="BN198" s="25" t="str">
        <f>IF(Table_Styles[[#This Row],[Height]]&lt;&gt;"",Table_Styles[[#This Row],[Height]],IF(Table_Styles[[#This Row],[Height Default]]&lt;&gt;"",Table_Styles[[#This Row],[Height Default]],""))</f>
        <v/>
      </c>
      <c r="BO198" s="25"/>
      <c r="BP198" s="25"/>
      <c r="BQ198" s="25" t="str">
        <f>IF(Table_Styles[[#This Row],[Top]]&lt;&gt;"",Table_Styles[[#This Row],[Top]],IF(Table_Styles[[#This Row],[Top Default]]&lt;&gt;"",Table_Styles[[#This Row],[Top Default]],""))</f>
        <v/>
      </c>
      <c r="BR198" s="25"/>
      <c r="BS198" s="25"/>
      <c r="BT198" s="25" t="str">
        <f>IF(Table_Styles[[#This Row],[Right]]&lt;&gt;"",Table_Styles[[#This Row],[Right]],IF(Table_Styles[[#This Row],[Right Default]]&lt;&gt;"",Table_Styles[[#This Row],[Right Default]],""))</f>
        <v/>
      </c>
      <c r="BU198" s="25"/>
      <c r="BV198" s="25"/>
      <c r="BW198" s="25" t="str">
        <f>IF(Table_Styles[[#This Row],[Bottom]]&lt;&gt;"",Table_Styles[[#This Row],[Bottom]],IF(Table_Styles[[#This Row],[Bottom Default]]&lt;&gt;"",Table_Styles[[#This Row],[Bottom Default]],""))</f>
        <v/>
      </c>
      <c r="BX198" s="25"/>
      <c r="BY198" s="25"/>
      <c r="BZ198" s="25" t="str">
        <f>IF(Table_Styles[[#This Row],[Left]]&lt;&gt;"",Table_Styles[[#This Row],[Left]],IF(Table_Styles[[#This Row],[Left Default]]&lt;&gt;"",Table_Styles[[#This Row],[Left Default]],""))</f>
        <v/>
      </c>
      <c r="CA198" s="25"/>
      <c r="CB198" s="101" t="str">
        <f>IF(AND(Table_Styles[[#This Row],[Selector]]&lt;&gt;"",Table_Styles[[#This Row],[Font Family Used]]&lt;&gt;"",Table_Styles[[#This Row],[Font Weight Used]]&lt;&gt;""),Table_Styles[[#This Row],[Font Family Used]]&amp;" "&amp;Table_Styles[[#This Row],[Font Weight Used]],"")</f>
        <v/>
      </c>
      <c r="CC198" s="101" t="str">
        <f ca="1">IF(AND(Table_Styles[[#This Row],[Selector]],COUNTIF(OFFSET(CC:CC,0,0,ROW()-1,1),"="&amp;Table_Styles[[#This Row],[Font]])=0),Table_Styles[[#This Row],[Font]],"")</f>
        <v/>
      </c>
      <c r="CD198" s="101" t="str">
        <f ca="1">IF(Table_Styles[[#This Row],[Unique Font]]&lt;&gt;"",
"{""fontFamily"":"""&amp;Table_Styles[[#This Row],[Font Family Used]]&amp;""",""fontWeight"":"&amp;Table_Styles[[#This Row],[Font Weight Used]]&amp;"}","")</f>
        <v/>
      </c>
      <c r="CE19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8" s="101" t="str">
        <f>IF(AND(Table_Styles[[#This Row],[Selector]]&lt;&gt;"", Table_Styles[[#This Row],[Config Properties]]&lt;&gt;""),
Table_Styles[[#This Row],[Selector]]&amp;" { "&amp;Table_Styles[[#This Row],[Config Properties]]&amp;" }","")</f>
        <v/>
      </c>
      <c r="CG198" s="101" t="str">
        <f xml:space="preserve">
SUBSTITUTE(SUBSTITUTE(SUBSTITUTE(SUBSTITUTE(SUBSTITUTE(SUBSTITUTE(SUBSTITUTE(SUBSTITUTE(Table_Styles[[#This Row],[Config]],
" {","{"),
"{ ","{"),
" }","}"),
"} ","}"),
" ,",","),
", ",","),
" :",":"),
": ",":")</f>
        <v/>
      </c>
    </row>
    <row r="199" spans="2:85" ht="21" customHeight="1">
      <c r="B199" s="176" t="s">
        <v>507</v>
      </c>
      <c r="C199" s="101" t="s">
        <v>572</v>
      </c>
      <c r="D199" s="25"/>
      <c r="E199" s="25"/>
      <c r="F199" s="25" t="str">
        <f>IF(Table_Styles[[#This Row],[Font Family]]&lt;&gt;"",Table_Styles[[#This Row],[Font Family]],IF(Table_Styles[[#This Row],[Font Family Default]]&lt;&gt;"",Table_Styles[[#This Row],[Font Family Default]],""))</f>
        <v/>
      </c>
      <c r="G199" s="25"/>
      <c r="H199" s="25"/>
      <c r="I199" s="25" t="str">
        <f>IF(Table_Styles[[#This Row],[Font Size]]&lt;&gt;"",Table_Styles[[#This Row],[Font Size]],IF(Table_Styles[[#This Row],[Font Size Default]]&lt;&gt;"",Table_Styles[[#This Row],[Font Size Default]],""))</f>
        <v/>
      </c>
      <c r="J199" s="25"/>
      <c r="K199" s="25"/>
      <c r="L199" s="25" t="str">
        <f>IF(Table_Styles[[#This Row],[Font Weight]]&lt;&gt;"",Table_Styles[[#This Row],[Font Weight]],IF(Table_Styles[[#This Row],[Font Weight Default]]&lt;&gt;"",Table_Styles[[#This Row],[Font Weight Default]],""))</f>
        <v/>
      </c>
      <c r="M199" s="25"/>
      <c r="N199" s="25"/>
      <c r="O199" s="25" t="str">
        <f>IF(Table_Styles[[#This Row],[Colour]]&lt;&gt;"",Table_Styles[[#This Row],[Colour]],IF(Table_Styles[[#This Row],[Colour Default]]&lt;&gt;"",Table_Styles[[#This Row],[Colour Default]],""))</f>
        <v/>
      </c>
      <c r="P199" s="25"/>
      <c r="Q199" s="25"/>
      <c r="R199" s="25" t="str">
        <f>IF(Table_Styles[[#This Row],[Background]]&lt;&gt;"",Table_Styles[[#This Row],[Background]],IF(Table_Styles[[#This Row],[Background Default]]&lt;&gt;"",Table_Styles[[#This Row],[Background Default]],""))</f>
        <v/>
      </c>
      <c r="S199" s="25"/>
      <c r="T199" s="25"/>
      <c r="U199" s="25" t="str">
        <f>IF(Table_Styles[[#This Row],[Border]]&lt;&gt;"",Table_Styles[[#This Row],[Border]],IF(Table_Styles[[#This Row],[Border Default]]&lt;&gt;"",Table_Styles[[#This Row],[Border Default]],""))</f>
        <v/>
      </c>
      <c r="V199" s="25"/>
      <c r="W199" s="25"/>
      <c r="X199" s="25" t="str">
        <f>IF(Table_Styles[[#This Row],[Border Radius]]&lt;&gt;"",Table_Styles[[#This Row],[Border Radius]],IF(Table_Styles[[#This Row],[Border Radius Default]]&lt;&gt;"",Table_Styles[[#This Row],[Border Radius Default]],""))</f>
        <v/>
      </c>
      <c r="Y199" s="25"/>
      <c r="Z199" s="25"/>
      <c r="AA199" s="25" t="str">
        <f>IF(Table_Styles[[#This Row],[MT]]&lt;&gt;"",Table_Styles[[#This Row],[MT]],IF(Table_Styles[[#This Row],[MT Default]]&lt;&gt;"",Table_Styles[[#This Row],[MT Default]],""))</f>
        <v/>
      </c>
      <c r="AB199" s="25"/>
      <c r="AC199" s="25"/>
      <c r="AD199" s="25" t="str">
        <f>IF(Table_Styles[[#This Row],[MR]]&lt;&gt;"",Table_Styles[[#This Row],[MR]],IF(Table_Styles[[#This Row],[MR Default]]&lt;&gt;"",Table_Styles[[#This Row],[MR Default]],""))</f>
        <v/>
      </c>
      <c r="AE199" s="25"/>
      <c r="AF199" s="25"/>
      <c r="AG199" s="25" t="str">
        <f>IF(Table_Styles[[#This Row],[MB]]&lt;&gt;"",Table_Styles[[#This Row],[MB]],IF(Table_Styles[[#This Row],[MB Default]]&lt;&gt;"",Table_Styles[[#This Row],[MB Default]],""))</f>
        <v/>
      </c>
      <c r="AH199" s="25"/>
      <c r="AI199" s="25"/>
      <c r="AJ199" s="25" t="str">
        <f>IF(Table_Styles[[#This Row],[ML]]&lt;&gt;"",Table_Styles[[#This Row],[ML]],IF(Table_Styles[[#This Row],[ML Default]]&lt;&gt;"",Table_Styles[[#This Row],[ML Default]],""))</f>
        <v/>
      </c>
      <c r="AK199" s="25"/>
      <c r="AL199" s="25"/>
      <c r="AM199" s="25" t="str">
        <f>IF(Table_Styles[[#This Row],[PT]]&lt;&gt;"",Table_Styles[[#This Row],[PT]],IF(Table_Styles[[#This Row],[PT Default]]&lt;&gt;"",Table_Styles[[#This Row],[PT Default]],""))</f>
        <v/>
      </c>
      <c r="AN199" s="25"/>
      <c r="AO199" s="25"/>
      <c r="AP199" s="25" t="str">
        <f>IF(Table_Styles[[#This Row],[PR]]&lt;&gt;"",Table_Styles[[#This Row],[PR]],IF(Table_Styles[[#This Row],[PR Default]]&lt;&gt;"",Table_Styles[[#This Row],[PR Default]],""))</f>
        <v/>
      </c>
      <c r="AQ199" s="25"/>
      <c r="AR199" s="25"/>
      <c r="AS199" s="25" t="str">
        <f>IF(Table_Styles[[#This Row],[PB]]&lt;&gt;"",Table_Styles[[#This Row],[PB]],IF(Table_Styles[[#This Row],[PB Default]]&lt;&gt;"",Table_Styles[[#This Row],[PB Default]],""))</f>
        <v/>
      </c>
      <c r="AT199" s="25"/>
      <c r="AU199" s="25"/>
      <c r="AV199" s="25" t="str">
        <f>IF(Table_Styles[[#This Row],[PL]]&lt;&gt;"",Table_Styles[[#This Row],[PL]],IF(Table_Styles[[#This Row],[PL Default]]&lt;&gt;"",Table_Styles[[#This Row],[PL Default]],""))</f>
        <v/>
      </c>
      <c r="AW199" s="25"/>
      <c r="AX199" s="25"/>
      <c r="AY199" s="25" t="str">
        <f>IF(Table_Styles[[#This Row],[BT]]&lt;&gt;"",Table_Styles[[#This Row],[BT]],IF(Table_Styles[[#This Row],[BT Default]]&lt;&gt;"",Table_Styles[[#This Row],[BT Default]],""))</f>
        <v/>
      </c>
      <c r="AZ199" s="25"/>
      <c r="BA199" s="25"/>
      <c r="BB199" s="25" t="str">
        <f>IF(Table_Styles[[#This Row],[BR]]&lt;&gt;"",Table_Styles[[#This Row],[BR]],IF(Table_Styles[[#This Row],[BR Default]]&lt;&gt;"",Table_Styles[[#This Row],[BR Default]],""))</f>
        <v/>
      </c>
      <c r="BC199" s="25"/>
      <c r="BD199" s="25"/>
      <c r="BE199" s="25" t="str">
        <f>IF(Table_Styles[[#This Row],[BB]]&lt;&gt;"",Table_Styles[[#This Row],[BB]],IF(Table_Styles[[#This Row],[BB Default]]&lt;&gt;"",Table_Styles[[#This Row],[BB Default]],""))</f>
        <v/>
      </c>
      <c r="BF199" s="25"/>
      <c r="BG199" s="25"/>
      <c r="BH199" s="25" t="str">
        <f>IF(Table_Styles[[#This Row],[BL]]&lt;&gt;"",Table_Styles[[#This Row],[BL]],IF(Table_Styles[[#This Row],[BL Default]]&lt;&gt;"",Table_Styles[[#This Row],[BL Default]],""))</f>
        <v/>
      </c>
      <c r="BI199" s="25"/>
      <c r="BJ199" s="60"/>
      <c r="BK199" s="25" t="str">
        <f>IF(Table_Styles[[#This Row],[Width]]&lt;&gt;"",Table_Styles[[#This Row],[Width]],IF(Table_Styles[[#This Row],[Width Default]]&lt;&gt;"",Table_Styles[[#This Row],[Width Default]],""))</f>
        <v/>
      </c>
      <c r="BL199" s="25"/>
      <c r="BM199" s="25"/>
      <c r="BN199" s="25" t="str">
        <f>IF(Table_Styles[[#This Row],[Height]]&lt;&gt;"",Table_Styles[[#This Row],[Height]],IF(Table_Styles[[#This Row],[Height Default]]&lt;&gt;"",Table_Styles[[#This Row],[Height Default]],""))</f>
        <v/>
      </c>
      <c r="BO199" s="25"/>
      <c r="BP199" s="25"/>
      <c r="BQ199" s="25" t="str">
        <f>IF(Table_Styles[[#This Row],[Top]]&lt;&gt;"",Table_Styles[[#This Row],[Top]],IF(Table_Styles[[#This Row],[Top Default]]&lt;&gt;"",Table_Styles[[#This Row],[Top Default]],""))</f>
        <v/>
      </c>
      <c r="BR199" s="25"/>
      <c r="BS199" s="25"/>
      <c r="BT199" s="25" t="str">
        <f>IF(Table_Styles[[#This Row],[Right]]&lt;&gt;"",Table_Styles[[#This Row],[Right]],IF(Table_Styles[[#This Row],[Right Default]]&lt;&gt;"",Table_Styles[[#This Row],[Right Default]],""))</f>
        <v/>
      </c>
      <c r="BU199" s="25"/>
      <c r="BV199" s="25"/>
      <c r="BW199" s="25" t="str">
        <f>IF(Table_Styles[[#This Row],[Bottom]]&lt;&gt;"",Table_Styles[[#This Row],[Bottom]],IF(Table_Styles[[#This Row],[Bottom Default]]&lt;&gt;"",Table_Styles[[#This Row],[Bottom Default]],""))</f>
        <v/>
      </c>
      <c r="BX199" s="25"/>
      <c r="BY199" s="25"/>
      <c r="BZ199" s="25" t="str">
        <f>IF(Table_Styles[[#This Row],[Left]]&lt;&gt;"",Table_Styles[[#This Row],[Left]],IF(Table_Styles[[#This Row],[Left Default]]&lt;&gt;"",Table_Styles[[#This Row],[Left Default]],""))</f>
        <v/>
      </c>
      <c r="CA199" s="25"/>
      <c r="CB199" s="101" t="str">
        <f>IF(AND(Table_Styles[[#This Row],[Selector]]&lt;&gt;"",Table_Styles[[#This Row],[Font Family Used]]&lt;&gt;"",Table_Styles[[#This Row],[Font Weight Used]]&lt;&gt;""),Table_Styles[[#This Row],[Font Family Used]]&amp;" "&amp;Table_Styles[[#This Row],[Font Weight Used]],"")</f>
        <v/>
      </c>
      <c r="CC199" s="101" t="str">
        <f ca="1">IF(AND(Table_Styles[[#This Row],[Selector]],COUNTIF(OFFSET(CC:CC,0,0,ROW()-1,1),"="&amp;Table_Styles[[#This Row],[Font]])=0),Table_Styles[[#This Row],[Font]],"")</f>
        <v/>
      </c>
      <c r="CD199" s="101" t="str">
        <f ca="1">IF(Table_Styles[[#This Row],[Unique Font]]&lt;&gt;"",
"{""fontFamily"":"""&amp;Table_Styles[[#This Row],[Font Family Used]]&amp;""",""fontWeight"":"&amp;Table_Styles[[#This Row],[Font Weight Used]]&amp;"}","")</f>
        <v/>
      </c>
      <c r="CE19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9" s="101" t="str">
        <f>IF(AND(Table_Styles[[#This Row],[Selector]]&lt;&gt;"", Table_Styles[[#This Row],[Config Properties]]&lt;&gt;""),
Table_Styles[[#This Row],[Selector]]&amp;" { "&amp;Table_Styles[[#This Row],[Config Properties]]&amp;" }","")</f>
        <v/>
      </c>
      <c r="CG199" s="101" t="str">
        <f xml:space="preserve">
SUBSTITUTE(SUBSTITUTE(SUBSTITUTE(SUBSTITUTE(SUBSTITUTE(SUBSTITUTE(SUBSTITUTE(SUBSTITUTE(Table_Styles[[#This Row],[Config]],
" {","{"),
"{ ","{"),
" }","}"),
"} ","}"),
" ,",","),
", ",","),
" :",":"),
": ",":")</f>
        <v/>
      </c>
    </row>
    <row r="200" spans="2:85" ht="21" customHeight="1">
      <c r="B200" s="175" t="s">
        <v>509</v>
      </c>
      <c r="C200" s="101" t="s">
        <v>573</v>
      </c>
      <c r="D200" s="25"/>
      <c r="E200" s="25"/>
      <c r="F200" s="25" t="str">
        <f>IF(Table_Styles[[#This Row],[Font Family]]&lt;&gt;"",Table_Styles[[#This Row],[Font Family]],IF(Table_Styles[[#This Row],[Font Family Default]]&lt;&gt;"",Table_Styles[[#This Row],[Font Family Default]],""))</f>
        <v/>
      </c>
      <c r="G200" s="25"/>
      <c r="H200" s="25"/>
      <c r="I200" s="25" t="str">
        <f>IF(Table_Styles[[#This Row],[Font Size]]&lt;&gt;"",Table_Styles[[#This Row],[Font Size]],IF(Table_Styles[[#This Row],[Font Size Default]]&lt;&gt;"",Table_Styles[[#This Row],[Font Size Default]],""))</f>
        <v/>
      </c>
      <c r="J200" s="25"/>
      <c r="K200" s="25"/>
      <c r="L200" s="25" t="str">
        <f>IF(Table_Styles[[#This Row],[Font Weight]]&lt;&gt;"",Table_Styles[[#This Row],[Font Weight]],IF(Table_Styles[[#This Row],[Font Weight Default]]&lt;&gt;"",Table_Styles[[#This Row],[Font Weight Default]],""))</f>
        <v/>
      </c>
      <c r="M200" s="25"/>
      <c r="N200" s="25"/>
      <c r="O200" s="25" t="str">
        <f>IF(Table_Styles[[#This Row],[Colour]]&lt;&gt;"",Table_Styles[[#This Row],[Colour]],IF(Table_Styles[[#This Row],[Colour Default]]&lt;&gt;"",Table_Styles[[#This Row],[Colour Default]],""))</f>
        <v/>
      </c>
      <c r="P200" s="25"/>
      <c r="Q200" s="25"/>
      <c r="R200" s="25" t="str">
        <f>IF(Table_Styles[[#This Row],[Background]]&lt;&gt;"",Table_Styles[[#This Row],[Background]],IF(Table_Styles[[#This Row],[Background Default]]&lt;&gt;"",Table_Styles[[#This Row],[Background Default]],""))</f>
        <v/>
      </c>
      <c r="S200" s="25"/>
      <c r="T200" s="25"/>
      <c r="U200" s="25" t="str">
        <f>IF(Table_Styles[[#This Row],[Border]]&lt;&gt;"",Table_Styles[[#This Row],[Border]],IF(Table_Styles[[#This Row],[Border Default]]&lt;&gt;"",Table_Styles[[#This Row],[Border Default]],""))</f>
        <v/>
      </c>
      <c r="V200" s="25"/>
      <c r="W200" s="25"/>
      <c r="X200" s="25" t="str">
        <f>IF(Table_Styles[[#This Row],[Border Radius]]&lt;&gt;"",Table_Styles[[#This Row],[Border Radius]],IF(Table_Styles[[#This Row],[Border Radius Default]]&lt;&gt;"",Table_Styles[[#This Row],[Border Radius Default]],""))</f>
        <v/>
      </c>
      <c r="Y200" s="25"/>
      <c r="Z200" s="25"/>
      <c r="AA200" s="25" t="str">
        <f>IF(Table_Styles[[#This Row],[MT]]&lt;&gt;"",Table_Styles[[#This Row],[MT]],IF(Table_Styles[[#This Row],[MT Default]]&lt;&gt;"",Table_Styles[[#This Row],[MT Default]],""))</f>
        <v/>
      </c>
      <c r="AB200" s="25"/>
      <c r="AC200" s="25"/>
      <c r="AD200" s="25" t="str">
        <f>IF(Table_Styles[[#This Row],[MR]]&lt;&gt;"",Table_Styles[[#This Row],[MR]],IF(Table_Styles[[#This Row],[MR Default]]&lt;&gt;"",Table_Styles[[#This Row],[MR Default]],""))</f>
        <v/>
      </c>
      <c r="AE200" s="25"/>
      <c r="AF200" s="25"/>
      <c r="AG200" s="25" t="str">
        <f>IF(Table_Styles[[#This Row],[MB]]&lt;&gt;"",Table_Styles[[#This Row],[MB]],IF(Table_Styles[[#This Row],[MB Default]]&lt;&gt;"",Table_Styles[[#This Row],[MB Default]],""))</f>
        <v/>
      </c>
      <c r="AH200" s="25"/>
      <c r="AI200" s="25"/>
      <c r="AJ200" s="25" t="str">
        <f>IF(Table_Styles[[#This Row],[ML]]&lt;&gt;"",Table_Styles[[#This Row],[ML]],IF(Table_Styles[[#This Row],[ML Default]]&lt;&gt;"",Table_Styles[[#This Row],[ML Default]],""))</f>
        <v/>
      </c>
      <c r="AK200" s="25"/>
      <c r="AL200" s="25"/>
      <c r="AM200" s="25" t="str">
        <f>IF(Table_Styles[[#This Row],[PT]]&lt;&gt;"",Table_Styles[[#This Row],[PT]],IF(Table_Styles[[#This Row],[PT Default]]&lt;&gt;"",Table_Styles[[#This Row],[PT Default]],""))</f>
        <v/>
      </c>
      <c r="AN200" s="25"/>
      <c r="AO200" s="25"/>
      <c r="AP200" s="25" t="str">
        <f>IF(Table_Styles[[#This Row],[PR]]&lt;&gt;"",Table_Styles[[#This Row],[PR]],IF(Table_Styles[[#This Row],[PR Default]]&lt;&gt;"",Table_Styles[[#This Row],[PR Default]],""))</f>
        <v/>
      </c>
      <c r="AQ200" s="25"/>
      <c r="AR200" s="25"/>
      <c r="AS200" s="25" t="str">
        <f>IF(Table_Styles[[#This Row],[PB]]&lt;&gt;"",Table_Styles[[#This Row],[PB]],IF(Table_Styles[[#This Row],[PB Default]]&lt;&gt;"",Table_Styles[[#This Row],[PB Default]],""))</f>
        <v/>
      </c>
      <c r="AT200" s="25"/>
      <c r="AU200" s="25"/>
      <c r="AV200" s="25" t="str">
        <f>IF(Table_Styles[[#This Row],[PL]]&lt;&gt;"",Table_Styles[[#This Row],[PL]],IF(Table_Styles[[#This Row],[PL Default]]&lt;&gt;"",Table_Styles[[#This Row],[PL Default]],""))</f>
        <v/>
      </c>
      <c r="AW200" s="25"/>
      <c r="AX200" s="25"/>
      <c r="AY200" s="25" t="str">
        <f>IF(Table_Styles[[#This Row],[BT]]&lt;&gt;"",Table_Styles[[#This Row],[BT]],IF(Table_Styles[[#This Row],[BT Default]]&lt;&gt;"",Table_Styles[[#This Row],[BT Default]],""))</f>
        <v/>
      </c>
      <c r="AZ200" s="25"/>
      <c r="BA200" s="25"/>
      <c r="BB200" s="25" t="str">
        <f>IF(Table_Styles[[#This Row],[BR]]&lt;&gt;"",Table_Styles[[#This Row],[BR]],IF(Table_Styles[[#This Row],[BR Default]]&lt;&gt;"",Table_Styles[[#This Row],[BR Default]],""))</f>
        <v/>
      </c>
      <c r="BC200" s="25"/>
      <c r="BD200" s="25"/>
      <c r="BE200" s="25" t="str">
        <f>IF(Table_Styles[[#This Row],[BB]]&lt;&gt;"",Table_Styles[[#This Row],[BB]],IF(Table_Styles[[#This Row],[BB Default]]&lt;&gt;"",Table_Styles[[#This Row],[BB Default]],""))</f>
        <v/>
      </c>
      <c r="BF200" s="25"/>
      <c r="BG200" s="25"/>
      <c r="BH200" s="25" t="str">
        <f>IF(Table_Styles[[#This Row],[BL]]&lt;&gt;"",Table_Styles[[#This Row],[BL]],IF(Table_Styles[[#This Row],[BL Default]]&lt;&gt;"",Table_Styles[[#This Row],[BL Default]],""))</f>
        <v/>
      </c>
      <c r="BI200" s="25"/>
      <c r="BJ200" s="60"/>
      <c r="BK200" s="25" t="str">
        <f>IF(Table_Styles[[#This Row],[Width]]&lt;&gt;"",Table_Styles[[#This Row],[Width]],IF(Table_Styles[[#This Row],[Width Default]]&lt;&gt;"",Table_Styles[[#This Row],[Width Default]],""))</f>
        <v/>
      </c>
      <c r="BL200" s="25"/>
      <c r="BM200" s="25"/>
      <c r="BN200" s="25" t="str">
        <f>IF(Table_Styles[[#This Row],[Height]]&lt;&gt;"",Table_Styles[[#This Row],[Height]],IF(Table_Styles[[#This Row],[Height Default]]&lt;&gt;"",Table_Styles[[#This Row],[Height Default]],""))</f>
        <v/>
      </c>
      <c r="BO200" s="25"/>
      <c r="BP200" s="25"/>
      <c r="BQ200" s="25" t="str">
        <f>IF(Table_Styles[[#This Row],[Top]]&lt;&gt;"",Table_Styles[[#This Row],[Top]],IF(Table_Styles[[#This Row],[Top Default]]&lt;&gt;"",Table_Styles[[#This Row],[Top Default]],""))</f>
        <v/>
      </c>
      <c r="BR200" s="25"/>
      <c r="BS200" s="25"/>
      <c r="BT200" s="25" t="str">
        <f>IF(Table_Styles[[#This Row],[Right]]&lt;&gt;"",Table_Styles[[#This Row],[Right]],IF(Table_Styles[[#This Row],[Right Default]]&lt;&gt;"",Table_Styles[[#This Row],[Right Default]],""))</f>
        <v/>
      </c>
      <c r="BU200" s="25"/>
      <c r="BV200" s="25"/>
      <c r="BW200" s="25" t="str">
        <f>IF(Table_Styles[[#This Row],[Bottom]]&lt;&gt;"",Table_Styles[[#This Row],[Bottom]],IF(Table_Styles[[#This Row],[Bottom Default]]&lt;&gt;"",Table_Styles[[#This Row],[Bottom Default]],""))</f>
        <v/>
      </c>
      <c r="BX200" s="25"/>
      <c r="BY200" s="25"/>
      <c r="BZ200" s="25" t="str">
        <f>IF(Table_Styles[[#This Row],[Left]]&lt;&gt;"",Table_Styles[[#This Row],[Left]],IF(Table_Styles[[#This Row],[Left Default]]&lt;&gt;"",Table_Styles[[#This Row],[Left Default]],""))</f>
        <v/>
      </c>
      <c r="CA200" s="25"/>
      <c r="CB200" s="101" t="str">
        <f>IF(AND(Table_Styles[[#This Row],[Selector]]&lt;&gt;"",Table_Styles[[#This Row],[Font Family Used]]&lt;&gt;"",Table_Styles[[#This Row],[Font Weight Used]]&lt;&gt;""),Table_Styles[[#This Row],[Font Family Used]]&amp;" "&amp;Table_Styles[[#This Row],[Font Weight Used]],"")</f>
        <v/>
      </c>
      <c r="CC200" s="101" t="str">
        <f ca="1">IF(AND(Table_Styles[[#This Row],[Selector]],COUNTIF(OFFSET(CC:CC,0,0,ROW()-1,1),"="&amp;Table_Styles[[#This Row],[Font]])=0),Table_Styles[[#This Row],[Font]],"")</f>
        <v/>
      </c>
      <c r="CD200" s="101" t="str">
        <f ca="1">IF(Table_Styles[[#This Row],[Unique Font]]&lt;&gt;"",
"{""fontFamily"":"""&amp;Table_Styles[[#This Row],[Font Family Used]]&amp;""",""fontWeight"":"&amp;Table_Styles[[#This Row],[Font Weight Used]]&amp;"}","")</f>
        <v/>
      </c>
      <c r="CE20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0" s="101" t="str">
        <f>IF(AND(Table_Styles[[#This Row],[Selector]]&lt;&gt;"", Table_Styles[[#This Row],[Config Properties]]&lt;&gt;""),
Table_Styles[[#This Row],[Selector]]&amp;" { "&amp;Table_Styles[[#This Row],[Config Properties]]&amp;" }","")</f>
        <v/>
      </c>
      <c r="CG200" s="101" t="str">
        <f xml:space="preserve">
SUBSTITUTE(SUBSTITUTE(SUBSTITUTE(SUBSTITUTE(SUBSTITUTE(SUBSTITUTE(SUBSTITUTE(SUBSTITUTE(Table_Styles[[#This Row],[Config]],
" {","{"),
"{ ","{"),
" }","}"),
"} ","}"),
" ,",","),
", ",","),
" :",":"),
": ",":")</f>
        <v/>
      </c>
    </row>
    <row r="201" spans="2:85" ht="21" customHeight="1">
      <c r="B201" s="175" t="s">
        <v>511</v>
      </c>
      <c r="C201" s="101" t="s">
        <v>574</v>
      </c>
      <c r="D201" s="25"/>
      <c r="E201" s="25"/>
      <c r="F201" s="25" t="str">
        <f>IF(Table_Styles[[#This Row],[Font Family]]&lt;&gt;"",Table_Styles[[#This Row],[Font Family]],IF(Table_Styles[[#This Row],[Font Family Default]]&lt;&gt;"",Table_Styles[[#This Row],[Font Family Default]],""))</f>
        <v/>
      </c>
      <c r="G201" s="25"/>
      <c r="H201" s="25"/>
      <c r="I201" s="25" t="str">
        <f>IF(Table_Styles[[#This Row],[Font Size]]&lt;&gt;"",Table_Styles[[#This Row],[Font Size]],IF(Table_Styles[[#This Row],[Font Size Default]]&lt;&gt;"",Table_Styles[[#This Row],[Font Size Default]],""))</f>
        <v/>
      </c>
      <c r="J201" s="25"/>
      <c r="K201" s="25"/>
      <c r="L201" s="25" t="str">
        <f>IF(Table_Styles[[#This Row],[Font Weight]]&lt;&gt;"",Table_Styles[[#This Row],[Font Weight]],IF(Table_Styles[[#This Row],[Font Weight Default]]&lt;&gt;"",Table_Styles[[#This Row],[Font Weight Default]],""))</f>
        <v/>
      </c>
      <c r="M201" s="25"/>
      <c r="N201" s="25"/>
      <c r="O201" s="25" t="str">
        <f>IF(Table_Styles[[#This Row],[Colour]]&lt;&gt;"",Table_Styles[[#This Row],[Colour]],IF(Table_Styles[[#This Row],[Colour Default]]&lt;&gt;"",Table_Styles[[#This Row],[Colour Default]],""))</f>
        <v/>
      </c>
      <c r="P201" s="25"/>
      <c r="Q201" s="25"/>
      <c r="R201" s="25" t="str">
        <f>IF(Table_Styles[[#This Row],[Background]]&lt;&gt;"",Table_Styles[[#This Row],[Background]],IF(Table_Styles[[#This Row],[Background Default]]&lt;&gt;"",Table_Styles[[#This Row],[Background Default]],""))</f>
        <v/>
      </c>
      <c r="S201" s="25"/>
      <c r="T201" s="25"/>
      <c r="U201" s="25" t="str">
        <f>IF(Table_Styles[[#This Row],[Border]]&lt;&gt;"",Table_Styles[[#This Row],[Border]],IF(Table_Styles[[#This Row],[Border Default]]&lt;&gt;"",Table_Styles[[#This Row],[Border Default]],""))</f>
        <v/>
      </c>
      <c r="V201" s="25"/>
      <c r="W201" s="25"/>
      <c r="X201" s="25" t="str">
        <f>IF(Table_Styles[[#This Row],[Border Radius]]&lt;&gt;"",Table_Styles[[#This Row],[Border Radius]],IF(Table_Styles[[#This Row],[Border Radius Default]]&lt;&gt;"",Table_Styles[[#This Row],[Border Radius Default]],""))</f>
        <v/>
      </c>
      <c r="Y201" s="25"/>
      <c r="Z201" s="25"/>
      <c r="AA201" s="25" t="str">
        <f>IF(Table_Styles[[#This Row],[MT]]&lt;&gt;"",Table_Styles[[#This Row],[MT]],IF(Table_Styles[[#This Row],[MT Default]]&lt;&gt;"",Table_Styles[[#This Row],[MT Default]],""))</f>
        <v/>
      </c>
      <c r="AB201" s="25"/>
      <c r="AC201" s="25"/>
      <c r="AD201" s="25" t="str">
        <f>IF(Table_Styles[[#This Row],[MR]]&lt;&gt;"",Table_Styles[[#This Row],[MR]],IF(Table_Styles[[#This Row],[MR Default]]&lt;&gt;"",Table_Styles[[#This Row],[MR Default]],""))</f>
        <v/>
      </c>
      <c r="AE201" s="25"/>
      <c r="AF201" s="25"/>
      <c r="AG201" s="25" t="str">
        <f>IF(Table_Styles[[#This Row],[MB]]&lt;&gt;"",Table_Styles[[#This Row],[MB]],IF(Table_Styles[[#This Row],[MB Default]]&lt;&gt;"",Table_Styles[[#This Row],[MB Default]],""))</f>
        <v/>
      </c>
      <c r="AH201" s="25"/>
      <c r="AI201" s="25"/>
      <c r="AJ201" s="25" t="str">
        <f>IF(Table_Styles[[#This Row],[ML]]&lt;&gt;"",Table_Styles[[#This Row],[ML]],IF(Table_Styles[[#This Row],[ML Default]]&lt;&gt;"",Table_Styles[[#This Row],[ML Default]],""))</f>
        <v/>
      </c>
      <c r="AK201" s="25"/>
      <c r="AL201" s="25"/>
      <c r="AM201" s="25" t="str">
        <f>IF(Table_Styles[[#This Row],[PT]]&lt;&gt;"",Table_Styles[[#This Row],[PT]],IF(Table_Styles[[#This Row],[PT Default]]&lt;&gt;"",Table_Styles[[#This Row],[PT Default]],""))</f>
        <v/>
      </c>
      <c r="AN201" s="25"/>
      <c r="AO201" s="25"/>
      <c r="AP201" s="25" t="str">
        <f>IF(Table_Styles[[#This Row],[PR]]&lt;&gt;"",Table_Styles[[#This Row],[PR]],IF(Table_Styles[[#This Row],[PR Default]]&lt;&gt;"",Table_Styles[[#This Row],[PR Default]],""))</f>
        <v/>
      </c>
      <c r="AQ201" s="25"/>
      <c r="AR201" s="25"/>
      <c r="AS201" s="25" t="str">
        <f>IF(Table_Styles[[#This Row],[PB]]&lt;&gt;"",Table_Styles[[#This Row],[PB]],IF(Table_Styles[[#This Row],[PB Default]]&lt;&gt;"",Table_Styles[[#This Row],[PB Default]],""))</f>
        <v/>
      </c>
      <c r="AT201" s="25"/>
      <c r="AU201" s="25"/>
      <c r="AV201" s="25" t="str">
        <f>IF(Table_Styles[[#This Row],[PL]]&lt;&gt;"",Table_Styles[[#This Row],[PL]],IF(Table_Styles[[#This Row],[PL Default]]&lt;&gt;"",Table_Styles[[#This Row],[PL Default]],""))</f>
        <v/>
      </c>
      <c r="AW201" s="25"/>
      <c r="AX201" s="25"/>
      <c r="AY201" s="25" t="str">
        <f>IF(Table_Styles[[#This Row],[BT]]&lt;&gt;"",Table_Styles[[#This Row],[BT]],IF(Table_Styles[[#This Row],[BT Default]]&lt;&gt;"",Table_Styles[[#This Row],[BT Default]],""))</f>
        <v/>
      </c>
      <c r="AZ201" s="25"/>
      <c r="BA201" s="25"/>
      <c r="BB201" s="25" t="str">
        <f>IF(Table_Styles[[#This Row],[BR]]&lt;&gt;"",Table_Styles[[#This Row],[BR]],IF(Table_Styles[[#This Row],[BR Default]]&lt;&gt;"",Table_Styles[[#This Row],[BR Default]],""))</f>
        <v/>
      </c>
      <c r="BC201" s="25"/>
      <c r="BD201" s="25"/>
      <c r="BE201" s="25" t="str">
        <f>IF(Table_Styles[[#This Row],[BB]]&lt;&gt;"",Table_Styles[[#This Row],[BB]],IF(Table_Styles[[#This Row],[BB Default]]&lt;&gt;"",Table_Styles[[#This Row],[BB Default]],""))</f>
        <v/>
      </c>
      <c r="BF201" s="25"/>
      <c r="BG201" s="25"/>
      <c r="BH201" s="25" t="str">
        <f>IF(Table_Styles[[#This Row],[BL]]&lt;&gt;"",Table_Styles[[#This Row],[BL]],IF(Table_Styles[[#This Row],[BL Default]]&lt;&gt;"",Table_Styles[[#This Row],[BL Default]],""))</f>
        <v/>
      </c>
      <c r="BI201" s="25"/>
      <c r="BJ201" s="60"/>
      <c r="BK201" s="25" t="str">
        <f>IF(Table_Styles[[#This Row],[Width]]&lt;&gt;"",Table_Styles[[#This Row],[Width]],IF(Table_Styles[[#This Row],[Width Default]]&lt;&gt;"",Table_Styles[[#This Row],[Width Default]],""))</f>
        <v/>
      </c>
      <c r="BL201" s="25"/>
      <c r="BM201" s="25"/>
      <c r="BN201" s="25" t="str">
        <f>IF(Table_Styles[[#This Row],[Height]]&lt;&gt;"",Table_Styles[[#This Row],[Height]],IF(Table_Styles[[#This Row],[Height Default]]&lt;&gt;"",Table_Styles[[#This Row],[Height Default]],""))</f>
        <v/>
      </c>
      <c r="BO201" s="25"/>
      <c r="BP201" s="25"/>
      <c r="BQ201" s="25" t="str">
        <f>IF(Table_Styles[[#This Row],[Top]]&lt;&gt;"",Table_Styles[[#This Row],[Top]],IF(Table_Styles[[#This Row],[Top Default]]&lt;&gt;"",Table_Styles[[#This Row],[Top Default]],""))</f>
        <v/>
      </c>
      <c r="BR201" s="25"/>
      <c r="BS201" s="25"/>
      <c r="BT201" s="25" t="str">
        <f>IF(Table_Styles[[#This Row],[Right]]&lt;&gt;"",Table_Styles[[#This Row],[Right]],IF(Table_Styles[[#This Row],[Right Default]]&lt;&gt;"",Table_Styles[[#This Row],[Right Default]],""))</f>
        <v/>
      </c>
      <c r="BU201" s="25"/>
      <c r="BV201" s="25"/>
      <c r="BW201" s="25" t="str">
        <f>IF(Table_Styles[[#This Row],[Bottom]]&lt;&gt;"",Table_Styles[[#This Row],[Bottom]],IF(Table_Styles[[#This Row],[Bottom Default]]&lt;&gt;"",Table_Styles[[#This Row],[Bottom Default]],""))</f>
        <v/>
      </c>
      <c r="BX201" s="25"/>
      <c r="BY201" s="25"/>
      <c r="BZ201" s="25" t="str">
        <f>IF(Table_Styles[[#This Row],[Left]]&lt;&gt;"",Table_Styles[[#This Row],[Left]],IF(Table_Styles[[#This Row],[Left Default]]&lt;&gt;"",Table_Styles[[#This Row],[Left Default]],""))</f>
        <v/>
      </c>
      <c r="CA201" s="25"/>
      <c r="CB201" s="101" t="str">
        <f>IF(AND(Table_Styles[[#This Row],[Selector]]&lt;&gt;"",Table_Styles[[#This Row],[Font Family Used]]&lt;&gt;"",Table_Styles[[#This Row],[Font Weight Used]]&lt;&gt;""),Table_Styles[[#This Row],[Font Family Used]]&amp;" "&amp;Table_Styles[[#This Row],[Font Weight Used]],"")</f>
        <v/>
      </c>
      <c r="CC201" s="101" t="str">
        <f ca="1">IF(AND(Table_Styles[[#This Row],[Selector]],COUNTIF(OFFSET(CC:CC,0,0,ROW()-1,1),"="&amp;Table_Styles[[#This Row],[Font]])=0),Table_Styles[[#This Row],[Font]],"")</f>
        <v/>
      </c>
      <c r="CD201" s="101" t="str">
        <f ca="1">IF(Table_Styles[[#This Row],[Unique Font]]&lt;&gt;"",
"{""fontFamily"":"""&amp;Table_Styles[[#This Row],[Font Family Used]]&amp;""",""fontWeight"":"&amp;Table_Styles[[#This Row],[Font Weight Used]]&amp;"}","")</f>
        <v/>
      </c>
      <c r="CE20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1" s="101" t="str">
        <f>IF(AND(Table_Styles[[#This Row],[Selector]]&lt;&gt;"", Table_Styles[[#This Row],[Config Properties]]&lt;&gt;""),
Table_Styles[[#This Row],[Selector]]&amp;" { "&amp;Table_Styles[[#This Row],[Config Properties]]&amp;" }","")</f>
        <v/>
      </c>
      <c r="CG201" s="101" t="str">
        <f xml:space="preserve">
SUBSTITUTE(SUBSTITUTE(SUBSTITUTE(SUBSTITUTE(SUBSTITUTE(SUBSTITUTE(SUBSTITUTE(SUBSTITUTE(Table_Styles[[#This Row],[Config]],
" {","{"),
"{ ","{"),
" }","}"),
"} ","}"),
" ,",","),
", ",","),
" :",":"),
": ",":")</f>
        <v/>
      </c>
    </row>
    <row r="202" spans="2:85" ht="21" customHeight="1">
      <c r="B202" s="175" t="s">
        <v>513</v>
      </c>
      <c r="C202" s="101" t="s">
        <v>575</v>
      </c>
      <c r="D202" s="25"/>
      <c r="E202" s="25"/>
      <c r="F202" s="25" t="str">
        <f>IF(Table_Styles[[#This Row],[Font Family]]&lt;&gt;"",Table_Styles[[#This Row],[Font Family]],IF(Table_Styles[[#This Row],[Font Family Default]]&lt;&gt;"",Table_Styles[[#This Row],[Font Family Default]],""))</f>
        <v/>
      </c>
      <c r="G202" s="25"/>
      <c r="H202" s="25"/>
      <c r="I202" s="25" t="str">
        <f>IF(Table_Styles[[#This Row],[Font Size]]&lt;&gt;"",Table_Styles[[#This Row],[Font Size]],IF(Table_Styles[[#This Row],[Font Size Default]]&lt;&gt;"",Table_Styles[[#This Row],[Font Size Default]],""))</f>
        <v/>
      </c>
      <c r="J202" s="25"/>
      <c r="K202" s="25"/>
      <c r="L202" s="25" t="str">
        <f>IF(Table_Styles[[#This Row],[Font Weight]]&lt;&gt;"",Table_Styles[[#This Row],[Font Weight]],IF(Table_Styles[[#This Row],[Font Weight Default]]&lt;&gt;"",Table_Styles[[#This Row],[Font Weight Default]],""))</f>
        <v/>
      </c>
      <c r="M202" s="25"/>
      <c r="N202" s="25"/>
      <c r="O202" s="25" t="str">
        <f>IF(Table_Styles[[#This Row],[Colour]]&lt;&gt;"",Table_Styles[[#This Row],[Colour]],IF(Table_Styles[[#This Row],[Colour Default]]&lt;&gt;"",Table_Styles[[#This Row],[Colour Default]],""))</f>
        <v/>
      </c>
      <c r="P202" s="25"/>
      <c r="Q202" s="25"/>
      <c r="R202" s="25" t="str">
        <f>IF(Table_Styles[[#This Row],[Background]]&lt;&gt;"",Table_Styles[[#This Row],[Background]],IF(Table_Styles[[#This Row],[Background Default]]&lt;&gt;"",Table_Styles[[#This Row],[Background Default]],""))</f>
        <v/>
      </c>
      <c r="S202" s="25"/>
      <c r="T202" s="25"/>
      <c r="U202" s="25" t="str">
        <f>IF(Table_Styles[[#This Row],[Border]]&lt;&gt;"",Table_Styles[[#This Row],[Border]],IF(Table_Styles[[#This Row],[Border Default]]&lt;&gt;"",Table_Styles[[#This Row],[Border Default]],""))</f>
        <v/>
      </c>
      <c r="V202" s="25"/>
      <c r="W202" s="25"/>
      <c r="X202" s="25" t="str">
        <f>IF(Table_Styles[[#This Row],[Border Radius]]&lt;&gt;"",Table_Styles[[#This Row],[Border Radius]],IF(Table_Styles[[#This Row],[Border Radius Default]]&lt;&gt;"",Table_Styles[[#This Row],[Border Radius Default]],""))</f>
        <v/>
      </c>
      <c r="Y202" s="25"/>
      <c r="Z202" s="25"/>
      <c r="AA202" s="25" t="str">
        <f>IF(Table_Styles[[#This Row],[MT]]&lt;&gt;"",Table_Styles[[#This Row],[MT]],IF(Table_Styles[[#This Row],[MT Default]]&lt;&gt;"",Table_Styles[[#This Row],[MT Default]],""))</f>
        <v/>
      </c>
      <c r="AB202" s="25"/>
      <c r="AC202" s="25"/>
      <c r="AD202" s="25" t="str">
        <f>IF(Table_Styles[[#This Row],[MR]]&lt;&gt;"",Table_Styles[[#This Row],[MR]],IF(Table_Styles[[#This Row],[MR Default]]&lt;&gt;"",Table_Styles[[#This Row],[MR Default]],""))</f>
        <v/>
      </c>
      <c r="AE202" s="25"/>
      <c r="AF202" s="25"/>
      <c r="AG202" s="25" t="str">
        <f>IF(Table_Styles[[#This Row],[MB]]&lt;&gt;"",Table_Styles[[#This Row],[MB]],IF(Table_Styles[[#This Row],[MB Default]]&lt;&gt;"",Table_Styles[[#This Row],[MB Default]],""))</f>
        <v/>
      </c>
      <c r="AH202" s="25"/>
      <c r="AI202" s="25"/>
      <c r="AJ202" s="25" t="str">
        <f>IF(Table_Styles[[#This Row],[ML]]&lt;&gt;"",Table_Styles[[#This Row],[ML]],IF(Table_Styles[[#This Row],[ML Default]]&lt;&gt;"",Table_Styles[[#This Row],[ML Default]],""))</f>
        <v/>
      </c>
      <c r="AK202" s="25"/>
      <c r="AL202" s="25"/>
      <c r="AM202" s="25" t="str">
        <f>IF(Table_Styles[[#This Row],[PT]]&lt;&gt;"",Table_Styles[[#This Row],[PT]],IF(Table_Styles[[#This Row],[PT Default]]&lt;&gt;"",Table_Styles[[#This Row],[PT Default]],""))</f>
        <v/>
      </c>
      <c r="AN202" s="25"/>
      <c r="AO202" s="25"/>
      <c r="AP202" s="25" t="str">
        <f>IF(Table_Styles[[#This Row],[PR]]&lt;&gt;"",Table_Styles[[#This Row],[PR]],IF(Table_Styles[[#This Row],[PR Default]]&lt;&gt;"",Table_Styles[[#This Row],[PR Default]],""))</f>
        <v/>
      </c>
      <c r="AQ202" s="25"/>
      <c r="AR202" s="25"/>
      <c r="AS202" s="25" t="str">
        <f>IF(Table_Styles[[#This Row],[PB]]&lt;&gt;"",Table_Styles[[#This Row],[PB]],IF(Table_Styles[[#This Row],[PB Default]]&lt;&gt;"",Table_Styles[[#This Row],[PB Default]],""))</f>
        <v/>
      </c>
      <c r="AT202" s="25"/>
      <c r="AU202" s="25"/>
      <c r="AV202" s="25" t="str">
        <f>IF(Table_Styles[[#This Row],[PL]]&lt;&gt;"",Table_Styles[[#This Row],[PL]],IF(Table_Styles[[#This Row],[PL Default]]&lt;&gt;"",Table_Styles[[#This Row],[PL Default]],""))</f>
        <v/>
      </c>
      <c r="AW202" s="25"/>
      <c r="AX202" s="25"/>
      <c r="AY202" s="25" t="str">
        <f>IF(Table_Styles[[#This Row],[BT]]&lt;&gt;"",Table_Styles[[#This Row],[BT]],IF(Table_Styles[[#This Row],[BT Default]]&lt;&gt;"",Table_Styles[[#This Row],[BT Default]],""))</f>
        <v/>
      </c>
      <c r="AZ202" s="25"/>
      <c r="BA202" s="25"/>
      <c r="BB202" s="25" t="str">
        <f>IF(Table_Styles[[#This Row],[BR]]&lt;&gt;"",Table_Styles[[#This Row],[BR]],IF(Table_Styles[[#This Row],[BR Default]]&lt;&gt;"",Table_Styles[[#This Row],[BR Default]],""))</f>
        <v/>
      </c>
      <c r="BC202" s="25"/>
      <c r="BD202" s="25"/>
      <c r="BE202" s="25" t="str">
        <f>IF(Table_Styles[[#This Row],[BB]]&lt;&gt;"",Table_Styles[[#This Row],[BB]],IF(Table_Styles[[#This Row],[BB Default]]&lt;&gt;"",Table_Styles[[#This Row],[BB Default]],""))</f>
        <v/>
      </c>
      <c r="BF202" s="25"/>
      <c r="BG202" s="25"/>
      <c r="BH202" s="25" t="str">
        <f>IF(Table_Styles[[#This Row],[BL]]&lt;&gt;"",Table_Styles[[#This Row],[BL]],IF(Table_Styles[[#This Row],[BL Default]]&lt;&gt;"",Table_Styles[[#This Row],[BL Default]],""))</f>
        <v/>
      </c>
      <c r="BI202" s="25"/>
      <c r="BJ202" s="60"/>
      <c r="BK202" s="25" t="str">
        <f>IF(Table_Styles[[#This Row],[Width]]&lt;&gt;"",Table_Styles[[#This Row],[Width]],IF(Table_Styles[[#This Row],[Width Default]]&lt;&gt;"",Table_Styles[[#This Row],[Width Default]],""))</f>
        <v/>
      </c>
      <c r="BL202" s="25"/>
      <c r="BM202" s="25"/>
      <c r="BN202" s="25" t="str">
        <f>IF(Table_Styles[[#This Row],[Height]]&lt;&gt;"",Table_Styles[[#This Row],[Height]],IF(Table_Styles[[#This Row],[Height Default]]&lt;&gt;"",Table_Styles[[#This Row],[Height Default]],""))</f>
        <v/>
      </c>
      <c r="BO202" s="25"/>
      <c r="BP202" s="25"/>
      <c r="BQ202" s="25" t="str">
        <f>IF(Table_Styles[[#This Row],[Top]]&lt;&gt;"",Table_Styles[[#This Row],[Top]],IF(Table_Styles[[#This Row],[Top Default]]&lt;&gt;"",Table_Styles[[#This Row],[Top Default]],""))</f>
        <v/>
      </c>
      <c r="BR202" s="25"/>
      <c r="BS202" s="25"/>
      <c r="BT202" s="25" t="str">
        <f>IF(Table_Styles[[#This Row],[Right]]&lt;&gt;"",Table_Styles[[#This Row],[Right]],IF(Table_Styles[[#This Row],[Right Default]]&lt;&gt;"",Table_Styles[[#This Row],[Right Default]],""))</f>
        <v/>
      </c>
      <c r="BU202" s="25"/>
      <c r="BV202" s="25"/>
      <c r="BW202" s="25" t="str">
        <f>IF(Table_Styles[[#This Row],[Bottom]]&lt;&gt;"",Table_Styles[[#This Row],[Bottom]],IF(Table_Styles[[#This Row],[Bottom Default]]&lt;&gt;"",Table_Styles[[#This Row],[Bottom Default]],""))</f>
        <v/>
      </c>
      <c r="BX202" s="25"/>
      <c r="BY202" s="25"/>
      <c r="BZ202" s="25" t="str">
        <f>IF(Table_Styles[[#This Row],[Left]]&lt;&gt;"",Table_Styles[[#This Row],[Left]],IF(Table_Styles[[#This Row],[Left Default]]&lt;&gt;"",Table_Styles[[#This Row],[Left Default]],""))</f>
        <v/>
      </c>
      <c r="CA202" s="25"/>
      <c r="CB202" s="101" t="str">
        <f>IF(AND(Table_Styles[[#This Row],[Selector]]&lt;&gt;"",Table_Styles[[#This Row],[Font Family Used]]&lt;&gt;"",Table_Styles[[#This Row],[Font Weight Used]]&lt;&gt;""),Table_Styles[[#This Row],[Font Family Used]]&amp;" "&amp;Table_Styles[[#This Row],[Font Weight Used]],"")</f>
        <v/>
      </c>
      <c r="CC202" s="101" t="str">
        <f ca="1">IF(AND(Table_Styles[[#This Row],[Selector]],COUNTIF(OFFSET(CC:CC,0,0,ROW()-1,1),"="&amp;Table_Styles[[#This Row],[Font]])=0),Table_Styles[[#This Row],[Font]],"")</f>
        <v/>
      </c>
      <c r="CD202" s="101" t="str">
        <f ca="1">IF(Table_Styles[[#This Row],[Unique Font]]&lt;&gt;"",
"{""fontFamily"":"""&amp;Table_Styles[[#This Row],[Font Family Used]]&amp;""",""fontWeight"":"&amp;Table_Styles[[#This Row],[Font Weight Used]]&amp;"}","")</f>
        <v/>
      </c>
      <c r="CE20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2" s="101" t="str">
        <f>IF(AND(Table_Styles[[#This Row],[Selector]]&lt;&gt;"", Table_Styles[[#This Row],[Config Properties]]&lt;&gt;""),
Table_Styles[[#This Row],[Selector]]&amp;" { "&amp;Table_Styles[[#This Row],[Config Properties]]&amp;" }","")</f>
        <v/>
      </c>
      <c r="CG202" s="101" t="str">
        <f xml:space="preserve">
SUBSTITUTE(SUBSTITUTE(SUBSTITUTE(SUBSTITUTE(SUBSTITUTE(SUBSTITUTE(SUBSTITUTE(SUBSTITUTE(Table_Styles[[#This Row],[Config]],
" {","{"),
"{ ","{"),
" }","}"),
"} ","}"),
" ,",","),
", ",","),
" :",":"),
": ",":")</f>
        <v/>
      </c>
    </row>
    <row r="203" spans="2:85" ht="29.25" thickBot="1">
      <c r="B203" s="102" t="s">
        <v>1224</v>
      </c>
      <c r="C203" s="102"/>
      <c r="D203" s="48"/>
      <c r="E203" s="48"/>
      <c r="F203" s="48" t="str">
        <f>IF(Table_Styles[[#This Row],[Font Family]]&lt;&gt;"",Table_Styles[[#This Row],[Font Family]],IF(Table_Styles[[#This Row],[Font Family Default]]&lt;&gt;"",Table_Styles[[#This Row],[Font Family Default]],""))</f>
        <v/>
      </c>
      <c r="G203" s="48"/>
      <c r="H203" s="48"/>
      <c r="I203" s="48" t="str">
        <f>IF(Table_Styles[[#This Row],[Font Size]]&lt;&gt;"",Table_Styles[[#This Row],[Font Size]],IF(Table_Styles[[#This Row],[Font Size Default]]&lt;&gt;"",Table_Styles[[#This Row],[Font Size Default]],""))</f>
        <v/>
      </c>
      <c r="J203" s="48"/>
      <c r="K203" s="48"/>
      <c r="L203" s="48" t="str">
        <f>IF(Table_Styles[[#This Row],[Font Weight]]&lt;&gt;"",Table_Styles[[#This Row],[Font Weight]],IF(Table_Styles[[#This Row],[Font Weight Default]]&lt;&gt;"",Table_Styles[[#This Row],[Font Weight Default]],""))</f>
        <v/>
      </c>
      <c r="M203" s="48"/>
      <c r="N203" s="48"/>
      <c r="O203" s="48" t="str">
        <f>IF(Table_Styles[[#This Row],[Colour]]&lt;&gt;"",Table_Styles[[#This Row],[Colour]],IF(Table_Styles[[#This Row],[Colour Default]]&lt;&gt;"",Table_Styles[[#This Row],[Colour Default]],""))</f>
        <v/>
      </c>
      <c r="P203" s="48"/>
      <c r="Q203" s="48"/>
      <c r="R203" s="48" t="str">
        <f>IF(Table_Styles[[#This Row],[Background]]&lt;&gt;"",Table_Styles[[#This Row],[Background]],IF(Table_Styles[[#This Row],[Background Default]]&lt;&gt;"",Table_Styles[[#This Row],[Background Default]],""))</f>
        <v/>
      </c>
      <c r="S203" s="48"/>
      <c r="T203" s="48"/>
      <c r="U203" s="48" t="str">
        <f>IF(Table_Styles[[#This Row],[Border]]&lt;&gt;"",Table_Styles[[#This Row],[Border]],IF(Table_Styles[[#This Row],[Border Default]]&lt;&gt;"",Table_Styles[[#This Row],[Border Default]],""))</f>
        <v/>
      </c>
      <c r="V203" s="48"/>
      <c r="W203" s="48"/>
      <c r="X203" s="48" t="str">
        <f>IF(Table_Styles[[#This Row],[Border Radius]]&lt;&gt;"",Table_Styles[[#This Row],[Border Radius]],IF(Table_Styles[[#This Row],[Border Radius Default]]&lt;&gt;"",Table_Styles[[#This Row],[Border Radius Default]],""))</f>
        <v/>
      </c>
      <c r="Y203" s="48"/>
      <c r="Z203" s="48"/>
      <c r="AA203" s="48" t="str">
        <f>IF(Table_Styles[[#This Row],[MT]]&lt;&gt;"",Table_Styles[[#This Row],[MT]],IF(Table_Styles[[#This Row],[MT Default]]&lt;&gt;"",Table_Styles[[#This Row],[MT Default]],""))</f>
        <v/>
      </c>
      <c r="AB203" s="48"/>
      <c r="AC203" s="48"/>
      <c r="AD203" s="48" t="str">
        <f>IF(Table_Styles[[#This Row],[MR]]&lt;&gt;"",Table_Styles[[#This Row],[MR]],IF(Table_Styles[[#This Row],[MR Default]]&lt;&gt;"",Table_Styles[[#This Row],[MR Default]],""))</f>
        <v/>
      </c>
      <c r="AE203" s="48"/>
      <c r="AF203" s="48"/>
      <c r="AG203" s="48" t="str">
        <f>IF(Table_Styles[[#This Row],[MB]]&lt;&gt;"",Table_Styles[[#This Row],[MB]],IF(Table_Styles[[#This Row],[MB Default]]&lt;&gt;"",Table_Styles[[#This Row],[MB Default]],""))</f>
        <v/>
      </c>
      <c r="AH203" s="48"/>
      <c r="AI203" s="48"/>
      <c r="AJ203" s="48" t="str">
        <f>IF(Table_Styles[[#This Row],[ML]]&lt;&gt;"",Table_Styles[[#This Row],[ML]],IF(Table_Styles[[#This Row],[ML Default]]&lt;&gt;"",Table_Styles[[#This Row],[ML Default]],""))</f>
        <v/>
      </c>
      <c r="AK203" s="48"/>
      <c r="AL203" s="48"/>
      <c r="AM203" s="48" t="str">
        <f>IF(Table_Styles[[#This Row],[PT]]&lt;&gt;"",Table_Styles[[#This Row],[PT]],IF(Table_Styles[[#This Row],[PT Default]]&lt;&gt;"",Table_Styles[[#This Row],[PT Default]],""))</f>
        <v/>
      </c>
      <c r="AN203" s="48"/>
      <c r="AO203" s="48"/>
      <c r="AP203" s="48" t="str">
        <f>IF(Table_Styles[[#This Row],[PR]]&lt;&gt;"",Table_Styles[[#This Row],[PR]],IF(Table_Styles[[#This Row],[PR Default]]&lt;&gt;"",Table_Styles[[#This Row],[PR Default]],""))</f>
        <v/>
      </c>
      <c r="AQ203" s="48"/>
      <c r="AR203" s="48"/>
      <c r="AS203" s="48" t="str">
        <f>IF(Table_Styles[[#This Row],[PB]]&lt;&gt;"",Table_Styles[[#This Row],[PB]],IF(Table_Styles[[#This Row],[PB Default]]&lt;&gt;"",Table_Styles[[#This Row],[PB Default]],""))</f>
        <v/>
      </c>
      <c r="AT203" s="48"/>
      <c r="AU203" s="48"/>
      <c r="AV203" s="48" t="str">
        <f>IF(Table_Styles[[#This Row],[PL]]&lt;&gt;"",Table_Styles[[#This Row],[PL]],IF(Table_Styles[[#This Row],[PL Default]]&lt;&gt;"",Table_Styles[[#This Row],[PL Default]],""))</f>
        <v/>
      </c>
      <c r="AW203" s="48"/>
      <c r="AX203" s="48"/>
      <c r="AY203" s="48" t="str">
        <f>IF(Table_Styles[[#This Row],[BT]]&lt;&gt;"",Table_Styles[[#This Row],[BT]],IF(Table_Styles[[#This Row],[BT Default]]&lt;&gt;"",Table_Styles[[#This Row],[BT Default]],""))</f>
        <v/>
      </c>
      <c r="AZ203" s="48"/>
      <c r="BA203" s="48"/>
      <c r="BB203" s="48" t="str">
        <f>IF(Table_Styles[[#This Row],[BR]]&lt;&gt;"",Table_Styles[[#This Row],[BR]],IF(Table_Styles[[#This Row],[BR Default]]&lt;&gt;"",Table_Styles[[#This Row],[BR Default]],""))</f>
        <v/>
      </c>
      <c r="BC203" s="48"/>
      <c r="BD203" s="48"/>
      <c r="BE203" s="48" t="str">
        <f>IF(Table_Styles[[#This Row],[BB]]&lt;&gt;"",Table_Styles[[#This Row],[BB]],IF(Table_Styles[[#This Row],[BB Default]]&lt;&gt;"",Table_Styles[[#This Row],[BB Default]],""))</f>
        <v/>
      </c>
      <c r="BF203" s="48"/>
      <c r="BG203" s="48"/>
      <c r="BH203" s="48" t="str">
        <f>IF(Table_Styles[[#This Row],[BL]]&lt;&gt;"",Table_Styles[[#This Row],[BL]],IF(Table_Styles[[#This Row],[BL Default]]&lt;&gt;"",Table_Styles[[#This Row],[BL Default]],""))</f>
        <v/>
      </c>
      <c r="BI203" s="48"/>
      <c r="BJ203" s="48"/>
      <c r="BK203" s="48" t="str">
        <f>IF(Table_Styles[[#This Row],[Width]]&lt;&gt;"",Table_Styles[[#This Row],[Width]],IF(Table_Styles[[#This Row],[Width Default]]&lt;&gt;"",Table_Styles[[#This Row],[Width Default]],""))</f>
        <v/>
      </c>
      <c r="BL203" s="48"/>
      <c r="BM203" s="48"/>
      <c r="BN203" s="48" t="str">
        <f>IF(Table_Styles[[#This Row],[Height]]&lt;&gt;"",Table_Styles[[#This Row],[Height]],IF(Table_Styles[[#This Row],[Height Default]]&lt;&gt;"",Table_Styles[[#This Row],[Height Default]],""))</f>
        <v/>
      </c>
      <c r="BO203" s="48"/>
      <c r="BP203" s="48"/>
      <c r="BQ203" s="48" t="str">
        <f>IF(Table_Styles[[#This Row],[Top]]&lt;&gt;"",Table_Styles[[#This Row],[Top]],IF(Table_Styles[[#This Row],[Top Default]]&lt;&gt;"",Table_Styles[[#This Row],[Top Default]],""))</f>
        <v/>
      </c>
      <c r="BR203" s="48"/>
      <c r="BS203" s="48"/>
      <c r="BT203" s="48" t="str">
        <f>IF(Table_Styles[[#This Row],[Right]]&lt;&gt;"",Table_Styles[[#This Row],[Right]],IF(Table_Styles[[#This Row],[Right Default]]&lt;&gt;"",Table_Styles[[#This Row],[Right Default]],""))</f>
        <v/>
      </c>
      <c r="BU203" s="48"/>
      <c r="BV203" s="48"/>
      <c r="BW203" s="48" t="str">
        <f>IF(Table_Styles[[#This Row],[Bottom]]&lt;&gt;"",Table_Styles[[#This Row],[Bottom]],IF(Table_Styles[[#This Row],[Bottom Default]]&lt;&gt;"",Table_Styles[[#This Row],[Bottom Default]],""))</f>
        <v/>
      </c>
      <c r="BX203" s="48"/>
      <c r="BY203" s="48"/>
      <c r="BZ203" s="48" t="str">
        <f>IF(Table_Styles[[#This Row],[Left]]&lt;&gt;"",Table_Styles[[#This Row],[Left]],IF(Table_Styles[[#This Row],[Left Default]]&lt;&gt;"",Table_Styles[[#This Row],[Left Default]],""))</f>
        <v/>
      </c>
      <c r="CA203" s="48"/>
      <c r="CB203" s="102" t="str">
        <f>IF(AND(Table_Styles[[#This Row],[Selector]]&lt;&gt;"",Table_Styles[[#This Row],[Font Family Used]]&lt;&gt;"",Table_Styles[[#This Row],[Font Weight Used]]&lt;&gt;""),Table_Styles[[#This Row],[Font Family Used]]&amp;" "&amp;Table_Styles[[#This Row],[Font Weight Used]],"")</f>
        <v/>
      </c>
      <c r="CC203" s="102" t="str">
        <f ca="1">IF(AND(Table_Styles[[#This Row],[Selector]],COUNTIF(OFFSET(CC:CC,0,0,ROW()-1,1),"="&amp;Table_Styles[[#This Row],[Font]])=0),Table_Styles[[#This Row],[Font]],"")</f>
        <v/>
      </c>
      <c r="CD203" s="102" t="str">
        <f ca="1">IF(Table_Styles[[#This Row],[Unique Font]]&lt;&gt;"",
"{""fontFamily"":"""&amp;Table_Styles[[#This Row],[Font Family Used]]&amp;""",""fontWeight"":"&amp;Table_Styles[[#This Row],[Font Weight Used]]&amp;"}","")</f>
        <v/>
      </c>
      <c r="CE203"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3" s="102" t="str">
        <f>IF(AND(Table_Styles[[#This Row],[Selector]]&lt;&gt;"", Table_Styles[[#This Row],[Config Properties]]&lt;&gt;""),
Table_Styles[[#This Row],[Selector]]&amp;" { "&amp;Table_Styles[[#This Row],[Config Properties]]&amp;" }","")</f>
        <v/>
      </c>
      <c r="CG203" s="102" t="str">
        <f xml:space="preserve">
SUBSTITUTE(SUBSTITUTE(SUBSTITUTE(SUBSTITUTE(SUBSTITUTE(SUBSTITUTE(SUBSTITUTE(SUBSTITUTE(Table_Styles[[#This Row],[Config]],
" {","{"),
"{ ","{"),
" }","}"),
"} ","}"),
" ,",","),
", ",","),
" :",":"),
": ",":")</f>
        <v/>
      </c>
    </row>
    <row r="204" spans="2:85" ht="21" customHeight="1">
      <c r="B204" s="104" t="s">
        <v>1225</v>
      </c>
      <c r="C204" s="105" t="s">
        <v>1228</v>
      </c>
      <c r="D204" s="25"/>
      <c r="E204" s="25"/>
      <c r="F204" s="25" t="str">
        <f>IF(Table_Styles[[#This Row],[Font Family]]&lt;&gt;"",Table_Styles[[#This Row],[Font Family]],IF(Table_Styles[[#This Row],[Font Family Default]]&lt;&gt;"",Table_Styles[[#This Row],[Font Family Default]],""))</f>
        <v/>
      </c>
      <c r="G204" s="25"/>
      <c r="H204" s="25"/>
      <c r="I204" s="25" t="str">
        <f>IF(Table_Styles[[#This Row],[Font Size]]&lt;&gt;"",Table_Styles[[#This Row],[Font Size]],IF(Table_Styles[[#This Row],[Font Size Default]]&lt;&gt;"",Table_Styles[[#This Row],[Font Size Default]],""))</f>
        <v/>
      </c>
      <c r="J204" s="25"/>
      <c r="K204" s="25"/>
      <c r="L204" s="25" t="str">
        <f>IF(Table_Styles[[#This Row],[Font Weight]]&lt;&gt;"",Table_Styles[[#This Row],[Font Weight]],IF(Table_Styles[[#This Row],[Font Weight Default]]&lt;&gt;"",Table_Styles[[#This Row],[Font Weight Default]],""))</f>
        <v/>
      </c>
      <c r="M204" s="25"/>
      <c r="N204" s="25"/>
      <c r="O204" s="25" t="str">
        <f>IF(Table_Styles[[#This Row],[Colour]]&lt;&gt;"",Table_Styles[[#This Row],[Colour]],IF(Table_Styles[[#This Row],[Colour Default]]&lt;&gt;"",Table_Styles[[#This Row],[Colour Default]],""))</f>
        <v/>
      </c>
      <c r="P204" s="25"/>
      <c r="Q204" s="25" t="str">
        <f>Colour_Background_2</f>
        <v>#f5f5f5</v>
      </c>
      <c r="R204" s="25" t="str">
        <f>IF(Table_Styles[[#This Row],[Background]]&lt;&gt;"",Table_Styles[[#This Row],[Background]],IF(Table_Styles[[#This Row],[Background Default]]&lt;&gt;"",Table_Styles[[#This Row],[Background Default]],""))</f>
        <v>#f5f5f5</v>
      </c>
      <c r="S204" s="25"/>
      <c r="T204" s="25"/>
      <c r="U204" s="25" t="str">
        <f>IF(Table_Styles[[#This Row],[Border]]&lt;&gt;"",Table_Styles[[#This Row],[Border]],IF(Table_Styles[[#This Row],[Border Default]]&lt;&gt;"",Table_Styles[[#This Row],[Border Default]],""))</f>
        <v/>
      </c>
      <c r="V204" s="25"/>
      <c r="W204" s="81" t="s">
        <v>404</v>
      </c>
      <c r="X204" s="25" t="str">
        <f>IF(Table_Styles[[#This Row],[Border Radius]]&lt;&gt;"",Table_Styles[[#This Row],[Border Radius]],IF(Table_Styles[[#This Row],[Border Radius Default]]&lt;&gt;"",Table_Styles[[#This Row],[Border Radius Default]],""))</f>
        <v>5px</v>
      </c>
      <c r="Y204" s="25"/>
      <c r="Z204" s="81" t="s">
        <v>400</v>
      </c>
      <c r="AA204" s="25" t="str">
        <f>IF(Table_Styles[[#This Row],[MT]]&lt;&gt;"",Table_Styles[[#This Row],[MT]],IF(Table_Styles[[#This Row],[MT Default]]&lt;&gt;"",Table_Styles[[#This Row],[MT Default]],""))</f>
        <v>24px</v>
      </c>
      <c r="AB204" s="25"/>
      <c r="AC204" s="25"/>
      <c r="AD204" s="25" t="str">
        <f>IF(Table_Styles[[#This Row],[MR]]&lt;&gt;"",Table_Styles[[#This Row],[MR]],IF(Table_Styles[[#This Row],[MR Default]]&lt;&gt;"",Table_Styles[[#This Row],[MR Default]],""))</f>
        <v/>
      </c>
      <c r="AE204" s="25"/>
      <c r="AF204" s="25"/>
      <c r="AG204" s="25" t="str">
        <f>IF(Table_Styles[[#This Row],[MB]]&lt;&gt;"",Table_Styles[[#This Row],[MB]],IF(Table_Styles[[#This Row],[MB Default]]&lt;&gt;"",Table_Styles[[#This Row],[MB Default]],""))</f>
        <v/>
      </c>
      <c r="AH204" s="25"/>
      <c r="AI204" s="25"/>
      <c r="AJ204" s="25" t="str">
        <f>IF(Table_Styles[[#This Row],[ML]]&lt;&gt;"",Table_Styles[[#This Row],[ML]],IF(Table_Styles[[#This Row],[ML Default]]&lt;&gt;"",Table_Styles[[#This Row],[ML Default]],""))</f>
        <v/>
      </c>
      <c r="AK204" s="25"/>
      <c r="AL204" s="81" t="s">
        <v>465</v>
      </c>
      <c r="AM204" s="25" t="str">
        <f>IF(Table_Styles[[#This Row],[PT]]&lt;&gt;"",Table_Styles[[#This Row],[PT]],IF(Table_Styles[[#This Row],[PT Default]]&lt;&gt;"",Table_Styles[[#This Row],[PT Default]],""))</f>
        <v>16px</v>
      </c>
      <c r="AN204" s="25"/>
      <c r="AO204" s="81" t="s">
        <v>465</v>
      </c>
      <c r="AP204" s="25" t="str">
        <f>IF(Table_Styles[[#This Row],[PR]]&lt;&gt;"",Table_Styles[[#This Row],[PR]],IF(Table_Styles[[#This Row],[PR Default]]&lt;&gt;"",Table_Styles[[#This Row],[PR Default]],""))</f>
        <v>16px</v>
      </c>
      <c r="AQ204" s="25"/>
      <c r="AR204" s="81" t="s">
        <v>465</v>
      </c>
      <c r="AS204" s="25" t="str">
        <f>IF(Table_Styles[[#This Row],[PB]]&lt;&gt;"",Table_Styles[[#This Row],[PB]],IF(Table_Styles[[#This Row],[PB Default]]&lt;&gt;"",Table_Styles[[#This Row],[PB Default]],""))</f>
        <v>16px</v>
      </c>
      <c r="AT204" s="25"/>
      <c r="AU204" s="81" t="s">
        <v>465</v>
      </c>
      <c r="AV204" s="25" t="str">
        <f>IF(Table_Styles[[#This Row],[PL]]&lt;&gt;"",Table_Styles[[#This Row],[PL]],IF(Table_Styles[[#This Row],[PL Default]]&lt;&gt;"",Table_Styles[[#This Row],[PL Default]],""))</f>
        <v>16px</v>
      </c>
      <c r="AW204" s="25"/>
      <c r="AX204" s="25"/>
      <c r="AY204" s="25" t="str">
        <f>IF(Table_Styles[[#This Row],[BT]]&lt;&gt;"",Table_Styles[[#This Row],[BT]],IF(Table_Styles[[#This Row],[BT Default]]&lt;&gt;"",Table_Styles[[#This Row],[BT Default]],""))</f>
        <v/>
      </c>
      <c r="AZ204" s="25"/>
      <c r="BA204" s="25"/>
      <c r="BB204" s="25" t="str">
        <f>IF(Table_Styles[[#This Row],[BR]]&lt;&gt;"",Table_Styles[[#This Row],[BR]],IF(Table_Styles[[#This Row],[BR Default]]&lt;&gt;"",Table_Styles[[#This Row],[BR Default]],""))</f>
        <v/>
      </c>
      <c r="BC204" s="25"/>
      <c r="BD204" s="25"/>
      <c r="BE204" s="25" t="str">
        <f>IF(Table_Styles[[#This Row],[BB]]&lt;&gt;"",Table_Styles[[#This Row],[BB]],IF(Table_Styles[[#This Row],[BB Default]]&lt;&gt;"",Table_Styles[[#This Row],[BB Default]],""))</f>
        <v/>
      </c>
      <c r="BF204" s="25"/>
      <c r="BG204" s="25"/>
      <c r="BH204" s="25" t="str">
        <f>IF(Table_Styles[[#This Row],[BL]]&lt;&gt;"",Table_Styles[[#This Row],[BL]],IF(Table_Styles[[#This Row],[BL Default]]&lt;&gt;"",Table_Styles[[#This Row],[BL Default]],""))</f>
        <v/>
      </c>
      <c r="BI204" s="25"/>
      <c r="BJ204" s="60"/>
      <c r="BK204" s="25" t="str">
        <f>IF(Table_Styles[[#This Row],[Width]]&lt;&gt;"",Table_Styles[[#This Row],[Width]],IF(Table_Styles[[#This Row],[Width Default]]&lt;&gt;"",Table_Styles[[#This Row],[Width Default]],""))</f>
        <v/>
      </c>
      <c r="BL204" s="25"/>
      <c r="BM204" s="25"/>
      <c r="BN204" s="25" t="str">
        <f>IF(Table_Styles[[#This Row],[Height]]&lt;&gt;"",Table_Styles[[#This Row],[Height]],IF(Table_Styles[[#This Row],[Height Default]]&lt;&gt;"",Table_Styles[[#This Row],[Height Default]],""))</f>
        <v/>
      </c>
      <c r="BO204" s="25"/>
      <c r="BP204" s="25"/>
      <c r="BQ204" s="25" t="str">
        <f>IF(Table_Styles[[#This Row],[Top]]&lt;&gt;"",Table_Styles[[#This Row],[Top]],IF(Table_Styles[[#This Row],[Top Default]]&lt;&gt;"",Table_Styles[[#This Row],[Top Default]],""))</f>
        <v/>
      </c>
      <c r="BR204" s="25"/>
      <c r="BS204" s="25"/>
      <c r="BT204" s="25" t="str">
        <f>IF(Table_Styles[[#This Row],[Right]]&lt;&gt;"",Table_Styles[[#This Row],[Right]],IF(Table_Styles[[#This Row],[Right Default]]&lt;&gt;"",Table_Styles[[#This Row],[Right Default]],""))</f>
        <v/>
      </c>
      <c r="BU204" s="25"/>
      <c r="BV204" s="25"/>
      <c r="BW204" s="25" t="str">
        <f>IF(Table_Styles[[#This Row],[Bottom]]&lt;&gt;"",Table_Styles[[#This Row],[Bottom]],IF(Table_Styles[[#This Row],[Bottom Default]]&lt;&gt;"",Table_Styles[[#This Row],[Bottom Default]],""))</f>
        <v/>
      </c>
      <c r="BX204" s="25"/>
      <c r="BY204" s="25"/>
      <c r="BZ204" s="25" t="str">
        <f>IF(Table_Styles[[#This Row],[Left]]&lt;&gt;"",Table_Styles[[#This Row],[Left]],IF(Table_Styles[[#This Row],[Left Default]]&lt;&gt;"",Table_Styles[[#This Row],[Left Default]],""))</f>
        <v/>
      </c>
      <c r="CA204" s="25" t="s">
        <v>1154</v>
      </c>
      <c r="CB204" s="101" t="str">
        <f>IF(AND(Table_Styles[[#This Row],[Selector]]&lt;&gt;"",Table_Styles[[#This Row],[Font Family Used]]&lt;&gt;"",Table_Styles[[#This Row],[Font Weight Used]]&lt;&gt;""),Table_Styles[[#This Row],[Font Family Used]]&amp;" "&amp;Table_Styles[[#This Row],[Font Weight Used]],"")</f>
        <v/>
      </c>
      <c r="CC204" s="101" t="str">
        <f ca="1">IF(AND(Table_Styles[[#This Row],[Selector]],COUNTIF(OFFSET(CC:CC,0,0,ROW()-1,1),"="&amp;Table_Styles[[#This Row],[Font]])=0),Table_Styles[[#This Row],[Font]],"")</f>
        <v/>
      </c>
      <c r="CD204" s="101" t="str">
        <f ca="1">IF(Table_Styles[[#This Row],[Unique Font]]&lt;&gt;"",
"{""fontFamily"":"""&amp;Table_Styles[[#This Row],[Font Family Used]]&amp;""",""fontWeight"":"&amp;Table_Styles[[#This Row],[Font Weight Used]]&amp;"}","")</f>
        <v/>
      </c>
      <c r="CE20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#f5f5f5;border-radius: 5px;margin-top: 24px;padding-top: 16px;padding-right: 16px;padding-bottom: 16px;padding-left: 16px;box-shadow: 0 1px 3px rgba(0,0,0,0.12), 0 1px 2px rgba(0,0,0,0.24);</v>
      </c>
      <c r="CF204" s="101" t="str">
        <f>IF(AND(Table_Styles[[#This Row],[Selector]]&lt;&gt;"", Table_Styles[[#This Row],[Config Properties]]&lt;&gt;""),
Table_Styles[[#This Row],[Selector]]&amp;" { "&amp;Table_Styles[[#This Row],[Config Properties]]&amp;" }","")</f>
        <v>.card { background: #f5f5f5;border-radius: 5px;margin-top: 24px;padding-top: 16px;padding-right: 16px;padding-bottom: 16px;padding-left: 16px;box-shadow: 0 1px 3px rgba(0,0,0,0.12), 0 1px 2px rgba(0,0,0,0.24); }</v>
      </c>
      <c r="CG204" s="101" t="str">
        <f xml:space="preserve">
SUBSTITUTE(SUBSTITUTE(SUBSTITUTE(SUBSTITUTE(SUBSTITUTE(SUBSTITUTE(SUBSTITUTE(SUBSTITUTE(Table_Styles[[#This Row],[Config]],
" {","{"),
"{ ","{"),
" }","}"),
"} ","}"),
" ,",","),
", ",","),
" :",":"),
": ",":")</f>
        <v>.card{background:#f5f5f5;border-radius:5px;margin-top:24px;padding-top:16px;padding-right:16px;padding-bottom:16px;padding-left:16px;box-shadow:0 1px 3px rgba(0,0,0,0.12),0 1px 2px rgba(0,0,0,0.24);}</v>
      </c>
    </row>
    <row r="205" spans="2:85" ht="21" customHeight="1">
      <c r="B205" s="104" t="s">
        <v>1226</v>
      </c>
      <c r="C205" s="105" t="s">
        <v>1229</v>
      </c>
      <c r="D205" s="25"/>
      <c r="E205" s="25"/>
      <c r="F205" s="25" t="str">
        <f>IF(Table_Styles[[#This Row],[Font Family]]&lt;&gt;"",Table_Styles[[#This Row],[Font Family]],IF(Table_Styles[[#This Row],[Font Family Default]]&lt;&gt;"",Table_Styles[[#This Row],[Font Family Default]],""))</f>
        <v/>
      </c>
      <c r="G205" s="25"/>
      <c r="H205" s="25"/>
      <c r="I205" s="25" t="str">
        <f>IF(Table_Styles[[#This Row],[Font Size]]&lt;&gt;"",Table_Styles[[#This Row],[Font Size]],IF(Table_Styles[[#This Row],[Font Size Default]]&lt;&gt;"",Table_Styles[[#This Row],[Font Size Default]],""))</f>
        <v/>
      </c>
      <c r="J205" s="25"/>
      <c r="K205" s="25"/>
      <c r="L205" s="25" t="str">
        <f>IF(Table_Styles[[#This Row],[Font Weight]]&lt;&gt;"",Table_Styles[[#This Row],[Font Weight]],IF(Table_Styles[[#This Row],[Font Weight Default]]&lt;&gt;"",Table_Styles[[#This Row],[Font Weight Default]],""))</f>
        <v/>
      </c>
      <c r="M205" s="25"/>
      <c r="N205" s="25"/>
      <c r="O205" s="25" t="str">
        <f>IF(Table_Styles[[#This Row],[Colour]]&lt;&gt;"",Table_Styles[[#This Row],[Colour]],IF(Table_Styles[[#This Row],[Colour Default]]&lt;&gt;"",Table_Styles[[#This Row],[Colour Default]],""))</f>
        <v/>
      </c>
      <c r="P205" s="25"/>
      <c r="Q205" s="25"/>
      <c r="R205" s="25" t="str">
        <f>IF(Table_Styles[[#This Row],[Background]]&lt;&gt;"",Table_Styles[[#This Row],[Background]],IF(Table_Styles[[#This Row],[Background Default]]&lt;&gt;"",Table_Styles[[#This Row],[Background Default]],""))</f>
        <v/>
      </c>
      <c r="S205" s="25"/>
      <c r="T205" s="25"/>
      <c r="U205" s="25" t="str">
        <f>IF(Table_Styles[[#This Row],[Border]]&lt;&gt;"",Table_Styles[[#This Row],[Border]],IF(Table_Styles[[#This Row],[Border Default]]&lt;&gt;"",Table_Styles[[#This Row],[Border Default]],""))</f>
        <v/>
      </c>
      <c r="V205" s="25"/>
      <c r="W205" s="25"/>
      <c r="X205" s="25" t="str">
        <f>IF(Table_Styles[[#This Row],[Border Radius]]&lt;&gt;"",Table_Styles[[#This Row],[Border Radius]],IF(Table_Styles[[#This Row],[Border Radius Default]]&lt;&gt;"",Table_Styles[[#This Row],[Border Radius Default]],""))</f>
        <v/>
      </c>
      <c r="Y205" s="25"/>
      <c r="Z205" s="25">
        <v>0</v>
      </c>
      <c r="AA205" s="25">
        <f>IF(Table_Styles[[#This Row],[MT]]&lt;&gt;"",Table_Styles[[#This Row],[MT]],IF(Table_Styles[[#This Row],[MT Default]]&lt;&gt;"",Table_Styles[[#This Row],[MT Default]],""))</f>
        <v>0</v>
      </c>
      <c r="AB205" s="25"/>
      <c r="AC205" s="25"/>
      <c r="AD205" s="25" t="str">
        <f>IF(Table_Styles[[#This Row],[MR]]&lt;&gt;"",Table_Styles[[#This Row],[MR]],IF(Table_Styles[[#This Row],[MR Default]]&lt;&gt;"",Table_Styles[[#This Row],[MR Default]],""))</f>
        <v/>
      </c>
      <c r="AE205" s="25"/>
      <c r="AF205" s="25"/>
      <c r="AG205" s="25" t="str">
        <f>IF(Table_Styles[[#This Row],[MB]]&lt;&gt;"",Table_Styles[[#This Row],[MB]],IF(Table_Styles[[#This Row],[MB Default]]&lt;&gt;"",Table_Styles[[#This Row],[MB Default]],""))</f>
        <v/>
      </c>
      <c r="AH205" s="25"/>
      <c r="AI205" s="25"/>
      <c r="AJ205" s="25" t="str">
        <f>IF(Table_Styles[[#This Row],[ML]]&lt;&gt;"",Table_Styles[[#This Row],[ML]],IF(Table_Styles[[#This Row],[ML Default]]&lt;&gt;"",Table_Styles[[#This Row],[ML Default]],""))</f>
        <v/>
      </c>
      <c r="AK205" s="25"/>
      <c r="AL205" s="25"/>
      <c r="AM205" s="25" t="str">
        <f>IF(Table_Styles[[#This Row],[PT]]&lt;&gt;"",Table_Styles[[#This Row],[PT]],IF(Table_Styles[[#This Row],[PT Default]]&lt;&gt;"",Table_Styles[[#This Row],[PT Default]],""))</f>
        <v/>
      </c>
      <c r="AN205" s="25"/>
      <c r="AO205" s="25"/>
      <c r="AP205" s="25" t="str">
        <f>IF(Table_Styles[[#This Row],[PR]]&lt;&gt;"",Table_Styles[[#This Row],[PR]],IF(Table_Styles[[#This Row],[PR Default]]&lt;&gt;"",Table_Styles[[#This Row],[PR Default]],""))</f>
        <v/>
      </c>
      <c r="AQ205" s="25"/>
      <c r="AR205" s="25"/>
      <c r="AS205" s="25" t="str">
        <f>IF(Table_Styles[[#This Row],[PB]]&lt;&gt;"",Table_Styles[[#This Row],[PB]],IF(Table_Styles[[#This Row],[PB Default]]&lt;&gt;"",Table_Styles[[#This Row],[PB Default]],""))</f>
        <v/>
      </c>
      <c r="AT205" s="25"/>
      <c r="AU205" s="25"/>
      <c r="AV205" s="25" t="str">
        <f>IF(Table_Styles[[#This Row],[PL]]&lt;&gt;"",Table_Styles[[#This Row],[PL]],IF(Table_Styles[[#This Row],[PL Default]]&lt;&gt;"",Table_Styles[[#This Row],[PL Default]],""))</f>
        <v/>
      </c>
      <c r="AW205" s="25"/>
      <c r="AX205" s="25"/>
      <c r="AY205" s="25" t="str">
        <f>IF(Table_Styles[[#This Row],[BT]]&lt;&gt;"",Table_Styles[[#This Row],[BT]],IF(Table_Styles[[#This Row],[BT Default]]&lt;&gt;"",Table_Styles[[#This Row],[BT Default]],""))</f>
        <v/>
      </c>
      <c r="AZ205" s="25"/>
      <c r="BA205" s="25"/>
      <c r="BB205" s="25" t="str">
        <f>IF(Table_Styles[[#This Row],[BR]]&lt;&gt;"",Table_Styles[[#This Row],[BR]],IF(Table_Styles[[#This Row],[BR Default]]&lt;&gt;"",Table_Styles[[#This Row],[BR Default]],""))</f>
        <v/>
      </c>
      <c r="BC205" s="25"/>
      <c r="BD205" s="25"/>
      <c r="BE205" s="25" t="str">
        <f>IF(Table_Styles[[#This Row],[BB]]&lt;&gt;"",Table_Styles[[#This Row],[BB]],IF(Table_Styles[[#This Row],[BB Default]]&lt;&gt;"",Table_Styles[[#This Row],[BB Default]],""))</f>
        <v/>
      </c>
      <c r="BF205" s="25"/>
      <c r="BG205" s="25"/>
      <c r="BH205" s="25" t="str">
        <f>IF(Table_Styles[[#This Row],[BL]]&lt;&gt;"",Table_Styles[[#This Row],[BL]],IF(Table_Styles[[#This Row],[BL Default]]&lt;&gt;"",Table_Styles[[#This Row],[BL Default]],""))</f>
        <v/>
      </c>
      <c r="BI205" s="25"/>
      <c r="BJ205" s="60"/>
      <c r="BK205" s="25" t="str">
        <f>IF(Table_Styles[[#This Row],[Width]]&lt;&gt;"",Table_Styles[[#This Row],[Width]],IF(Table_Styles[[#This Row],[Width Default]]&lt;&gt;"",Table_Styles[[#This Row],[Width Default]],""))</f>
        <v/>
      </c>
      <c r="BL205" s="25"/>
      <c r="BM205" s="25"/>
      <c r="BN205" s="25" t="str">
        <f>IF(Table_Styles[[#This Row],[Height]]&lt;&gt;"",Table_Styles[[#This Row],[Height]],IF(Table_Styles[[#This Row],[Height Default]]&lt;&gt;"",Table_Styles[[#This Row],[Height Default]],""))</f>
        <v/>
      </c>
      <c r="BO205" s="25"/>
      <c r="BP205" s="25"/>
      <c r="BQ205" s="25" t="str">
        <f>IF(Table_Styles[[#This Row],[Top]]&lt;&gt;"",Table_Styles[[#This Row],[Top]],IF(Table_Styles[[#This Row],[Top Default]]&lt;&gt;"",Table_Styles[[#This Row],[Top Default]],""))</f>
        <v/>
      </c>
      <c r="BR205" s="25"/>
      <c r="BS205" s="25"/>
      <c r="BT205" s="25" t="str">
        <f>IF(Table_Styles[[#This Row],[Right]]&lt;&gt;"",Table_Styles[[#This Row],[Right]],IF(Table_Styles[[#This Row],[Right Default]]&lt;&gt;"",Table_Styles[[#This Row],[Right Default]],""))</f>
        <v/>
      </c>
      <c r="BU205" s="25"/>
      <c r="BV205" s="25"/>
      <c r="BW205" s="25" t="str">
        <f>IF(Table_Styles[[#This Row],[Bottom]]&lt;&gt;"",Table_Styles[[#This Row],[Bottom]],IF(Table_Styles[[#This Row],[Bottom Default]]&lt;&gt;"",Table_Styles[[#This Row],[Bottom Default]],""))</f>
        <v/>
      </c>
      <c r="BX205" s="25"/>
      <c r="BY205" s="25"/>
      <c r="BZ205" s="25" t="str">
        <f>IF(Table_Styles[[#This Row],[Left]]&lt;&gt;"",Table_Styles[[#This Row],[Left]],IF(Table_Styles[[#This Row],[Left Default]]&lt;&gt;"",Table_Styles[[#This Row],[Left Default]],""))</f>
        <v/>
      </c>
      <c r="CA205" s="25"/>
      <c r="CB205" s="101" t="str">
        <f>IF(AND(Table_Styles[[#This Row],[Selector]]&lt;&gt;"",Table_Styles[[#This Row],[Font Family Used]]&lt;&gt;"",Table_Styles[[#This Row],[Font Weight Used]]&lt;&gt;""),Table_Styles[[#This Row],[Font Family Used]]&amp;" "&amp;Table_Styles[[#This Row],[Font Weight Used]],"")</f>
        <v/>
      </c>
      <c r="CC205" s="101" t="str">
        <f ca="1">IF(AND(Table_Styles[[#This Row],[Selector]],COUNTIF(OFFSET(CC:CC,0,0,ROW()-1,1),"="&amp;Table_Styles[[#This Row],[Font]])=0),Table_Styles[[#This Row],[Font]],"")</f>
        <v/>
      </c>
      <c r="CD205" s="101" t="str">
        <f ca="1">IF(Table_Styles[[#This Row],[Unique Font]]&lt;&gt;"",
"{""fontFamily"":"""&amp;Table_Styles[[#This Row],[Font Family Used]]&amp;""",""fontWeight"":"&amp;Table_Styles[[#This Row],[Font Weight Used]]&amp;"}","")</f>
        <v/>
      </c>
      <c r="CE20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v>
      </c>
      <c r="CF205" s="101" t="str">
        <f>IF(AND(Table_Styles[[#This Row],[Selector]]&lt;&gt;"", Table_Styles[[#This Row],[Config Properties]]&lt;&gt;""),
Table_Styles[[#This Row],[Selector]]&amp;" { "&amp;Table_Styles[[#This Row],[Config Properties]]&amp;" }","")</f>
        <v>.card h3 { margin-top: 0 }</v>
      </c>
      <c r="CG205" s="101" t="str">
        <f xml:space="preserve">
SUBSTITUTE(SUBSTITUTE(SUBSTITUTE(SUBSTITUTE(SUBSTITUTE(SUBSTITUTE(SUBSTITUTE(SUBSTITUTE(Table_Styles[[#This Row],[Config]],
" {","{"),
"{ ","{"),
" }","}"),
"} ","}"),
" ,",","),
", ",","),
" :",":"),
": ",":")</f>
        <v>.card h3{margin-top:0}</v>
      </c>
    </row>
    <row r="206" spans="2:85" ht="21" customHeight="1">
      <c r="B206" s="104" t="s">
        <v>1227</v>
      </c>
      <c r="C206" s="105" t="s">
        <v>1230</v>
      </c>
      <c r="D206" s="25"/>
      <c r="E206" s="25"/>
      <c r="F206" s="25" t="str">
        <f>IF(Table_Styles[[#This Row],[Font Family]]&lt;&gt;"",Table_Styles[[#This Row],[Font Family]],IF(Table_Styles[[#This Row],[Font Family Default]]&lt;&gt;"",Table_Styles[[#This Row],[Font Family Default]],""))</f>
        <v/>
      </c>
      <c r="G206" s="25"/>
      <c r="H206" s="25"/>
      <c r="I206" s="25" t="str">
        <f>IF(Table_Styles[[#This Row],[Font Size]]&lt;&gt;"",Table_Styles[[#This Row],[Font Size]],IF(Table_Styles[[#This Row],[Font Size Default]]&lt;&gt;"",Table_Styles[[#This Row],[Font Size Default]],""))</f>
        <v/>
      </c>
      <c r="J206" s="25"/>
      <c r="K206" s="25"/>
      <c r="L206" s="25" t="str">
        <f>IF(Table_Styles[[#This Row],[Font Weight]]&lt;&gt;"",Table_Styles[[#This Row],[Font Weight]],IF(Table_Styles[[#This Row],[Font Weight Default]]&lt;&gt;"",Table_Styles[[#This Row],[Font Weight Default]],""))</f>
        <v/>
      </c>
      <c r="M206" s="25"/>
      <c r="N206" s="25"/>
      <c r="O206" s="25" t="str">
        <f>IF(Table_Styles[[#This Row],[Colour]]&lt;&gt;"",Table_Styles[[#This Row],[Colour]],IF(Table_Styles[[#This Row],[Colour Default]]&lt;&gt;"",Table_Styles[[#This Row],[Colour Default]],""))</f>
        <v/>
      </c>
      <c r="P206" s="25"/>
      <c r="Q206" s="25"/>
      <c r="R206" s="25" t="str">
        <f>IF(Table_Styles[[#This Row],[Background]]&lt;&gt;"",Table_Styles[[#This Row],[Background]],IF(Table_Styles[[#This Row],[Background Default]]&lt;&gt;"",Table_Styles[[#This Row],[Background Default]],""))</f>
        <v/>
      </c>
      <c r="S206" s="25"/>
      <c r="T206" s="25"/>
      <c r="U206" s="25" t="str">
        <f>IF(Table_Styles[[#This Row],[Border]]&lt;&gt;"",Table_Styles[[#This Row],[Border]],IF(Table_Styles[[#This Row],[Border Default]]&lt;&gt;"",Table_Styles[[#This Row],[Border Default]],""))</f>
        <v/>
      </c>
      <c r="V206" s="25"/>
      <c r="W206" s="25"/>
      <c r="X206" s="25" t="str">
        <f>IF(Table_Styles[[#This Row],[Border Radius]]&lt;&gt;"",Table_Styles[[#This Row],[Border Radius]],IF(Table_Styles[[#This Row],[Border Radius Default]]&lt;&gt;"",Table_Styles[[#This Row],[Border Radius Default]],""))</f>
        <v/>
      </c>
      <c r="Y206" s="25"/>
      <c r="Z206" s="25"/>
      <c r="AA206" s="25" t="str">
        <f>IF(Table_Styles[[#This Row],[MT]]&lt;&gt;"",Table_Styles[[#This Row],[MT]],IF(Table_Styles[[#This Row],[MT Default]]&lt;&gt;"",Table_Styles[[#This Row],[MT Default]],""))</f>
        <v/>
      </c>
      <c r="AB206" s="25"/>
      <c r="AC206" s="25"/>
      <c r="AD206" s="25" t="str">
        <f>IF(Table_Styles[[#This Row],[MR]]&lt;&gt;"",Table_Styles[[#This Row],[MR]],IF(Table_Styles[[#This Row],[MR Default]]&lt;&gt;"",Table_Styles[[#This Row],[MR Default]],""))</f>
        <v/>
      </c>
      <c r="AE206" s="25"/>
      <c r="AF206" s="25"/>
      <c r="AG206" s="25" t="str">
        <f>IF(Table_Styles[[#This Row],[MB]]&lt;&gt;"",Table_Styles[[#This Row],[MB]],IF(Table_Styles[[#This Row],[MB Default]]&lt;&gt;"",Table_Styles[[#This Row],[MB Default]],""))</f>
        <v/>
      </c>
      <c r="AH206" s="25"/>
      <c r="AI206" s="25"/>
      <c r="AJ206" s="25" t="str">
        <f>IF(Table_Styles[[#This Row],[ML]]&lt;&gt;"",Table_Styles[[#This Row],[ML]],IF(Table_Styles[[#This Row],[ML Default]]&lt;&gt;"",Table_Styles[[#This Row],[ML Default]],""))</f>
        <v/>
      </c>
      <c r="AK206" s="25"/>
      <c r="AL206" s="25"/>
      <c r="AM206" s="25" t="str">
        <f>IF(Table_Styles[[#This Row],[PT]]&lt;&gt;"",Table_Styles[[#This Row],[PT]],IF(Table_Styles[[#This Row],[PT Default]]&lt;&gt;"",Table_Styles[[#This Row],[PT Default]],""))</f>
        <v/>
      </c>
      <c r="AN206" s="25"/>
      <c r="AO206" s="25"/>
      <c r="AP206" s="25" t="str">
        <f>IF(Table_Styles[[#This Row],[PR]]&lt;&gt;"",Table_Styles[[#This Row],[PR]],IF(Table_Styles[[#This Row],[PR Default]]&lt;&gt;"",Table_Styles[[#This Row],[PR Default]],""))</f>
        <v/>
      </c>
      <c r="AQ206" s="25"/>
      <c r="AR206" s="25"/>
      <c r="AS206" s="25" t="str">
        <f>IF(Table_Styles[[#This Row],[PB]]&lt;&gt;"",Table_Styles[[#This Row],[PB]],IF(Table_Styles[[#This Row],[PB Default]]&lt;&gt;"",Table_Styles[[#This Row],[PB Default]],""))</f>
        <v/>
      </c>
      <c r="AT206" s="25"/>
      <c r="AU206" s="25"/>
      <c r="AV206" s="25" t="str">
        <f>IF(Table_Styles[[#This Row],[PL]]&lt;&gt;"",Table_Styles[[#This Row],[PL]],IF(Table_Styles[[#This Row],[PL Default]]&lt;&gt;"",Table_Styles[[#This Row],[PL Default]],""))</f>
        <v/>
      </c>
      <c r="AW206" s="25"/>
      <c r="AX206" s="25"/>
      <c r="AY206" s="25" t="str">
        <f>IF(Table_Styles[[#This Row],[BT]]&lt;&gt;"",Table_Styles[[#This Row],[BT]],IF(Table_Styles[[#This Row],[BT Default]]&lt;&gt;"",Table_Styles[[#This Row],[BT Default]],""))</f>
        <v/>
      </c>
      <c r="AZ206" s="25"/>
      <c r="BA206" s="25"/>
      <c r="BB206" s="25" t="str">
        <f>IF(Table_Styles[[#This Row],[BR]]&lt;&gt;"",Table_Styles[[#This Row],[BR]],IF(Table_Styles[[#This Row],[BR Default]]&lt;&gt;"",Table_Styles[[#This Row],[BR Default]],""))</f>
        <v/>
      </c>
      <c r="BC206" s="25"/>
      <c r="BD206" s="25"/>
      <c r="BE206" s="25" t="str">
        <f>IF(Table_Styles[[#This Row],[BB]]&lt;&gt;"",Table_Styles[[#This Row],[BB]],IF(Table_Styles[[#This Row],[BB Default]]&lt;&gt;"",Table_Styles[[#This Row],[BB Default]],""))</f>
        <v/>
      </c>
      <c r="BF206" s="25"/>
      <c r="BG206" s="25"/>
      <c r="BH206" s="25" t="str">
        <f>IF(Table_Styles[[#This Row],[BL]]&lt;&gt;"",Table_Styles[[#This Row],[BL]],IF(Table_Styles[[#This Row],[BL Default]]&lt;&gt;"",Table_Styles[[#This Row],[BL Default]],""))</f>
        <v/>
      </c>
      <c r="BI206" s="25"/>
      <c r="BJ206" s="60"/>
      <c r="BK206" s="25" t="str">
        <f>IF(Table_Styles[[#This Row],[Width]]&lt;&gt;"",Table_Styles[[#This Row],[Width]],IF(Table_Styles[[#This Row],[Width Default]]&lt;&gt;"",Table_Styles[[#This Row],[Width Default]],""))</f>
        <v/>
      </c>
      <c r="BL206" s="25"/>
      <c r="BM206" s="25"/>
      <c r="BN206" s="25" t="str">
        <f>IF(Table_Styles[[#This Row],[Height]]&lt;&gt;"",Table_Styles[[#This Row],[Height]],IF(Table_Styles[[#This Row],[Height Default]]&lt;&gt;"",Table_Styles[[#This Row],[Height Default]],""))</f>
        <v/>
      </c>
      <c r="BO206" s="25"/>
      <c r="BP206" s="25"/>
      <c r="BQ206" s="25" t="str">
        <f>IF(Table_Styles[[#This Row],[Top]]&lt;&gt;"",Table_Styles[[#This Row],[Top]],IF(Table_Styles[[#This Row],[Top Default]]&lt;&gt;"",Table_Styles[[#This Row],[Top Default]],""))</f>
        <v/>
      </c>
      <c r="BR206" s="25"/>
      <c r="BS206" s="25"/>
      <c r="BT206" s="25" t="str">
        <f>IF(Table_Styles[[#This Row],[Right]]&lt;&gt;"",Table_Styles[[#This Row],[Right]],IF(Table_Styles[[#This Row],[Right Default]]&lt;&gt;"",Table_Styles[[#This Row],[Right Default]],""))</f>
        <v/>
      </c>
      <c r="BU206" s="25"/>
      <c r="BV206" s="25"/>
      <c r="BW206" s="25" t="str">
        <f>IF(Table_Styles[[#This Row],[Bottom]]&lt;&gt;"",Table_Styles[[#This Row],[Bottom]],IF(Table_Styles[[#This Row],[Bottom Default]]&lt;&gt;"",Table_Styles[[#This Row],[Bottom Default]],""))</f>
        <v/>
      </c>
      <c r="BX206" s="25"/>
      <c r="BY206" s="25"/>
      <c r="BZ206" s="25" t="str">
        <f>IF(Table_Styles[[#This Row],[Left]]&lt;&gt;"",Table_Styles[[#This Row],[Left]],IF(Table_Styles[[#This Row],[Left Default]]&lt;&gt;"",Table_Styles[[#This Row],[Left Default]],""))</f>
        <v/>
      </c>
      <c r="CA206" s="25"/>
      <c r="CB206" s="101" t="str">
        <f>IF(AND(Table_Styles[[#This Row],[Selector]]&lt;&gt;"",Table_Styles[[#This Row],[Font Family Used]]&lt;&gt;"",Table_Styles[[#This Row],[Font Weight Used]]&lt;&gt;""),Table_Styles[[#This Row],[Font Family Used]]&amp;" "&amp;Table_Styles[[#This Row],[Font Weight Used]],"")</f>
        <v/>
      </c>
      <c r="CC206" s="101" t="str">
        <f ca="1">IF(AND(Table_Styles[[#This Row],[Selector]],COUNTIF(OFFSET(CC:CC,0,0,ROW()-1,1),"="&amp;Table_Styles[[#This Row],[Font]])=0),Table_Styles[[#This Row],[Font]],"")</f>
        <v/>
      </c>
      <c r="CD206" s="101" t="str">
        <f ca="1">IF(Table_Styles[[#This Row],[Unique Font]]&lt;&gt;"",
"{""fontFamily"":"""&amp;Table_Styles[[#This Row],[Font Family Used]]&amp;""",""fontWeight"":"&amp;Table_Styles[[#This Row],[Font Weight Used]]&amp;"}","")</f>
        <v/>
      </c>
      <c r="CE20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6" s="101" t="str">
        <f>IF(AND(Table_Styles[[#This Row],[Selector]]&lt;&gt;"", Table_Styles[[#This Row],[Config Properties]]&lt;&gt;""),
Table_Styles[[#This Row],[Selector]]&amp;" { "&amp;Table_Styles[[#This Row],[Config Properties]]&amp;" }","")</f>
        <v/>
      </c>
      <c r="CG206" s="101" t="str">
        <f xml:space="preserve">
SUBSTITUTE(SUBSTITUTE(SUBSTITUTE(SUBSTITUTE(SUBSTITUTE(SUBSTITUTE(SUBSTITUTE(SUBSTITUTE(Table_Styles[[#This Row],[Config]],
" {","{"),
"{ ","{"),
" }","}"),
"} ","}"),
" ,",","),
", ",","),
" :",":"),
": ",":")</f>
        <v/>
      </c>
    </row>
    <row r="207" spans="2:85" ht="29.25" thickBot="1">
      <c r="B207" s="4" t="s">
        <v>538</v>
      </c>
      <c r="C207" s="4"/>
      <c r="D207" s="4"/>
      <c r="E207" s="4"/>
      <c r="F207" s="4" t="str">
        <f>IF(Table_Styles[[#This Row],[Font Family]]&lt;&gt;"",Table_Styles[[#This Row],[Font Family]],IF(Table_Styles[[#This Row],[Font Family Default]]&lt;&gt;"",Table_Styles[[#This Row],[Font Family Default]],""))</f>
        <v/>
      </c>
      <c r="G207" s="4"/>
      <c r="H207" s="4"/>
      <c r="I207" s="4" t="str">
        <f>IF(Table_Styles[[#This Row],[Font Size]]&lt;&gt;"",Table_Styles[[#This Row],[Font Size]],IF(Table_Styles[[#This Row],[Font Size Default]]&lt;&gt;"",Table_Styles[[#This Row],[Font Size Default]],""))</f>
        <v/>
      </c>
      <c r="J207" s="4"/>
      <c r="K207" s="4"/>
      <c r="L207" s="4" t="str">
        <f>IF(Table_Styles[[#This Row],[Font Weight]]&lt;&gt;"",Table_Styles[[#This Row],[Font Weight]],IF(Table_Styles[[#This Row],[Font Weight Default]]&lt;&gt;"",Table_Styles[[#This Row],[Font Weight Default]],""))</f>
        <v/>
      </c>
      <c r="M207" s="4"/>
      <c r="N207" s="4"/>
      <c r="O207" s="4" t="str">
        <f>IF(Table_Styles[[#This Row],[Colour]]&lt;&gt;"",Table_Styles[[#This Row],[Colour]],IF(Table_Styles[[#This Row],[Colour Default]]&lt;&gt;"",Table_Styles[[#This Row],[Colour Default]],""))</f>
        <v/>
      </c>
      <c r="P207" s="4"/>
      <c r="Q207" s="4"/>
      <c r="R207" s="4" t="str">
        <f>IF(Table_Styles[[#This Row],[Background]]&lt;&gt;"",Table_Styles[[#This Row],[Background]],IF(Table_Styles[[#This Row],[Background Default]]&lt;&gt;"",Table_Styles[[#This Row],[Background Default]],""))</f>
        <v/>
      </c>
      <c r="S207" s="4"/>
      <c r="T207" s="4"/>
      <c r="U207" s="4" t="str">
        <f>IF(Table_Styles[[#This Row],[Border]]&lt;&gt;"",Table_Styles[[#This Row],[Border]],IF(Table_Styles[[#This Row],[Border Default]]&lt;&gt;"",Table_Styles[[#This Row],[Border Default]],""))</f>
        <v/>
      </c>
      <c r="V207" s="4"/>
      <c r="W207" s="4"/>
      <c r="X207" s="4" t="str">
        <f>IF(Table_Styles[[#This Row],[Border Radius]]&lt;&gt;"",Table_Styles[[#This Row],[Border Radius]],IF(Table_Styles[[#This Row],[Border Radius Default]]&lt;&gt;"",Table_Styles[[#This Row],[Border Radius Default]],""))</f>
        <v/>
      </c>
      <c r="Y207" s="4"/>
      <c r="Z207" s="4"/>
      <c r="AA207" s="4" t="str">
        <f>IF(Table_Styles[[#This Row],[MT]]&lt;&gt;"",Table_Styles[[#This Row],[MT]],IF(Table_Styles[[#This Row],[MT Default]]&lt;&gt;"",Table_Styles[[#This Row],[MT Default]],""))</f>
        <v/>
      </c>
      <c r="AB207" s="4"/>
      <c r="AC207" s="4"/>
      <c r="AD207" s="4" t="str">
        <f>IF(Table_Styles[[#This Row],[MR]]&lt;&gt;"",Table_Styles[[#This Row],[MR]],IF(Table_Styles[[#This Row],[MR Default]]&lt;&gt;"",Table_Styles[[#This Row],[MR Default]],""))</f>
        <v/>
      </c>
      <c r="AE207" s="4"/>
      <c r="AF207" s="4"/>
      <c r="AG207" s="4" t="str">
        <f>IF(Table_Styles[[#This Row],[MB]]&lt;&gt;"",Table_Styles[[#This Row],[MB]],IF(Table_Styles[[#This Row],[MB Default]]&lt;&gt;"",Table_Styles[[#This Row],[MB Default]],""))</f>
        <v/>
      </c>
      <c r="AH207" s="4"/>
      <c r="AI207" s="4"/>
      <c r="AJ207" s="4" t="str">
        <f>IF(Table_Styles[[#This Row],[ML]]&lt;&gt;"",Table_Styles[[#This Row],[ML]],IF(Table_Styles[[#This Row],[ML Default]]&lt;&gt;"",Table_Styles[[#This Row],[ML Default]],""))</f>
        <v/>
      </c>
      <c r="AK207" s="4"/>
      <c r="AL207" s="4"/>
      <c r="AM207" s="4" t="str">
        <f>IF(Table_Styles[[#This Row],[PT]]&lt;&gt;"",Table_Styles[[#This Row],[PT]],IF(Table_Styles[[#This Row],[PT Default]]&lt;&gt;"",Table_Styles[[#This Row],[PT Default]],""))</f>
        <v/>
      </c>
      <c r="AN207" s="4"/>
      <c r="AO207" s="4"/>
      <c r="AP207" s="4" t="str">
        <f>IF(Table_Styles[[#This Row],[PR]]&lt;&gt;"",Table_Styles[[#This Row],[PR]],IF(Table_Styles[[#This Row],[PR Default]]&lt;&gt;"",Table_Styles[[#This Row],[PR Default]],""))</f>
        <v/>
      </c>
      <c r="AQ207" s="4"/>
      <c r="AR207" s="4"/>
      <c r="AS207" s="4" t="str">
        <f>IF(Table_Styles[[#This Row],[PB]]&lt;&gt;"",Table_Styles[[#This Row],[PB]],IF(Table_Styles[[#This Row],[PB Default]]&lt;&gt;"",Table_Styles[[#This Row],[PB Default]],""))</f>
        <v/>
      </c>
      <c r="AT207" s="4"/>
      <c r="AU207" s="4"/>
      <c r="AV207" s="4" t="str">
        <f>IF(Table_Styles[[#This Row],[PL]]&lt;&gt;"",Table_Styles[[#This Row],[PL]],IF(Table_Styles[[#This Row],[PL Default]]&lt;&gt;"",Table_Styles[[#This Row],[PL Default]],""))</f>
        <v/>
      </c>
      <c r="AW207" s="4"/>
      <c r="AX207" s="4"/>
      <c r="AY207" s="4" t="str">
        <f>IF(Table_Styles[[#This Row],[BT]]&lt;&gt;"",Table_Styles[[#This Row],[BT]],IF(Table_Styles[[#This Row],[BT Default]]&lt;&gt;"",Table_Styles[[#This Row],[BT Default]],""))</f>
        <v/>
      </c>
      <c r="AZ207" s="4"/>
      <c r="BA207" s="4"/>
      <c r="BB207" s="4" t="str">
        <f>IF(Table_Styles[[#This Row],[BR]]&lt;&gt;"",Table_Styles[[#This Row],[BR]],IF(Table_Styles[[#This Row],[BR Default]]&lt;&gt;"",Table_Styles[[#This Row],[BR Default]],""))</f>
        <v/>
      </c>
      <c r="BC207" s="4"/>
      <c r="BD207" s="4"/>
      <c r="BE207" s="4" t="str">
        <f>IF(Table_Styles[[#This Row],[BB]]&lt;&gt;"",Table_Styles[[#This Row],[BB]],IF(Table_Styles[[#This Row],[BB Default]]&lt;&gt;"",Table_Styles[[#This Row],[BB Default]],""))</f>
        <v/>
      </c>
      <c r="BF207" s="4"/>
      <c r="BG207" s="4"/>
      <c r="BH207" s="4" t="str">
        <f>IF(Table_Styles[[#This Row],[BL]]&lt;&gt;"",Table_Styles[[#This Row],[BL]],IF(Table_Styles[[#This Row],[BL Default]]&lt;&gt;"",Table_Styles[[#This Row],[BL Default]],""))</f>
        <v/>
      </c>
      <c r="BI207" s="4"/>
      <c r="BJ207" s="4"/>
      <c r="BK207" s="4" t="str">
        <f>IF(Table_Styles[[#This Row],[Width]]&lt;&gt;"",Table_Styles[[#This Row],[Width]],IF(Table_Styles[[#This Row],[Width Default]]&lt;&gt;"",Table_Styles[[#This Row],[Width Default]],""))</f>
        <v/>
      </c>
      <c r="BL207" s="4"/>
      <c r="BM207" s="4"/>
      <c r="BN207" s="4" t="str">
        <f>IF(Table_Styles[[#This Row],[Height]]&lt;&gt;"",Table_Styles[[#This Row],[Height]],IF(Table_Styles[[#This Row],[Height Default]]&lt;&gt;"",Table_Styles[[#This Row],[Height Default]],""))</f>
        <v/>
      </c>
      <c r="BO207" s="4"/>
      <c r="BP207" s="4"/>
      <c r="BQ207" s="4" t="str">
        <f>IF(Table_Styles[[#This Row],[Top]]&lt;&gt;"",Table_Styles[[#This Row],[Top]],IF(Table_Styles[[#This Row],[Top Default]]&lt;&gt;"",Table_Styles[[#This Row],[Top Default]],""))</f>
        <v/>
      </c>
      <c r="BR207" s="4"/>
      <c r="BS207" s="4"/>
      <c r="BT207" s="4" t="str">
        <f>IF(Table_Styles[[#This Row],[Right]]&lt;&gt;"",Table_Styles[[#This Row],[Right]],IF(Table_Styles[[#This Row],[Right Default]]&lt;&gt;"",Table_Styles[[#This Row],[Right Default]],""))</f>
        <v/>
      </c>
      <c r="BU207" s="4"/>
      <c r="BV207" s="4"/>
      <c r="BW207" s="4" t="str">
        <f>IF(Table_Styles[[#This Row],[Bottom]]&lt;&gt;"",Table_Styles[[#This Row],[Bottom]],IF(Table_Styles[[#This Row],[Bottom Default]]&lt;&gt;"",Table_Styles[[#This Row],[Bottom Default]],""))</f>
        <v/>
      </c>
      <c r="BX207" s="4"/>
      <c r="BY207" s="4"/>
      <c r="BZ207" s="4" t="str">
        <f>IF(Table_Styles[[#This Row],[Left]]&lt;&gt;"",Table_Styles[[#This Row],[Left]],IF(Table_Styles[[#This Row],[Left Default]]&lt;&gt;"",Table_Styles[[#This Row],[Left Default]],""))</f>
        <v/>
      </c>
      <c r="CA207" s="4"/>
      <c r="CB207" s="4" t="str">
        <f>IF(AND(Table_Styles[[#This Row],[Selector]]&lt;&gt;"",Table_Styles[[#This Row],[Font Family Used]]&lt;&gt;"",Table_Styles[[#This Row],[Font Weight Used]]&lt;&gt;""),Table_Styles[[#This Row],[Font Family Used]]&amp;" "&amp;Table_Styles[[#This Row],[Font Weight Used]],"")</f>
        <v/>
      </c>
      <c r="CC207" s="4" t="str">
        <f ca="1">IF(AND(Table_Styles[[#This Row],[Selector]],COUNTIF(OFFSET(CC:CC,0,0,ROW()-1,1),"="&amp;Table_Styles[[#This Row],[Font]])=0),Table_Styles[[#This Row],[Font]],"")</f>
        <v/>
      </c>
      <c r="CD207" s="4" t="str">
        <f ca="1">IF(Table_Styles[[#This Row],[Unique Font]]&lt;&gt;"",
"{""fontFamily"":"""&amp;Table_Styles[[#This Row],[Font Family Used]]&amp;""",""fontWeight"":"&amp;Table_Styles[[#This Row],[Font Weight Used]]&amp;"}","")</f>
        <v/>
      </c>
      <c r="CE207" s="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7" s="4" t="str">
        <f>IF(AND(Table_Styles[[#This Row],[Selector]]&lt;&gt;"", Table_Styles[[#This Row],[Config Properties]]&lt;&gt;""),
Table_Styles[[#This Row],[Selector]]&amp;" { "&amp;Table_Styles[[#This Row],[Config Properties]]&amp;" }","")</f>
        <v/>
      </c>
      <c r="CG207" s="4" t="str">
        <f xml:space="preserve">
SUBSTITUTE(SUBSTITUTE(SUBSTITUTE(SUBSTITUTE(SUBSTITUTE(SUBSTITUTE(SUBSTITUTE(SUBSTITUTE(Table_Styles[[#This Row],[Config]],
" {","{"),
"{ ","{"),
" }","}"),
"} ","}"),
" ,",","),
", ",","),
" :",":"),
": ",":")</f>
        <v/>
      </c>
    </row>
    <row r="208" spans="2:85" ht="21" customHeight="1">
      <c r="B208" t="s">
        <v>1006</v>
      </c>
      <c r="C208" t="s">
        <v>1115</v>
      </c>
      <c r="D208"/>
      <c r="E208"/>
      <c r="F208" t="str">
        <f>IF(Table_Styles[[#This Row],[Font Family]]&lt;&gt;"",Table_Styles[[#This Row],[Font Family]],IF(Table_Styles[[#This Row],[Font Family Default]]&lt;&gt;"",Table_Styles[[#This Row],[Font Family Default]],""))</f>
        <v/>
      </c>
      <c r="G208"/>
      <c r="H208"/>
      <c r="I208" t="str">
        <f>IF(Table_Styles[[#This Row],[Font Size]]&lt;&gt;"",Table_Styles[[#This Row],[Font Size]],IF(Table_Styles[[#This Row],[Font Size Default]]&lt;&gt;"",Table_Styles[[#This Row],[Font Size Default]],""))</f>
        <v/>
      </c>
      <c r="J208"/>
      <c r="K208"/>
      <c r="L208" t="str">
        <f>IF(Table_Styles[[#This Row],[Font Weight]]&lt;&gt;"",Table_Styles[[#This Row],[Font Weight]],IF(Table_Styles[[#This Row],[Font Weight Default]]&lt;&gt;"",Table_Styles[[#This Row],[Font Weight Default]],""))</f>
        <v/>
      </c>
      <c r="M208"/>
      <c r="N208"/>
      <c r="O208" t="str">
        <f>IF(Table_Styles[[#This Row],[Colour]]&lt;&gt;"",Table_Styles[[#This Row],[Colour]],IF(Table_Styles[[#This Row],[Colour Default]]&lt;&gt;"",Table_Styles[[#This Row],[Colour Default]],""))</f>
        <v/>
      </c>
      <c r="P208"/>
      <c r="Q208"/>
      <c r="R208" t="str">
        <f>IF(Table_Styles[[#This Row],[Background]]&lt;&gt;"",Table_Styles[[#This Row],[Background]],IF(Table_Styles[[#This Row],[Background Default]]&lt;&gt;"",Table_Styles[[#This Row],[Background Default]],""))</f>
        <v/>
      </c>
      <c r="S208"/>
      <c r="T208"/>
      <c r="U208" t="str">
        <f>IF(Table_Styles[[#This Row],[Border]]&lt;&gt;"",Table_Styles[[#This Row],[Border]],IF(Table_Styles[[#This Row],[Border Default]]&lt;&gt;"",Table_Styles[[#This Row],[Border Default]],""))</f>
        <v/>
      </c>
      <c r="V208"/>
      <c r="W208"/>
      <c r="X208" t="str">
        <f>IF(Table_Styles[[#This Row],[Border Radius]]&lt;&gt;"",Table_Styles[[#This Row],[Border Radius]],IF(Table_Styles[[#This Row],[Border Radius Default]]&lt;&gt;"",Table_Styles[[#This Row],[Border Radius Default]],""))</f>
        <v/>
      </c>
      <c r="Y208"/>
      <c r="Z208" s="6" t="s">
        <v>398</v>
      </c>
      <c r="AA208" t="str">
        <f>IF(Table_Styles[[#This Row],[MT]]&lt;&gt;"",Table_Styles[[#This Row],[MT]],IF(Table_Styles[[#This Row],[MT Default]]&lt;&gt;"",Table_Styles[[#This Row],[MT Default]],""))</f>
        <v>10px</v>
      </c>
      <c r="AB208"/>
      <c r="AC208"/>
      <c r="AD208" t="str">
        <f>IF(Table_Styles[[#This Row],[MR]]&lt;&gt;"",Table_Styles[[#This Row],[MR]],IF(Table_Styles[[#This Row],[MR Default]]&lt;&gt;"",Table_Styles[[#This Row],[MR Default]],""))</f>
        <v/>
      </c>
      <c r="AE208"/>
      <c r="AF208"/>
      <c r="AG208" t="str">
        <f>IF(Table_Styles[[#This Row],[MB]]&lt;&gt;"",Table_Styles[[#This Row],[MB]],IF(Table_Styles[[#This Row],[MB Default]]&lt;&gt;"",Table_Styles[[#This Row],[MB Default]],""))</f>
        <v/>
      </c>
      <c r="AH208"/>
      <c r="AI208"/>
      <c r="AJ208" t="str">
        <f>IF(Table_Styles[[#This Row],[ML]]&lt;&gt;"",Table_Styles[[#This Row],[ML]],IF(Table_Styles[[#This Row],[ML Default]]&lt;&gt;"",Table_Styles[[#This Row],[ML Default]],""))</f>
        <v/>
      </c>
      <c r="AK208"/>
      <c r="AL208"/>
      <c r="AM208" t="str">
        <f>IF(Table_Styles[[#This Row],[PT]]&lt;&gt;"",Table_Styles[[#This Row],[PT]],IF(Table_Styles[[#This Row],[PT Default]]&lt;&gt;"",Table_Styles[[#This Row],[PT Default]],""))</f>
        <v/>
      </c>
      <c r="AN208"/>
      <c r="AO208"/>
      <c r="AP208" t="str">
        <f>IF(Table_Styles[[#This Row],[PR]]&lt;&gt;"",Table_Styles[[#This Row],[PR]],IF(Table_Styles[[#This Row],[PR Default]]&lt;&gt;"",Table_Styles[[#This Row],[PR Default]],""))</f>
        <v/>
      </c>
      <c r="AQ208"/>
      <c r="AR208"/>
      <c r="AS208" t="str">
        <f>IF(Table_Styles[[#This Row],[PB]]&lt;&gt;"",Table_Styles[[#This Row],[PB]],IF(Table_Styles[[#This Row],[PB Default]]&lt;&gt;"",Table_Styles[[#This Row],[PB Default]],""))</f>
        <v/>
      </c>
      <c r="AT208"/>
      <c r="AU208"/>
      <c r="AV208" t="str">
        <f>IF(Table_Styles[[#This Row],[PL]]&lt;&gt;"",Table_Styles[[#This Row],[PL]],IF(Table_Styles[[#This Row],[PL Default]]&lt;&gt;"",Table_Styles[[#This Row],[PL Default]],""))</f>
        <v/>
      </c>
      <c r="AW208"/>
      <c r="AX208"/>
      <c r="AY208" t="str">
        <f>IF(Table_Styles[[#This Row],[BT]]&lt;&gt;"",Table_Styles[[#This Row],[BT]],IF(Table_Styles[[#This Row],[BT Default]]&lt;&gt;"",Table_Styles[[#This Row],[BT Default]],""))</f>
        <v/>
      </c>
      <c r="AZ208"/>
      <c r="BA208"/>
      <c r="BB208" t="str">
        <f>IF(Table_Styles[[#This Row],[BR]]&lt;&gt;"",Table_Styles[[#This Row],[BR]],IF(Table_Styles[[#This Row],[BR Default]]&lt;&gt;"",Table_Styles[[#This Row],[BR Default]],""))</f>
        <v/>
      </c>
      <c r="BC208"/>
      <c r="BD208"/>
      <c r="BE208" t="str">
        <f>IF(Table_Styles[[#This Row],[BB]]&lt;&gt;"",Table_Styles[[#This Row],[BB]],IF(Table_Styles[[#This Row],[BB Default]]&lt;&gt;"",Table_Styles[[#This Row],[BB Default]],""))</f>
        <v/>
      </c>
      <c r="BF208"/>
      <c r="BG208"/>
      <c r="BH208" t="str">
        <f>IF(Table_Styles[[#This Row],[BL]]&lt;&gt;"",Table_Styles[[#This Row],[BL]],IF(Table_Styles[[#This Row],[BL Default]]&lt;&gt;"",Table_Styles[[#This Row],[BL Default]],""))</f>
        <v/>
      </c>
      <c r="BI208" s="269"/>
      <c r="BJ208" s="269" t="s">
        <v>487</v>
      </c>
      <c r="BK208" t="str">
        <f>IF(Table_Styles[[#This Row],[Width]]&lt;&gt;"",Table_Styles[[#This Row],[Width]],IF(Table_Styles[[#This Row],[Width Default]]&lt;&gt;"",Table_Styles[[#This Row],[Width Default]],""))</f>
        <v>100%</v>
      </c>
      <c r="BL208"/>
      <c r="BM208"/>
      <c r="BN208" t="str">
        <f>IF(Table_Styles[[#This Row],[Height]]&lt;&gt;"",Table_Styles[[#This Row],[Height]],IF(Table_Styles[[#This Row],[Height Default]]&lt;&gt;"",Table_Styles[[#This Row],[Height Default]],""))</f>
        <v/>
      </c>
      <c r="BO208"/>
      <c r="BP208"/>
      <c r="BQ208" t="str">
        <f>IF(Table_Styles[[#This Row],[Top]]&lt;&gt;"",Table_Styles[[#This Row],[Top]],IF(Table_Styles[[#This Row],[Top Default]]&lt;&gt;"",Table_Styles[[#This Row],[Top Default]],""))</f>
        <v/>
      </c>
      <c r="BR208"/>
      <c r="BS208"/>
      <c r="BT208" t="str">
        <f>IF(Table_Styles[[#This Row],[Right]]&lt;&gt;"",Table_Styles[[#This Row],[Right]],IF(Table_Styles[[#This Row],[Right Default]]&lt;&gt;"",Table_Styles[[#This Row],[Right Default]],""))</f>
        <v/>
      </c>
      <c r="BU208"/>
      <c r="BV208"/>
      <c r="BW208" t="str">
        <f>IF(Table_Styles[[#This Row],[Bottom]]&lt;&gt;"",Table_Styles[[#This Row],[Bottom]],IF(Table_Styles[[#This Row],[Bottom Default]]&lt;&gt;"",Table_Styles[[#This Row],[Bottom Default]],""))</f>
        <v/>
      </c>
      <c r="BX208"/>
      <c r="BY208"/>
      <c r="BZ208" t="str">
        <f>IF(Table_Styles[[#This Row],[Left]]&lt;&gt;"",Table_Styles[[#This Row],[Left]],IF(Table_Styles[[#This Row],[Left Default]]&lt;&gt;"",Table_Styles[[#This Row],[Left Default]],""))</f>
        <v/>
      </c>
      <c r="CA208" t="s">
        <v>1595</v>
      </c>
      <c r="CB208" t="str">
        <f>IF(AND(Table_Styles[[#This Row],[Selector]]&lt;&gt;"",Table_Styles[[#This Row],[Font Family Used]]&lt;&gt;"",Table_Styles[[#This Row],[Font Weight Used]]&lt;&gt;""),Table_Styles[[#This Row],[Font Family Used]]&amp;" "&amp;Table_Styles[[#This Row],[Font Weight Used]],"")</f>
        <v/>
      </c>
      <c r="CC208" t="str">
        <f ca="1">IF(AND(Table_Styles[[#This Row],[Selector]],COUNTIF(OFFSET(CC:CC,0,0,ROW()-1,1),"="&amp;Table_Styles[[#This Row],[Font]])=0),Table_Styles[[#This Row],[Font]],"")</f>
        <v/>
      </c>
      <c r="CD208" t="str">
        <f ca="1">IF(Table_Styles[[#This Row],[Unique Font]]&lt;&gt;"",
"{""fontFamily"":"""&amp;Table_Styles[[#This Row],[Font Family Used]]&amp;""",""fontWeight"":"&amp;Table_Styles[[#This Row],[Font Weight Used]]&amp;"}","")</f>
        <v/>
      </c>
      <c r="CE20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10px;width: 100%;border-collapse: collapse;</v>
      </c>
      <c r="CF208" t="str">
        <f>IF(AND(Table_Styles[[#This Row],[Selector]]&lt;&gt;"", Table_Styles[[#This Row],[Config Properties]]&lt;&gt;""),
Table_Styles[[#This Row],[Selector]]&amp;" { "&amp;Table_Styles[[#This Row],[Config Properties]]&amp;" }","")</f>
        <v>.summary-table { margin-top: 10px;width: 100%;border-collapse: collapse; }</v>
      </c>
      <c r="CG208" t="str">
        <f xml:space="preserve">
SUBSTITUTE(SUBSTITUTE(SUBSTITUTE(SUBSTITUTE(SUBSTITUTE(SUBSTITUTE(SUBSTITUTE(SUBSTITUTE(Table_Styles[[#This Row],[Config]],
" {","{"),
"{ ","{"),
" }","}"),
"} ","}"),
" ,",","),
", ",","),
" :",":"),
": ",":")</f>
        <v>.summary-table{margin-top:10px;width:100%;border-collapse:collapse;}</v>
      </c>
    </row>
    <row r="209" spans="2:85" ht="21" customHeight="1">
      <c r="B209" t="s">
        <v>1210</v>
      </c>
      <c r="C209" t="s">
        <v>1209</v>
      </c>
      <c r="D209"/>
      <c r="E209"/>
      <c r="F209" t="str">
        <f>IF(Table_Styles[[#This Row],[Font Family]]&lt;&gt;"",Table_Styles[[#This Row],[Font Family]],IF(Table_Styles[[#This Row],[Font Family Default]]&lt;&gt;"",Table_Styles[[#This Row],[Font Family Default]],""))</f>
        <v/>
      </c>
      <c r="G209"/>
      <c r="H209"/>
      <c r="I209" t="str">
        <f>IF(Table_Styles[[#This Row],[Font Size]]&lt;&gt;"",Table_Styles[[#This Row],[Font Size]],IF(Table_Styles[[#This Row],[Font Size Default]]&lt;&gt;"",Table_Styles[[#This Row],[Font Size Default]],""))</f>
        <v/>
      </c>
      <c r="J209"/>
      <c r="K209"/>
      <c r="L209" t="str">
        <f>IF(Table_Styles[[#This Row],[Font Weight]]&lt;&gt;"",Table_Styles[[#This Row],[Font Weight]],IF(Table_Styles[[#This Row],[Font Weight Default]]&lt;&gt;"",Table_Styles[[#This Row],[Font Weight Default]],""))</f>
        <v/>
      </c>
      <c r="M209"/>
      <c r="N209"/>
      <c r="O209" t="str">
        <f>IF(Table_Styles[[#This Row],[Colour]]&lt;&gt;"",Table_Styles[[#This Row],[Colour]],IF(Table_Styles[[#This Row],[Colour Default]]&lt;&gt;"",Table_Styles[[#This Row],[Colour Default]],""))</f>
        <v/>
      </c>
      <c r="P209"/>
      <c r="Q209"/>
      <c r="R209" t="str">
        <f>IF(Table_Styles[[#This Row],[Background]]&lt;&gt;"",Table_Styles[[#This Row],[Background]],IF(Table_Styles[[#This Row],[Background Default]]&lt;&gt;"",Table_Styles[[#This Row],[Background Default]],""))</f>
        <v/>
      </c>
      <c r="S209"/>
      <c r="T209"/>
      <c r="U209" t="str">
        <f>IF(Table_Styles[[#This Row],[Border]]&lt;&gt;"",Table_Styles[[#This Row],[Border]],IF(Table_Styles[[#This Row],[Border Default]]&lt;&gt;"",Table_Styles[[#This Row],[Border Default]],""))</f>
        <v/>
      </c>
      <c r="V209"/>
      <c r="W209"/>
      <c r="X209" t="str">
        <f>IF(Table_Styles[[#This Row],[Border Radius]]&lt;&gt;"",Table_Styles[[#This Row],[Border Radius]],IF(Table_Styles[[#This Row],[Border Radius Default]]&lt;&gt;"",Table_Styles[[#This Row],[Border Radius Default]],""))</f>
        <v/>
      </c>
      <c r="Y209"/>
      <c r="Z209"/>
      <c r="AA209" t="str">
        <f>IF(Table_Styles[[#This Row],[MT]]&lt;&gt;"",Table_Styles[[#This Row],[MT]],IF(Table_Styles[[#This Row],[MT Default]]&lt;&gt;"",Table_Styles[[#This Row],[MT Default]],""))</f>
        <v/>
      </c>
      <c r="AB209"/>
      <c r="AC209"/>
      <c r="AD209" t="str">
        <f>IF(Table_Styles[[#This Row],[MR]]&lt;&gt;"",Table_Styles[[#This Row],[MR]],IF(Table_Styles[[#This Row],[MR Default]]&lt;&gt;"",Table_Styles[[#This Row],[MR Default]],""))</f>
        <v/>
      </c>
      <c r="AE209"/>
      <c r="AF209"/>
      <c r="AG209" t="str">
        <f>IF(Table_Styles[[#This Row],[MB]]&lt;&gt;"",Table_Styles[[#This Row],[MB]],IF(Table_Styles[[#This Row],[MB Default]]&lt;&gt;"",Table_Styles[[#This Row],[MB Default]],""))</f>
        <v/>
      </c>
      <c r="AH209"/>
      <c r="AI209"/>
      <c r="AJ209" t="str">
        <f>IF(Table_Styles[[#This Row],[ML]]&lt;&gt;"",Table_Styles[[#This Row],[ML]],IF(Table_Styles[[#This Row],[ML Default]]&lt;&gt;"",Table_Styles[[#This Row],[ML Default]],""))</f>
        <v/>
      </c>
      <c r="AK209"/>
      <c r="AL209"/>
      <c r="AM209" t="str">
        <f>IF(Table_Styles[[#This Row],[PT]]&lt;&gt;"",Table_Styles[[#This Row],[PT]],IF(Table_Styles[[#This Row],[PT Default]]&lt;&gt;"",Table_Styles[[#This Row],[PT Default]],""))</f>
        <v/>
      </c>
      <c r="AN209"/>
      <c r="AO209"/>
      <c r="AP209" t="str">
        <f>IF(Table_Styles[[#This Row],[PR]]&lt;&gt;"",Table_Styles[[#This Row],[PR]],IF(Table_Styles[[#This Row],[PR Default]]&lt;&gt;"",Table_Styles[[#This Row],[PR Default]],""))</f>
        <v/>
      </c>
      <c r="AQ209"/>
      <c r="AR209"/>
      <c r="AS209" t="str">
        <f>IF(Table_Styles[[#This Row],[PB]]&lt;&gt;"",Table_Styles[[#This Row],[PB]],IF(Table_Styles[[#This Row],[PB Default]]&lt;&gt;"",Table_Styles[[#This Row],[PB Default]],""))</f>
        <v/>
      </c>
      <c r="AT209"/>
      <c r="AU209"/>
      <c r="AV209" t="str">
        <f>IF(Table_Styles[[#This Row],[PL]]&lt;&gt;"",Table_Styles[[#This Row],[PL]],IF(Table_Styles[[#This Row],[PL Default]]&lt;&gt;"",Table_Styles[[#This Row],[PL Default]],""))</f>
        <v/>
      </c>
      <c r="AW209"/>
      <c r="AX209"/>
      <c r="AY209" t="str">
        <f>IF(Table_Styles[[#This Row],[BT]]&lt;&gt;"",Table_Styles[[#This Row],[BT]],IF(Table_Styles[[#This Row],[BT Default]]&lt;&gt;"",Table_Styles[[#This Row],[BT Default]],""))</f>
        <v/>
      </c>
      <c r="AZ209"/>
      <c r="BA209"/>
      <c r="BB209" t="str">
        <f>IF(Table_Styles[[#This Row],[BR]]&lt;&gt;"",Table_Styles[[#This Row],[BR]],IF(Table_Styles[[#This Row],[BR Default]]&lt;&gt;"",Table_Styles[[#This Row],[BR Default]],""))</f>
        <v/>
      </c>
      <c r="BC209"/>
      <c r="BD209"/>
      <c r="BE209" t="str">
        <f>IF(Table_Styles[[#This Row],[BB]]&lt;&gt;"",Table_Styles[[#This Row],[BB]],IF(Table_Styles[[#This Row],[BB Default]]&lt;&gt;"",Table_Styles[[#This Row],[BB Default]],""))</f>
        <v/>
      </c>
      <c r="BF209"/>
      <c r="BG209"/>
      <c r="BH209" t="str">
        <f>IF(Table_Styles[[#This Row],[BL]]&lt;&gt;"",Table_Styles[[#This Row],[BL]],IF(Table_Styles[[#This Row],[BL Default]]&lt;&gt;"",Table_Styles[[#This Row],[BL Default]],""))</f>
        <v/>
      </c>
      <c r="BI209" s="278"/>
      <c r="BJ209"/>
      <c r="BK209" t="str">
        <f>IF(Table_Styles[[#This Row],[Width]]&lt;&gt;"",Table_Styles[[#This Row],[Width]],IF(Table_Styles[[#This Row],[Width Default]]&lt;&gt;"",Table_Styles[[#This Row],[Width Default]],""))</f>
        <v/>
      </c>
      <c r="BL209"/>
      <c r="BM209"/>
      <c r="BN209" t="str">
        <f>IF(Table_Styles[[#This Row],[Height]]&lt;&gt;"",Table_Styles[[#This Row],[Height]],IF(Table_Styles[[#This Row],[Height Default]]&lt;&gt;"",Table_Styles[[#This Row],[Height Default]],""))</f>
        <v/>
      </c>
      <c r="BO209"/>
      <c r="BP209"/>
      <c r="BQ209" t="str">
        <f>IF(Table_Styles[[#This Row],[Top]]&lt;&gt;"",Table_Styles[[#This Row],[Top]],IF(Table_Styles[[#This Row],[Top Default]]&lt;&gt;"",Table_Styles[[#This Row],[Top Default]],""))</f>
        <v/>
      </c>
      <c r="BR209"/>
      <c r="BS209"/>
      <c r="BT209" t="str">
        <f>IF(Table_Styles[[#This Row],[Right]]&lt;&gt;"",Table_Styles[[#This Row],[Right]],IF(Table_Styles[[#This Row],[Right Default]]&lt;&gt;"",Table_Styles[[#This Row],[Right Default]],""))</f>
        <v/>
      </c>
      <c r="BU209"/>
      <c r="BV209"/>
      <c r="BW209" t="str">
        <f>IF(Table_Styles[[#This Row],[Bottom]]&lt;&gt;"",Table_Styles[[#This Row],[Bottom]],IF(Table_Styles[[#This Row],[Bottom Default]]&lt;&gt;"",Table_Styles[[#This Row],[Bottom Default]],""))</f>
        <v/>
      </c>
      <c r="BX209"/>
      <c r="BY209"/>
      <c r="BZ209" t="str">
        <f>IF(Table_Styles[[#This Row],[Left]]&lt;&gt;"",Table_Styles[[#This Row],[Left]],IF(Table_Styles[[#This Row],[Left Default]]&lt;&gt;"",Table_Styles[[#This Row],[Left Default]],""))</f>
        <v/>
      </c>
      <c r="CA209"/>
      <c r="CB209" t="str">
        <f>IF(AND(Table_Styles[[#This Row],[Selector]]&lt;&gt;"",Table_Styles[[#This Row],[Font Family Used]]&lt;&gt;"",Table_Styles[[#This Row],[Font Weight Used]]&lt;&gt;""),Table_Styles[[#This Row],[Font Family Used]]&amp;" "&amp;Table_Styles[[#This Row],[Font Weight Used]],"")</f>
        <v/>
      </c>
      <c r="CC209" t="str">
        <f ca="1">IF(AND(Table_Styles[[#This Row],[Selector]],COUNTIF(OFFSET(CC:CC,0,0,ROW()-1,1),"="&amp;Table_Styles[[#This Row],[Font]])=0),Table_Styles[[#This Row],[Font]],"")</f>
        <v/>
      </c>
      <c r="CD209" t="str">
        <f ca="1">IF(Table_Styles[[#This Row],[Unique Font]]&lt;&gt;"",
"{""fontFamily"":"""&amp;Table_Styles[[#This Row],[Font Family Used]]&amp;""",""fontWeight"":"&amp;Table_Styles[[#This Row],[Font Weight Used]]&amp;"}","")</f>
        <v/>
      </c>
      <c r="CE20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09" t="str">
        <f>IF(AND(Table_Styles[[#This Row],[Selector]]&lt;&gt;"", Table_Styles[[#This Row],[Config Properties]]&lt;&gt;""),
Table_Styles[[#This Row],[Selector]]&amp;" { "&amp;Table_Styles[[#This Row],[Config Properties]]&amp;" }","")</f>
        <v/>
      </c>
      <c r="CG209" t="str">
        <f xml:space="preserve">
SUBSTITUTE(SUBSTITUTE(SUBSTITUTE(SUBSTITUTE(SUBSTITUTE(SUBSTITUTE(SUBSTITUTE(SUBSTITUTE(Table_Styles[[#This Row],[Config]],
" {","{"),
"{ ","{"),
" }","}"),
"} ","}"),
" ,",","),
", ",","),
" :",":"),
": ",":")</f>
        <v/>
      </c>
    </row>
    <row r="210" spans="2:85" ht="21" hidden="1" customHeight="1" thickBot="1">
      <c r="B210" t="s">
        <v>1210</v>
      </c>
      <c r="C210" t="s">
        <v>1209</v>
      </c>
      <c r="D210"/>
      <c r="E210"/>
      <c r="F210" t="str">
        <f>IF(Table_Styles[[#This Row],[Font Family]]&lt;&gt;"",Table_Styles[[#This Row],[Font Family]],IF(Table_Styles[[#This Row],[Font Family Default]]&lt;&gt;"",Table_Styles[[#This Row],[Font Family Default]],""))</f>
        <v/>
      </c>
      <c r="G210"/>
      <c r="H210"/>
      <c r="I210" t="str">
        <f>IF(Table_Styles[[#This Row],[Font Size]]&lt;&gt;"",Table_Styles[[#This Row],[Font Size]],IF(Table_Styles[[#This Row],[Font Size Default]]&lt;&gt;"",Table_Styles[[#This Row],[Font Size Default]],""))</f>
        <v/>
      </c>
      <c r="J210"/>
      <c r="K210"/>
      <c r="L210" t="str">
        <f>IF(Table_Styles[[#This Row],[Font Weight]]&lt;&gt;"",Table_Styles[[#This Row],[Font Weight]],IF(Table_Styles[[#This Row],[Font Weight Default]]&lt;&gt;"",Table_Styles[[#This Row],[Font Weight Default]],""))</f>
        <v/>
      </c>
      <c r="M210"/>
      <c r="N210"/>
      <c r="O210" t="str">
        <f>IF(Table_Styles[[#This Row],[Colour]]&lt;&gt;"",Table_Styles[[#This Row],[Colour]],IF(Table_Styles[[#This Row],[Colour Default]]&lt;&gt;"",Table_Styles[[#This Row],[Colour Default]],""))</f>
        <v/>
      </c>
      <c r="P210"/>
      <c r="Q210"/>
      <c r="R210" t="str">
        <f>IF(Table_Styles[[#This Row],[Background]]&lt;&gt;"",Table_Styles[[#This Row],[Background]],IF(Table_Styles[[#This Row],[Background Default]]&lt;&gt;"",Table_Styles[[#This Row],[Background Default]],""))</f>
        <v/>
      </c>
      <c r="S210"/>
      <c r="T210"/>
      <c r="U210" t="str">
        <f>IF(Table_Styles[[#This Row],[Border]]&lt;&gt;"",Table_Styles[[#This Row],[Border]],IF(Table_Styles[[#This Row],[Border Default]]&lt;&gt;"",Table_Styles[[#This Row],[Border Default]],""))</f>
        <v/>
      </c>
      <c r="V210"/>
      <c r="W210"/>
      <c r="X210" t="str">
        <f>IF(Table_Styles[[#This Row],[Border Radius]]&lt;&gt;"",Table_Styles[[#This Row],[Border Radius]],IF(Table_Styles[[#This Row],[Border Radius Default]]&lt;&gt;"",Table_Styles[[#This Row],[Border Radius Default]],""))</f>
        <v/>
      </c>
      <c r="Y210"/>
      <c r="Z210"/>
      <c r="AA210" t="str">
        <f>IF(Table_Styles[[#This Row],[MT]]&lt;&gt;"",Table_Styles[[#This Row],[MT]],IF(Table_Styles[[#This Row],[MT Default]]&lt;&gt;"",Table_Styles[[#This Row],[MT Default]],""))</f>
        <v/>
      </c>
      <c r="AB210"/>
      <c r="AC210"/>
      <c r="AD210" t="str">
        <f>IF(Table_Styles[[#This Row],[MR]]&lt;&gt;"",Table_Styles[[#This Row],[MR]],IF(Table_Styles[[#This Row],[MR Default]]&lt;&gt;"",Table_Styles[[#This Row],[MR Default]],""))</f>
        <v/>
      </c>
      <c r="AE210"/>
      <c r="AF210"/>
      <c r="AG210" t="str">
        <f>IF(Table_Styles[[#This Row],[MB]]&lt;&gt;"",Table_Styles[[#This Row],[MB]],IF(Table_Styles[[#This Row],[MB Default]]&lt;&gt;"",Table_Styles[[#This Row],[MB Default]],""))</f>
        <v/>
      </c>
      <c r="AH210"/>
      <c r="AI210"/>
      <c r="AJ210" t="str">
        <f>IF(Table_Styles[[#This Row],[ML]]&lt;&gt;"",Table_Styles[[#This Row],[ML]],IF(Table_Styles[[#This Row],[ML Default]]&lt;&gt;"",Table_Styles[[#This Row],[ML Default]],""))</f>
        <v/>
      </c>
      <c r="AK210"/>
      <c r="AL210"/>
      <c r="AM210" t="str">
        <f>IF(Table_Styles[[#This Row],[PT]]&lt;&gt;"",Table_Styles[[#This Row],[PT]],IF(Table_Styles[[#This Row],[PT Default]]&lt;&gt;"",Table_Styles[[#This Row],[PT Default]],""))</f>
        <v/>
      </c>
      <c r="AN210"/>
      <c r="AO210"/>
      <c r="AP210" t="str">
        <f>IF(Table_Styles[[#This Row],[PR]]&lt;&gt;"",Table_Styles[[#This Row],[PR]],IF(Table_Styles[[#This Row],[PR Default]]&lt;&gt;"",Table_Styles[[#This Row],[PR Default]],""))</f>
        <v/>
      </c>
      <c r="AQ210"/>
      <c r="AR210"/>
      <c r="AS210" t="str">
        <f>IF(Table_Styles[[#This Row],[PB]]&lt;&gt;"",Table_Styles[[#This Row],[PB]],IF(Table_Styles[[#This Row],[PB Default]]&lt;&gt;"",Table_Styles[[#This Row],[PB Default]],""))</f>
        <v/>
      </c>
      <c r="AT210"/>
      <c r="AU210"/>
      <c r="AV210" t="str">
        <f>IF(Table_Styles[[#This Row],[PL]]&lt;&gt;"",Table_Styles[[#This Row],[PL]],IF(Table_Styles[[#This Row],[PL Default]]&lt;&gt;"",Table_Styles[[#This Row],[PL Default]],""))</f>
        <v/>
      </c>
      <c r="AW210"/>
      <c r="AX210"/>
      <c r="AY210" t="str">
        <f>IF(Table_Styles[[#This Row],[BT]]&lt;&gt;"",Table_Styles[[#This Row],[BT]],IF(Table_Styles[[#This Row],[BT Default]]&lt;&gt;"",Table_Styles[[#This Row],[BT Default]],""))</f>
        <v/>
      </c>
      <c r="AZ210"/>
      <c r="BA210"/>
      <c r="BB210" t="str">
        <f>IF(Table_Styles[[#This Row],[BR]]&lt;&gt;"",Table_Styles[[#This Row],[BR]],IF(Table_Styles[[#This Row],[BR Default]]&lt;&gt;"",Table_Styles[[#This Row],[BR Default]],""))</f>
        <v/>
      </c>
      <c r="BC210"/>
      <c r="BD210"/>
      <c r="BE210" t="str">
        <f>IF(Table_Styles[[#This Row],[BB]]&lt;&gt;"",Table_Styles[[#This Row],[BB]],IF(Table_Styles[[#This Row],[BB Default]]&lt;&gt;"",Table_Styles[[#This Row],[BB Default]],""))</f>
        <v/>
      </c>
      <c r="BF210"/>
      <c r="BG210"/>
      <c r="BH210" t="str">
        <f>IF(Table_Styles[[#This Row],[BL]]&lt;&gt;"",Table_Styles[[#This Row],[BL]],IF(Table_Styles[[#This Row],[BL Default]]&lt;&gt;"",Table_Styles[[#This Row],[BL Default]],""))</f>
        <v/>
      </c>
      <c r="BI210" s="278"/>
      <c r="BJ210"/>
      <c r="BK210" t="str">
        <f>IF(Table_Styles[[#This Row],[Width]]&lt;&gt;"",Table_Styles[[#This Row],[Width]],IF(Table_Styles[[#This Row],[Width Default]]&lt;&gt;"",Table_Styles[[#This Row],[Width Default]],""))</f>
        <v/>
      </c>
      <c r="BL210"/>
      <c r="BM210"/>
      <c r="BN210" t="str">
        <f>IF(Table_Styles[[#This Row],[Height]]&lt;&gt;"",Table_Styles[[#This Row],[Height]],IF(Table_Styles[[#This Row],[Height Default]]&lt;&gt;"",Table_Styles[[#This Row],[Height Default]],""))</f>
        <v/>
      </c>
      <c r="BO210"/>
      <c r="BP210"/>
      <c r="BQ210" t="str">
        <f>IF(Table_Styles[[#This Row],[Top]]&lt;&gt;"",Table_Styles[[#This Row],[Top]],IF(Table_Styles[[#This Row],[Top Default]]&lt;&gt;"",Table_Styles[[#This Row],[Top Default]],""))</f>
        <v/>
      </c>
      <c r="BR210"/>
      <c r="BS210"/>
      <c r="BT210" t="str">
        <f>IF(Table_Styles[[#This Row],[Right]]&lt;&gt;"",Table_Styles[[#This Row],[Right]],IF(Table_Styles[[#This Row],[Right Default]]&lt;&gt;"",Table_Styles[[#This Row],[Right Default]],""))</f>
        <v/>
      </c>
      <c r="BU210"/>
      <c r="BV210"/>
      <c r="BW210" t="str">
        <f>IF(Table_Styles[[#This Row],[Bottom]]&lt;&gt;"",Table_Styles[[#This Row],[Bottom]],IF(Table_Styles[[#This Row],[Bottom Default]]&lt;&gt;"",Table_Styles[[#This Row],[Bottom Default]],""))</f>
        <v/>
      </c>
      <c r="BX210"/>
      <c r="BY210"/>
      <c r="BZ210" t="str">
        <f>IF(Table_Styles[[#This Row],[Left]]&lt;&gt;"",Table_Styles[[#This Row],[Left]],IF(Table_Styles[[#This Row],[Left Default]]&lt;&gt;"",Table_Styles[[#This Row],[Left Default]],""))</f>
        <v/>
      </c>
      <c r="CA210"/>
      <c r="CB210" t="str">
        <f>IF(AND(Table_Styles[[#This Row],[Selector]]&lt;&gt;"",Table_Styles[[#This Row],[Font Family Used]]&lt;&gt;"",Table_Styles[[#This Row],[Font Weight Used]]&lt;&gt;""),Table_Styles[[#This Row],[Font Family Used]]&amp;" "&amp;Table_Styles[[#This Row],[Font Weight Used]],"")</f>
        <v/>
      </c>
      <c r="CC210" t="str">
        <f ca="1">IF(AND(Table_Styles[[#This Row],[Selector]],COUNTIF(OFFSET(CC:CC,0,0,ROW()-1,1),"="&amp;Table_Styles[[#This Row],[Font]])=0),Table_Styles[[#This Row],[Font]],"")</f>
        <v/>
      </c>
      <c r="CD210" t="str">
        <f ca="1">IF(Table_Styles[[#This Row],[Unique Font]]&lt;&gt;"",
"{""fontFamily"":"""&amp;Table_Styles[[#This Row],[Font Family Used]]&amp;""",""fontWeight"":"&amp;Table_Styles[[#This Row],[Font Weight Used]]&amp;"}","")</f>
        <v/>
      </c>
      <c r="CE21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10" t="str">
        <f>IF(AND(Table_Styles[[#This Row],[Selector]]&lt;&gt;"", Table_Styles[[#This Row],[Config Properties]]&lt;&gt;""),
Table_Styles[[#This Row],[Selector]]&amp;" { "&amp;Table_Styles[[#This Row],[Config Properties]]&amp;" }","")</f>
        <v/>
      </c>
      <c r="CG210" t="str">
        <f xml:space="preserve">
SUBSTITUTE(SUBSTITUTE(SUBSTITUTE(SUBSTITUTE(SUBSTITUTE(SUBSTITUTE(SUBSTITUTE(SUBSTITUTE(Table_Styles[[#This Row],[Config]],
" {","{"),
"{ ","{"),
" }","}"),
"} ","}"),
" ,",","),
", ",","),
" :",":"),
": ",":")</f>
        <v/>
      </c>
    </row>
    <row r="211" spans="2:85" ht="21" customHeight="1">
      <c r="B211" t="s">
        <v>1211</v>
      </c>
      <c r="C211" s="277" t="s">
        <v>1213</v>
      </c>
      <c r="D211"/>
      <c r="E211"/>
      <c r="F211" t="str">
        <f>IF(Table_Styles[[#This Row],[Font Family]]&lt;&gt;"",Table_Styles[[#This Row],[Font Family]],IF(Table_Styles[[#This Row],[Font Family Default]]&lt;&gt;"",Table_Styles[[#This Row],[Font Family Default]],""))</f>
        <v/>
      </c>
      <c r="G211"/>
      <c r="H211"/>
      <c r="I211" t="str">
        <f>IF(Table_Styles[[#This Row],[Font Size]]&lt;&gt;"",Table_Styles[[#This Row],[Font Size]],IF(Table_Styles[[#This Row],[Font Size Default]]&lt;&gt;"",Table_Styles[[#This Row],[Font Size Default]],""))</f>
        <v/>
      </c>
      <c r="J211"/>
      <c r="K211">
        <v>500</v>
      </c>
      <c r="L211">
        <f>IF(Table_Styles[[#This Row],[Font Weight]]&lt;&gt;"",Table_Styles[[#This Row],[Font Weight]],IF(Table_Styles[[#This Row],[Font Weight Default]]&lt;&gt;"",Table_Styles[[#This Row],[Font Weight Default]],""))</f>
        <v>500</v>
      </c>
      <c r="M211"/>
      <c r="N211"/>
      <c r="O211" t="str">
        <f>IF(Table_Styles[[#This Row],[Colour]]&lt;&gt;"",Table_Styles[[#This Row],[Colour]],IF(Table_Styles[[#This Row],[Colour Default]]&lt;&gt;"",Table_Styles[[#This Row],[Colour Default]],""))</f>
        <v/>
      </c>
      <c r="P211"/>
      <c r="Q211"/>
      <c r="R211" t="str">
        <f>IF(Table_Styles[[#This Row],[Background]]&lt;&gt;"",Table_Styles[[#This Row],[Background]],IF(Table_Styles[[#This Row],[Background Default]]&lt;&gt;"",Table_Styles[[#This Row],[Background Default]],""))</f>
        <v/>
      </c>
      <c r="S211"/>
      <c r="T211"/>
      <c r="U211" t="str">
        <f>IF(Table_Styles[[#This Row],[Border]]&lt;&gt;"",Table_Styles[[#This Row],[Border]],IF(Table_Styles[[#This Row],[Border Default]]&lt;&gt;"",Table_Styles[[#This Row],[Border Default]],""))</f>
        <v/>
      </c>
      <c r="V211"/>
      <c r="W211"/>
      <c r="X211" t="str">
        <f>IF(Table_Styles[[#This Row],[Border Radius]]&lt;&gt;"",Table_Styles[[#This Row],[Border Radius]],IF(Table_Styles[[#This Row],[Border Radius Default]]&lt;&gt;"",Table_Styles[[#This Row],[Border Radius Default]],""))</f>
        <v/>
      </c>
      <c r="Y211"/>
      <c r="Z211" s="6"/>
      <c r="AA211" t="str">
        <f>IF(Table_Styles[[#This Row],[MT]]&lt;&gt;"",Table_Styles[[#This Row],[MT]],IF(Table_Styles[[#This Row],[MT Default]]&lt;&gt;"",Table_Styles[[#This Row],[MT Default]],""))</f>
        <v/>
      </c>
      <c r="AB211"/>
      <c r="AC211"/>
      <c r="AD211" t="str">
        <f>IF(Table_Styles[[#This Row],[MR]]&lt;&gt;"",Table_Styles[[#This Row],[MR]],IF(Table_Styles[[#This Row],[MR Default]]&lt;&gt;"",Table_Styles[[#This Row],[MR Default]],""))</f>
        <v/>
      </c>
      <c r="AE211"/>
      <c r="AF211" s="6"/>
      <c r="AG211" t="str">
        <f>IF(Table_Styles[[#This Row],[MB]]&lt;&gt;"",Table_Styles[[#This Row],[MB]],IF(Table_Styles[[#This Row],[MB Default]]&lt;&gt;"",Table_Styles[[#This Row],[MB Default]],""))</f>
        <v/>
      </c>
      <c r="AH211"/>
      <c r="AI211"/>
      <c r="AJ211" t="str">
        <f>IF(Table_Styles[[#This Row],[ML]]&lt;&gt;"",Table_Styles[[#This Row],[ML]],IF(Table_Styles[[#This Row],[ML Default]]&lt;&gt;"",Table_Styles[[#This Row],[ML Default]],""))</f>
        <v/>
      </c>
      <c r="AK211"/>
      <c r="AL211" s="6" t="s">
        <v>404</v>
      </c>
      <c r="AM211" t="str">
        <f>IF(Table_Styles[[#This Row],[PT]]&lt;&gt;"",Table_Styles[[#This Row],[PT]],IF(Table_Styles[[#This Row],[PT Default]]&lt;&gt;"",Table_Styles[[#This Row],[PT Default]],""))</f>
        <v>5px</v>
      </c>
      <c r="AN211"/>
      <c r="AO211"/>
      <c r="AP211" t="str">
        <f>IF(Table_Styles[[#This Row],[PR]]&lt;&gt;"",Table_Styles[[#This Row],[PR]],IF(Table_Styles[[#This Row],[PR Default]]&lt;&gt;"",Table_Styles[[#This Row],[PR Default]],""))</f>
        <v/>
      </c>
      <c r="AQ211"/>
      <c r="AR211" s="6" t="s">
        <v>404</v>
      </c>
      <c r="AS211" t="str">
        <f>IF(Table_Styles[[#This Row],[PB]]&lt;&gt;"",Table_Styles[[#This Row],[PB]],IF(Table_Styles[[#This Row],[PB Default]]&lt;&gt;"",Table_Styles[[#This Row],[PB Default]],""))</f>
        <v>5px</v>
      </c>
      <c r="AT211"/>
      <c r="AU211"/>
      <c r="AV211" t="str">
        <f>IF(Table_Styles[[#This Row],[PL]]&lt;&gt;"",Table_Styles[[#This Row],[PL]],IF(Table_Styles[[#This Row],[PL Default]]&lt;&gt;"",Table_Styles[[#This Row],[PL Default]],""))</f>
        <v/>
      </c>
      <c r="AW211"/>
      <c r="AX211"/>
      <c r="AY211" t="str">
        <f>IF(Table_Styles[[#This Row],[BT]]&lt;&gt;"",Table_Styles[[#This Row],[BT]],IF(Table_Styles[[#This Row],[BT Default]]&lt;&gt;"",Table_Styles[[#This Row],[BT Default]],""))</f>
        <v/>
      </c>
      <c r="AZ211"/>
      <c r="BA211"/>
      <c r="BB211" t="str">
        <f>IF(Table_Styles[[#This Row],[BR]]&lt;&gt;"",Table_Styles[[#This Row],[BR]],IF(Table_Styles[[#This Row],[BR Default]]&lt;&gt;"",Table_Styles[[#This Row],[BR Default]],""))</f>
        <v/>
      </c>
      <c r="BC211"/>
      <c r="BD211"/>
      <c r="BE211" t="str">
        <f>IF(Table_Styles[[#This Row],[BB]]&lt;&gt;"",Table_Styles[[#This Row],[BB]],IF(Table_Styles[[#This Row],[BB Default]]&lt;&gt;"",Table_Styles[[#This Row],[BB Default]],""))</f>
        <v/>
      </c>
      <c r="BF211"/>
      <c r="BG211"/>
      <c r="BH211" t="str">
        <f>IF(Table_Styles[[#This Row],[BL]]&lt;&gt;"",Table_Styles[[#This Row],[BL]],IF(Table_Styles[[#This Row],[BL Default]]&lt;&gt;"",Table_Styles[[#This Row],[BL Default]],""))</f>
        <v/>
      </c>
      <c r="BI211" s="278"/>
      <c r="BJ211"/>
      <c r="BK211" t="str">
        <f>IF(Table_Styles[[#This Row],[Width]]&lt;&gt;"",Table_Styles[[#This Row],[Width]],IF(Table_Styles[[#This Row],[Width Default]]&lt;&gt;"",Table_Styles[[#This Row],[Width Default]],""))</f>
        <v/>
      </c>
      <c r="BL211"/>
      <c r="BM211"/>
      <c r="BN211" t="str">
        <f>IF(Table_Styles[[#This Row],[Height]]&lt;&gt;"",Table_Styles[[#This Row],[Height]],IF(Table_Styles[[#This Row],[Height Default]]&lt;&gt;"",Table_Styles[[#This Row],[Height Default]],""))</f>
        <v/>
      </c>
      <c r="BO211"/>
      <c r="BP211"/>
      <c r="BQ211" t="str">
        <f>IF(Table_Styles[[#This Row],[Top]]&lt;&gt;"",Table_Styles[[#This Row],[Top]],IF(Table_Styles[[#This Row],[Top Default]]&lt;&gt;"",Table_Styles[[#This Row],[Top Default]],""))</f>
        <v/>
      </c>
      <c r="BR211"/>
      <c r="BS211"/>
      <c r="BT211" t="str">
        <f>IF(Table_Styles[[#This Row],[Right]]&lt;&gt;"",Table_Styles[[#This Row],[Right]],IF(Table_Styles[[#This Row],[Right Default]]&lt;&gt;"",Table_Styles[[#This Row],[Right Default]],""))</f>
        <v/>
      </c>
      <c r="BU211"/>
      <c r="BV211"/>
      <c r="BW211" t="str">
        <f>IF(Table_Styles[[#This Row],[Bottom]]&lt;&gt;"",Table_Styles[[#This Row],[Bottom]],IF(Table_Styles[[#This Row],[Bottom Default]]&lt;&gt;"",Table_Styles[[#This Row],[Bottom Default]],""))</f>
        <v/>
      </c>
      <c r="BX211"/>
      <c r="BY211"/>
      <c r="BZ211" t="str">
        <f>IF(Table_Styles[[#This Row],[Left]]&lt;&gt;"",Table_Styles[[#This Row],[Left]],IF(Table_Styles[[#This Row],[Left Default]]&lt;&gt;"",Table_Styles[[#This Row],[Left Default]],""))</f>
        <v/>
      </c>
      <c r="CA211" t="s">
        <v>1596</v>
      </c>
      <c r="CB211" t="str">
        <f>IF(AND(Table_Styles[[#This Row],[Selector]]&lt;&gt;"",Table_Styles[[#This Row],[Font Family Used]]&lt;&gt;"",Table_Styles[[#This Row],[Font Weight Used]]&lt;&gt;""),Table_Styles[[#This Row],[Font Family Used]]&amp;" "&amp;Table_Styles[[#This Row],[Font Weight Used]],"")</f>
        <v/>
      </c>
      <c r="CC211" t="str">
        <f ca="1">IF(AND(Table_Styles[[#This Row],[Selector]],COUNTIF(OFFSET(CC:CC,0,0,ROW()-1,1),"="&amp;Table_Styles[[#This Row],[Font]])=0),Table_Styles[[#This Row],[Font]],"")</f>
        <v/>
      </c>
      <c r="CD211" t="str">
        <f ca="1">IF(Table_Styles[[#This Row],[Unique Font]]&lt;&gt;"",
"{""fontFamily"":"""&amp;Table_Styles[[#This Row],[Font Family Used]]&amp;""",""fontWeight"":"&amp;Table_Styles[[#This Row],[Font Weight Used]]&amp;"}","")</f>
        <v/>
      </c>
      <c r="CE21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500;padding-top: 5px;padding-bottom: 5px;vertical-align: bottom;</v>
      </c>
      <c r="CF211" t="str">
        <f>IF(AND(Table_Styles[[#This Row],[Selector]]&lt;&gt;"", Table_Styles[[#This Row],[Config Properties]]&lt;&gt;""),
Table_Styles[[#This Row],[Selector]]&amp;" { "&amp;Table_Styles[[#This Row],[Config Properties]]&amp;" }","")</f>
        <v>.summary-table th { font-weight: 500;padding-top: 5px;padding-bottom: 5px;vertical-align: bottom; }</v>
      </c>
      <c r="CG211" t="str">
        <f xml:space="preserve">
SUBSTITUTE(SUBSTITUTE(SUBSTITUTE(SUBSTITUTE(SUBSTITUTE(SUBSTITUTE(SUBSTITUTE(SUBSTITUTE(Table_Styles[[#This Row],[Config]],
" {","{"),
"{ ","{"),
" }","}"),
"} ","}"),
" ,",","),
", ",","),
" :",":"),
": ",":")</f>
        <v>.summary-table th{font-weight:500;padding-top:5px;padding-bottom:5px;vertical-align:bottom;}</v>
      </c>
    </row>
    <row r="212" spans="2:85" ht="21" customHeight="1">
      <c r="B212" t="s">
        <v>1212</v>
      </c>
      <c r="C212" s="277" t="s">
        <v>1214</v>
      </c>
      <c r="D212"/>
      <c r="E212"/>
      <c r="F212" t="str">
        <f>IF(Table_Styles[[#This Row],[Font Family]]&lt;&gt;"",Table_Styles[[#This Row],[Font Family]],IF(Table_Styles[[#This Row],[Font Family Default]]&lt;&gt;"",Table_Styles[[#This Row],[Font Family Default]],""))</f>
        <v/>
      </c>
      <c r="G212"/>
      <c r="H212"/>
      <c r="I212" t="str">
        <f>IF(Table_Styles[[#This Row],[Font Size]]&lt;&gt;"",Table_Styles[[#This Row],[Font Size]],IF(Table_Styles[[#This Row],[Font Size Default]]&lt;&gt;"",Table_Styles[[#This Row],[Font Size Default]],""))</f>
        <v/>
      </c>
      <c r="J212"/>
      <c r="K212"/>
      <c r="L212" t="str">
        <f>IF(Table_Styles[[#This Row],[Font Weight]]&lt;&gt;"",Table_Styles[[#This Row],[Font Weight]],IF(Table_Styles[[#This Row],[Font Weight Default]]&lt;&gt;"",Table_Styles[[#This Row],[Font Weight Default]],""))</f>
        <v/>
      </c>
      <c r="M212"/>
      <c r="N212"/>
      <c r="O212" t="str">
        <f>IF(Table_Styles[[#This Row],[Colour]]&lt;&gt;"",Table_Styles[[#This Row],[Colour]],IF(Table_Styles[[#This Row],[Colour Default]]&lt;&gt;"",Table_Styles[[#This Row],[Colour Default]],""))</f>
        <v/>
      </c>
      <c r="P212"/>
      <c r="Q212"/>
      <c r="R212" t="str">
        <f>IF(Table_Styles[[#This Row],[Background]]&lt;&gt;"",Table_Styles[[#This Row],[Background]],IF(Table_Styles[[#This Row],[Background Default]]&lt;&gt;"",Table_Styles[[#This Row],[Background Default]],""))</f>
        <v/>
      </c>
      <c r="S212"/>
      <c r="T212"/>
      <c r="U212" t="str">
        <f>IF(Table_Styles[[#This Row],[Border]]&lt;&gt;"",Table_Styles[[#This Row],[Border]],IF(Table_Styles[[#This Row],[Border Default]]&lt;&gt;"",Table_Styles[[#This Row],[Border Default]],""))</f>
        <v/>
      </c>
      <c r="V212"/>
      <c r="W212"/>
      <c r="X212" t="str">
        <f>IF(Table_Styles[[#This Row],[Border Radius]]&lt;&gt;"",Table_Styles[[#This Row],[Border Radius]],IF(Table_Styles[[#This Row],[Border Radius Default]]&lt;&gt;"",Table_Styles[[#This Row],[Border Radius Default]],""))</f>
        <v/>
      </c>
      <c r="Y212"/>
      <c r="Z212" s="6"/>
      <c r="AA212" t="str">
        <f>IF(Table_Styles[[#This Row],[MT]]&lt;&gt;"",Table_Styles[[#This Row],[MT]],IF(Table_Styles[[#This Row],[MT Default]]&lt;&gt;"",Table_Styles[[#This Row],[MT Default]],""))</f>
        <v/>
      </c>
      <c r="AB212"/>
      <c r="AC212"/>
      <c r="AD212" t="str">
        <f>IF(Table_Styles[[#This Row],[MR]]&lt;&gt;"",Table_Styles[[#This Row],[MR]],IF(Table_Styles[[#This Row],[MR Default]]&lt;&gt;"",Table_Styles[[#This Row],[MR Default]],""))</f>
        <v/>
      </c>
      <c r="AE212"/>
      <c r="AF212" s="6"/>
      <c r="AG212" t="str">
        <f>IF(Table_Styles[[#This Row],[MB]]&lt;&gt;"",Table_Styles[[#This Row],[MB]],IF(Table_Styles[[#This Row],[MB Default]]&lt;&gt;"",Table_Styles[[#This Row],[MB Default]],""))</f>
        <v/>
      </c>
      <c r="AH212"/>
      <c r="AI212"/>
      <c r="AJ212" t="str">
        <f>IF(Table_Styles[[#This Row],[ML]]&lt;&gt;"",Table_Styles[[#This Row],[ML]],IF(Table_Styles[[#This Row],[ML Default]]&lt;&gt;"",Table_Styles[[#This Row],[ML Default]],""))</f>
        <v/>
      </c>
      <c r="AK212"/>
      <c r="AL212" s="6" t="s">
        <v>404</v>
      </c>
      <c r="AM212" t="str">
        <f>IF(Table_Styles[[#This Row],[PT]]&lt;&gt;"",Table_Styles[[#This Row],[PT]],IF(Table_Styles[[#This Row],[PT Default]]&lt;&gt;"",Table_Styles[[#This Row],[PT Default]],""))</f>
        <v>5px</v>
      </c>
      <c r="AN212"/>
      <c r="AO212"/>
      <c r="AP212" t="str">
        <f>IF(Table_Styles[[#This Row],[PR]]&lt;&gt;"",Table_Styles[[#This Row],[PR]],IF(Table_Styles[[#This Row],[PR Default]]&lt;&gt;"",Table_Styles[[#This Row],[PR Default]],""))</f>
        <v/>
      </c>
      <c r="AQ212"/>
      <c r="AR212" s="6" t="s">
        <v>404</v>
      </c>
      <c r="AS212" t="str">
        <f>IF(Table_Styles[[#This Row],[PB]]&lt;&gt;"",Table_Styles[[#This Row],[PB]],IF(Table_Styles[[#This Row],[PB Default]]&lt;&gt;"",Table_Styles[[#This Row],[PB Default]],""))</f>
        <v>5px</v>
      </c>
      <c r="AT212"/>
      <c r="AU212"/>
      <c r="AV212" t="str">
        <f>IF(Table_Styles[[#This Row],[PL]]&lt;&gt;"",Table_Styles[[#This Row],[PL]],IF(Table_Styles[[#This Row],[PL Default]]&lt;&gt;"",Table_Styles[[#This Row],[PL Default]],""))</f>
        <v/>
      </c>
      <c r="AW212" t="str">
        <f>"1px solid "&amp;Colour_Background_3</f>
        <v>1px solid #e0e0e0</v>
      </c>
      <c r="AX212"/>
      <c r="AY212" t="str">
        <f>IF(Table_Styles[[#This Row],[BT]]&lt;&gt;"",Table_Styles[[#This Row],[BT]],IF(Table_Styles[[#This Row],[BT Default]]&lt;&gt;"",Table_Styles[[#This Row],[BT Default]],""))</f>
        <v>1px solid #e0e0e0</v>
      </c>
      <c r="AZ212"/>
      <c r="BA212"/>
      <c r="BB212" t="str">
        <f>IF(Table_Styles[[#This Row],[BR]]&lt;&gt;"",Table_Styles[[#This Row],[BR]],IF(Table_Styles[[#This Row],[BR Default]]&lt;&gt;"",Table_Styles[[#This Row],[BR Default]],""))</f>
        <v/>
      </c>
      <c r="BC212"/>
      <c r="BD212"/>
      <c r="BE212" t="str">
        <f>IF(Table_Styles[[#This Row],[BB]]&lt;&gt;"",Table_Styles[[#This Row],[BB]],IF(Table_Styles[[#This Row],[BB Default]]&lt;&gt;"",Table_Styles[[#This Row],[BB Default]],""))</f>
        <v/>
      </c>
      <c r="BF212"/>
      <c r="BG212"/>
      <c r="BH212" t="str">
        <f>IF(Table_Styles[[#This Row],[BL]]&lt;&gt;"",Table_Styles[[#This Row],[BL]],IF(Table_Styles[[#This Row],[BL Default]]&lt;&gt;"",Table_Styles[[#This Row],[BL Default]],""))</f>
        <v/>
      </c>
      <c r="BI212" s="278"/>
      <c r="BJ212"/>
      <c r="BK212" t="str">
        <f>IF(Table_Styles[[#This Row],[Width]]&lt;&gt;"",Table_Styles[[#This Row],[Width]],IF(Table_Styles[[#This Row],[Width Default]]&lt;&gt;"",Table_Styles[[#This Row],[Width Default]],""))</f>
        <v/>
      </c>
      <c r="BL212"/>
      <c r="BM212"/>
      <c r="BN212" t="str">
        <f>IF(Table_Styles[[#This Row],[Height]]&lt;&gt;"",Table_Styles[[#This Row],[Height]],IF(Table_Styles[[#This Row],[Height Default]]&lt;&gt;"",Table_Styles[[#This Row],[Height Default]],""))</f>
        <v/>
      </c>
      <c r="BO212"/>
      <c r="BP212"/>
      <c r="BQ212" t="str">
        <f>IF(Table_Styles[[#This Row],[Top]]&lt;&gt;"",Table_Styles[[#This Row],[Top]],IF(Table_Styles[[#This Row],[Top Default]]&lt;&gt;"",Table_Styles[[#This Row],[Top Default]],""))</f>
        <v/>
      </c>
      <c r="BR212"/>
      <c r="BS212"/>
      <c r="BT212" t="str">
        <f>IF(Table_Styles[[#This Row],[Right]]&lt;&gt;"",Table_Styles[[#This Row],[Right]],IF(Table_Styles[[#This Row],[Right Default]]&lt;&gt;"",Table_Styles[[#This Row],[Right Default]],""))</f>
        <v/>
      </c>
      <c r="BU212"/>
      <c r="BV212"/>
      <c r="BW212" t="str">
        <f>IF(Table_Styles[[#This Row],[Bottom]]&lt;&gt;"",Table_Styles[[#This Row],[Bottom]],IF(Table_Styles[[#This Row],[Bottom Default]]&lt;&gt;"",Table_Styles[[#This Row],[Bottom Default]],""))</f>
        <v/>
      </c>
      <c r="BX212"/>
      <c r="BY212"/>
      <c r="BZ212" t="str">
        <f>IF(Table_Styles[[#This Row],[Left]]&lt;&gt;"",Table_Styles[[#This Row],[Left]],IF(Table_Styles[[#This Row],[Left Default]]&lt;&gt;"",Table_Styles[[#This Row],[Left Default]],""))</f>
        <v/>
      </c>
      <c r="CA212" s="6" t="s">
        <v>1215</v>
      </c>
      <c r="CB212" t="str">
        <f>IF(AND(Table_Styles[[#This Row],[Selector]]&lt;&gt;"",Table_Styles[[#This Row],[Font Family Used]]&lt;&gt;"",Table_Styles[[#This Row],[Font Weight Used]]&lt;&gt;""),Table_Styles[[#This Row],[Font Family Used]]&amp;" "&amp;Table_Styles[[#This Row],[Font Weight Used]],"")</f>
        <v/>
      </c>
      <c r="CC212" t="str">
        <f ca="1">IF(AND(Table_Styles[[#This Row],[Selector]],COUNTIF(OFFSET(CC:CC,0,0,ROW()-1,1),"="&amp;Table_Styles[[#This Row],[Font]])=0),Table_Styles[[#This Row],[Font]],"")</f>
        <v/>
      </c>
      <c r="CD212" t="str">
        <f ca="1">IF(Table_Styles[[#This Row],[Unique Font]]&lt;&gt;"",
"{""fontFamily"":"""&amp;Table_Styles[[#This Row],[Font Family Used]]&amp;""",""fontWeight"":"&amp;Table_Styles[[#This Row],[Font Weight Used]]&amp;"}","")</f>
        <v/>
      </c>
      <c r="CE21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padding-top: 5px;padding-bottom: 5px;border-top: 1px solid #e0e0e0;vertical-align: top;</v>
      </c>
      <c r="CF212" t="str">
        <f>IF(AND(Table_Styles[[#This Row],[Selector]]&lt;&gt;"", Table_Styles[[#This Row],[Config Properties]]&lt;&gt;""),
Table_Styles[[#This Row],[Selector]]&amp;" { "&amp;Table_Styles[[#This Row],[Config Properties]]&amp;" }","")</f>
        <v>.summary-table td { padding-top: 5px;padding-bottom: 5px;border-top: 1px solid #e0e0e0;vertical-align: top; }</v>
      </c>
      <c r="CG212" t="str">
        <f xml:space="preserve">
SUBSTITUTE(SUBSTITUTE(SUBSTITUTE(SUBSTITUTE(SUBSTITUTE(SUBSTITUTE(SUBSTITUTE(SUBSTITUTE(Table_Styles[[#This Row],[Config]],
" {","{"),
"{ ","{"),
" }","}"),
"} ","}"),
" ,",","),
", ",","),
" :",":"),
": ",":")</f>
        <v>.summary-table td{padding-top:5px;padding-bottom:5px;border-top:1px solid #e0e0e0;vertical-align:top;}</v>
      </c>
    </row>
    <row r="213" spans="2:85" ht="21" customHeight="1">
      <c r="B213" t="s">
        <v>1119</v>
      </c>
      <c r="C213" t="s">
        <v>1116</v>
      </c>
      <c r="D213"/>
      <c r="E213"/>
      <c r="F213" t="str">
        <f>IF(Table_Styles[[#This Row],[Font Family]]&lt;&gt;"",Table_Styles[[#This Row],[Font Family]],IF(Table_Styles[[#This Row],[Font Family Default]]&lt;&gt;"",Table_Styles[[#This Row],[Font Family Default]],""))</f>
        <v/>
      </c>
      <c r="G213"/>
      <c r="H213"/>
      <c r="I213" t="str">
        <f>IF(Table_Styles[[#This Row],[Font Size]]&lt;&gt;"",Table_Styles[[#This Row],[Font Size]],IF(Table_Styles[[#This Row],[Font Size Default]]&lt;&gt;"",Table_Styles[[#This Row],[Font Size Default]],""))</f>
        <v/>
      </c>
      <c r="J213"/>
      <c r="K213"/>
      <c r="L213" t="str">
        <f>IF(Table_Styles[[#This Row],[Font Weight]]&lt;&gt;"",Table_Styles[[#This Row],[Font Weight]],IF(Table_Styles[[#This Row],[Font Weight Default]]&lt;&gt;"",Table_Styles[[#This Row],[Font Weight Default]],""))</f>
        <v/>
      </c>
      <c r="M213"/>
      <c r="N213"/>
      <c r="O213" t="str">
        <f>IF(Table_Styles[[#This Row],[Colour]]&lt;&gt;"",Table_Styles[[#This Row],[Colour]],IF(Table_Styles[[#This Row],[Colour Default]]&lt;&gt;"",Table_Styles[[#This Row],[Colour Default]],""))</f>
        <v/>
      </c>
      <c r="P213"/>
      <c r="Q213"/>
      <c r="R213" t="str">
        <f>IF(Table_Styles[[#This Row],[Background]]&lt;&gt;"",Table_Styles[[#This Row],[Background]],IF(Table_Styles[[#This Row],[Background Default]]&lt;&gt;"",Table_Styles[[#This Row],[Background Default]],""))</f>
        <v/>
      </c>
      <c r="S213"/>
      <c r="T213"/>
      <c r="U213" t="str">
        <f>IF(Table_Styles[[#This Row],[Border]]&lt;&gt;"",Table_Styles[[#This Row],[Border]],IF(Table_Styles[[#This Row],[Border Default]]&lt;&gt;"",Table_Styles[[#This Row],[Border Default]],""))</f>
        <v/>
      </c>
      <c r="V213"/>
      <c r="W213"/>
      <c r="X213" t="str">
        <f>IF(Table_Styles[[#This Row],[Border Radius]]&lt;&gt;"",Table_Styles[[#This Row],[Border Radius]],IF(Table_Styles[[#This Row],[Border Radius Default]]&lt;&gt;"",Table_Styles[[#This Row],[Border Radius Default]],""))</f>
        <v/>
      </c>
      <c r="Y213"/>
      <c r="Z213" s="6"/>
      <c r="AA213" t="str">
        <f>IF(Table_Styles[[#This Row],[MT]]&lt;&gt;"",Table_Styles[[#This Row],[MT]],IF(Table_Styles[[#This Row],[MT Default]]&lt;&gt;"",Table_Styles[[#This Row],[MT Default]],""))</f>
        <v/>
      </c>
      <c r="AB213"/>
      <c r="AC213"/>
      <c r="AD213" t="str">
        <f>IF(Table_Styles[[#This Row],[MR]]&lt;&gt;"",Table_Styles[[#This Row],[MR]],IF(Table_Styles[[#This Row],[MR Default]]&lt;&gt;"",Table_Styles[[#This Row],[MR Default]],""))</f>
        <v/>
      </c>
      <c r="AE213"/>
      <c r="AF213" s="6"/>
      <c r="AG213" t="str">
        <f>IF(Table_Styles[[#This Row],[MB]]&lt;&gt;"",Table_Styles[[#This Row],[MB]],IF(Table_Styles[[#This Row],[MB Default]]&lt;&gt;"",Table_Styles[[#This Row],[MB Default]],""))</f>
        <v/>
      </c>
      <c r="AH213"/>
      <c r="AI213"/>
      <c r="AJ213" t="str">
        <f>IF(Table_Styles[[#This Row],[ML]]&lt;&gt;"",Table_Styles[[#This Row],[ML]],IF(Table_Styles[[#This Row],[ML Default]]&lt;&gt;"",Table_Styles[[#This Row],[ML Default]],""))</f>
        <v/>
      </c>
      <c r="AK213"/>
      <c r="AL213"/>
      <c r="AM213" t="str">
        <f>IF(Table_Styles[[#This Row],[PT]]&lt;&gt;"",Table_Styles[[#This Row],[PT]],IF(Table_Styles[[#This Row],[PT Default]]&lt;&gt;"",Table_Styles[[#This Row],[PT Default]],""))</f>
        <v/>
      </c>
      <c r="AN213"/>
      <c r="AO213"/>
      <c r="AP213" t="str">
        <f>IF(Table_Styles[[#This Row],[PR]]&lt;&gt;"",Table_Styles[[#This Row],[PR]],IF(Table_Styles[[#This Row],[PR Default]]&lt;&gt;"",Table_Styles[[#This Row],[PR Default]],""))</f>
        <v/>
      </c>
      <c r="AQ213"/>
      <c r="AR213"/>
      <c r="AS213" t="str">
        <f>IF(Table_Styles[[#This Row],[PB]]&lt;&gt;"",Table_Styles[[#This Row],[PB]],IF(Table_Styles[[#This Row],[PB Default]]&lt;&gt;"",Table_Styles[[#This Row],[PB Default]],""))</f>
        <v/>
      </c>
      <c r="AT213"/>
      <c r="AU213"/>
      <c r="AV213" t="str">
        <f>IF(Table_Styles[[#This Row],[PL]]&lt;&gt;"",Table_Styles[[#This Row],[PL]],IF(Table_Styles[[#This Row],[PL Default]]&lt;&gt;"",Table_Styles[[#This Row],[PL Default]],""))</f>
        <v/>
      </c>
      <c r="AW213"/>
      <c r="AX213"/>
      <c r="AY213" t="str">
        <f>IF(Table_Styles[[#This Row],[BT]]&lt;&gt;"",Table_Styles[[#This Row],[BT]],IF(Table_Styles[[#This Row],[BT Default]]&lt;&gt;"",Table_Styles[[#This Row],[BT Default]],""))</f>
        <v/>
      </c>
      <c r="AZ213"/>
      <c r="BA213"/>
      <c r="BB213" t="str">
        <f>IF(Table_Styles[[#This Row],[BR]]&lt;&gt;"",Table_Styles[[#This Row],[BR]],IF(Table_Styles[[#This Row],[BR Default]]&lt;&gt;"",Table_Styles[[#This Row],[BR Default]],""))</f>
        <v/>
      </c>
      <c r="BC213"/>
      <c r="BD213"/>
      <c r="BE213" t="str">
        <f>IF(Table_Styles[[#This Row],[BB]]&lt;&gt;"",Table_Styles[[#This Row],[BB]],IF(Table_Styles[[#This Row],[BB Default]]&lt;&gt;"",Table_Styles[[#This Row],[BB Default]],""))</f>
        <v/>
      </c>
      <c r="BF213"/>
      <c r="BG213"/>
      <c r="BH213" t="str">
        <f>IF(Table_Styles[[#This Row],[BL]]&lt;&gt;"",Table_Styles[[#This Row],[BL]],IF(Table_Styles[[#This Row],[BL Default]]&lt;&gt;"",Table_Styles[[#This Row],[BL Default]],""))</f>
        <v/>
      </c>
      <c r="BI213" s="269"/>
      <c r="BJ213" s="269" t="s">
        <v>1216</v>
      </c>
      <c r="BK213" t="str">
        <f>IF(Table_Styles[[#This Row],[Width]]&lt;&gt;"",Table_Styles[[#This Row],[Width]],IF(Table_Styles[[#This Row],[Width Default]]&lt;&gt;"",Table_Styles[[#This Row],[Width Default]],""))</f>
        <v>50%</v>
      </c>
      <c r="BL213"/>
      <c r="BM213"/>
      <c r="BN213" t="str">
        <f>IF(Table_Styles[[#This Row],[Height]]&lt;&gt;"",Table_Styles[[#This Row],[Height]],IF(Table_Styles[[#This Row],[Height Default]]&lt;&gt;"",Table_Styles[[#This Row],[Height Default]],""))</f>
        <v/>
      </c>
      <c r="BO213"/>
      <c r="BP213"/>
      <c r="BQ213" t="str">
        <f>IF(Table_Styles[[#This Row],[Top]]&lt;&gt;"",Table_Styles[[#This Row],[Top]],IF(Table_Styles[[#This Row],[Top Default]]&lt;&gt;"",Table_Styles[[#This Row],[Top Default]],""))</f>
        <v/>
      </c>
      <c r="BR213"/>
      <c r="BS213"/>
      <c r="BT213" t="str">
        <f>IF(Table_Styles[[#This Row],[Right]]&lt;&gt;"",Table_Styles[[#This Row],[Right]],IF(Table_Styles[[#This Row],[Right Default]]&lt;&gt;"",Table_Styles[[#This Row],[Right Default]],""))</f>
        <v/>
      </c>
      <c r="BU213"/>
      <c r="BV213"/>
      <c r="BW213" t="str">
        <f>IF(Table_Styles[[#This Row],[Bottom]]&lt;&gt;"",Table_Styles[[#This Row],[Bottom]],IF(Table_Styles[[#This Row],[Bottom Default]]&lt;&gt;"",Table_Styles[[#This Row],[Bottom Default]],""))</f>
        <v/>
      </c>
      <c r="BX213"/>
      <c r="BY213"/>
      <c r="BZ213" t="str">
        <f>IF(Table_Styles[[#This Row],[Left]]&lt;&gt;"",Table_Styles[[#This Row],[Left]],IF(Table_Styles[[#This Row],[Left Default]]&lt;&gt;"",Table_Styles[[#This Row],[Left Default]],""))</f>
        <v/>
      </c>
      <c r="CA213" s="6"/>
      <c r="CB213" t="str">
        <f>IF(AND(Table_Styles[[#This Row],[Selector]]&lt;&gt;"",Table_Styles[[#This Row],[Font Family Used]]&lt;&gt;"",Table_Styles[[#This Row],[Font Weight Used]]&lt;&gt;""),Table_Styles[[#This Row],[Font Family Used]]&amp;" "&amp;Table_Styles[[#This Row],[Font Weight Used]],"")</f>
        <v/>
      </c>
      <c r="CC213" t="str">
        <f ca="1">IF(AND(Table_Styles[[#This Row],[Selector]],COUNTIF(OFFSET(CC:CC,0,0,ROW()-1,1),"="&amp;Table_Styles[[#This Row],[Font]])=0),Table_Styles[[#This Row],[Font]],"")</f>
        <v/>
      </c>
      <c r="CD213" t="str">
        <f ca="1">IF(Table_Styles[[#This Row],[Unique Font]]&lt;&gt;"",
"{""fontFamily"":"""&amp;Table_Styles[[#This Row],[Font Family Used]]&amp;""",""fontWeight"":"&amp;Table_Styles[[#This Row],[Font Weight Used]]&amp;"}","")</f>
        <v/>
      </c>
      <c r="CE21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213" t="str">
        <f>IF(AND(Table_Styles[[#This Row],[Selector]]&lt;&gt;"", Table_Styles[[#This Row],[Config Properties]]&lt;&gt;""),
Table_Styles[[#This Row],[Selector]]&amp;" { "&amp;Table_Styles[[#This Row],[Config Properties]]&amp;" }","")</f>
        <v>.summary-name { width: 50% }</v>
      </c>
      <c r="CG213" t="str">
        <f xml:space="preserve">
SUBSTITUTE(SUBSTITUTE(SUBSTITUTE(SUBSTITUTE(SUBSTITUTE(SUBSTITUTE(SUBSTITUTE(SUBSTITUTE(Table_Styles[[#This Row],[Config]],
" {","{"),
"{ ","{"),
" }","}"),
"} ","}"),
" ,",","),
", ",","),
" :",":"),
": ",":")</f>
        <v>.summary-name{width:50%}</v>
      </c>
    </row>
    <row r="214" spans="2:85" ht="21" customHeight="1">
      <c r="B214" t="s">
        <v>544</v>
      </c>
      <c r="C214" t="s">
        <v>1117</v>
      </c>
      <c r="D214"/>
      <c r="E214"/>
      <c r="F214" t="str">
        <f>IF(Table_Styles[[#This Row],[Font Family]]&lt;&gt;"",Table_Styles[[#This Row],[Font Family]],IF(Table_Styles[[#This Row],[Font Family Default]]&lt;&gt;"",Table_Styles[[#This Row],[Font Family Default]],""))</f>
        <v/>
      </c>
      <c r="G214"/>
      <c r="H214"/>
      <c r="I214" t="str">
        <f>IF(Table_Styles[[#This Row],[Font Size]]&lt;&gt;"",Table_Styles[[#This Row],[Font Size]],IF(Table_Styles[[#This Row],[Font Size Default]]&lt;&gt;"",Table_Styles[[#This Row],[Font Size Default]],""))</f>
        <v/>
      </c>
      <c r="J214"/>
      <c r="K214"/>
      <c r="L214" t="str">
        <f>IF(Table_Styles[[#This Row],[Font Weight]]&lt;&gt;"",Table_Styles[[#This Row],[Font Weight]],IF(Table_Styles[[#This Row],[Font Weight Default]]&lt;&gt;"",Table_Styles[[#This Row],[Font Weight Default]],""))</f>
        <v/>
      </c>
      <c r="M214"/>
      <c r="N214"/>
      <c r="O214" t="str">
        <f>IF(Table_Styles[[#This Row],[Colour]]&lt;&gt;"",Table_Styles[[#This Row],[Colour]],IF(Table_Styles[[#This Row],[Colour Default]]&lt;&gt;"",Table_Styles[[#This Row],[Colour Default]],""))</f>
        <v/>
      </c>
      <c r="P214"/>
      <c r="Q214"/>
      <c r="R214" t="str">
        <f>IF(Table_Styles[[#This Row],[Background]]&lt;&gt;"",Table_Styles[[#This Row],[Background]],IF(Table_Styles[[#This Row],[Background Default]]&lt;&gt;"",Table_Styles[[#This Row],[Background Default]],""))</f>
        <v/>
      </c>
      <c r="S214"/>
      <c r="T214"/>
      <c r="U214" t="str">
        <f>IF(Table_Styles[[#This Row],[Border]]&lt;&gt;"",Table_Styles[[#This Row],[Border]],IF(Table_Styles[[#This Row],[Border Default]]&lt;&gt;"",Table_Styles[[#This Row],[Border Default]],""))</f>
        <v/>
      </c>
      <c r="V214"/>
      <c r="W214"/>
      <c r="X214" t="str">
        <f>IF(Table_Styles[[#This Row],[Border Radius]]&lt;&gt;"",Table_Styles[[#This Row],[Border Radius]],IF(Table_Styles[[#This Row],[Border Radius Default]]&lt;&gt;"",Table_Styles[[#This Row],[Border Radius Default]],""))</f>
        <v/>
      </c>
      <c r="Y214"/>
      <c r="Z214"/>
      <c r="AA214" t="str">
        <f>IF(Table_Styles[[#This Row],[MT]]&lt;&gt;"",Table_Styles[[#This Row],[MT]],IF(Table_Styles[[#This Row],[MT Default]]&lt;&gt;"",Table_Styles[[#This Row],[MT Default]],""))</f>
        <v/>
      </c>
      <c r="AB214"/>
      <c r="AC214"/>
      <c r="AD214" t="str">
        <f>IF(Table_Styles[[#This Row],[MR]]&lt;&gt;"",Table_Styles[[#This Row],[MR]],IF(Table_Styles[[#This Row],[MR Default]]&lt;&gt;"",Table_Styles[[#This Row],[MR Default]],""))</f>
        <v/>
      </c>
      <c r="AE214"/>
      <c r="AF214"/>
      <c r="AG214" t="str">
        <f>IF(Table_Styles[[#This Row],[MB]]&lt;&gt;"",Table_Styles[[#This Row],[MB]],IF(Table_Styles[[#This Row],[MB Default]]&lt;&gt;"",Table_Styles[[#This Row],[MB Default]],""))</f>
        <v/>
      </c>
      <c r="AH214"/>
      <c r="AI214"/>
      <c r="AJ214" t="str">
        <f>IF(Table_Styles[[#This Row],[ML]]&lt;&gt;"",Table_Styles[[#This Row],[ML]],IF(Table_Styles[[#This Row],[ML Default]]&lt;&gt;"",Table_Styles[[#This Row],[ML Default]],""))</f>
        <v/>
      </c>
      <c r="AK214"/>
      <c r="AL214"/>
      <c r="AM214" t="str">
        <f>IF(Table_Styles[[#This Row],[PT]]&lt;&gt;"",Table_Styles[[#This Row],[PT]],IF(Table_Styles[[#This Row],[PT Default]]&lt;&gt;"",Table_Styles[[#This Row],[PT Default]],""))</f>
        <v/>
      </c>
      <c r="AN214"/>
      <c r="AO214"/>
      <c r="AP214" t="str">
        <f>IF(Table_Styles[[#This Row],[PR]]&lt;&gt;"",Table_Styles[[#This Row],[PR]],IF(Table_Styles[[#This Row],[PR Default]]&lt;&gt;"",Table_Styles[[#This Row],[PR Default]],""))</f>
        <v/>
      </c>
      <c r="AQ214"/>
      <c r="AR214"/>
      <c r="AS214" t="str">
        <f>IF(Table_Styles[[#This Row],[PB]]&lt;&gt;"",Table_Styles[[#This Row],[PB]],IF(Table_Styles[[#This Row],[PB Default]]&lt;&gt;"",Table_Styles[[#This Row],[PB Default]],""))</f>
        <v/>
      </c>
      <c r="AT214"/>
      <c r="AU214"/>
      <c r="AV214" t="str">
        <f>IF(Table_Styles[[#This Row],[PL]]&lt;&gt;"",Table_Styles[[#This Row],[PL]],IF(Table_Styles[[#This Row],[PL Default]]&lt;&gt;"",Table_Styles[[#This Row],[PL Default]],""))</f>
        <v/>
      </c>
      <c r="AW214"/>
      <c r="AX214"/>
      <c r="AY214" t="str">
        <f>IF(Table_Styles[[#This Row],[BT]]&lt;&gt;"",Table_Styles[[#This Row],[BT]],IF(Table_Styles[[#This Row],[BT Default]]&lt;&gt;"",Table_Styles[[#This Row],[BT Default]],""))</f>
        <v/>
      </c>
      <c r="AZ214"/>
      <c r="BA214"/>
      <c r="BB214" t="str">
        <f>IF(Table_Styles[[#This Row],[BR]]&lt;&gt;"",Table_Styles[[#This Row],[BR]],IF(Table_Styles[[#This Row],[BR Default]]&lt;&gt;"",Table_Styles[[#This Row],[BR Default]],""))</f>
        <v/>
      </c>
      <c r="BC214"/>
      <c r="BD214"/>
      <c r="BE214" t="str">
        <f>IF(Table_Styles[[#This Row],[BB]]&lt;&gt;"",Table_Styles[[#This Row],[BB]],IF(Table_Styles[[#This Row],[BB Default]]&lt;&gt;"",Table_Styles[[#This Row],[BB Default]],""))</f>
        <v/>
      </c>
      <c r="BF214"/>
      <c r="BG214"/>
      <c r="BH214" t="str">
        <f>IF(Table_Styles[[#This Row],[BL]]&lt;&gt;"",Table_Styles[[#This Row],[BL]],IF(Table_Styles[[#This Row],[BL Default]]&lt;&gt;"",Table_Styles[[#This Row],[BL Default]],""))</f>
        <v/>
      </c>
      <c r="BI214" s="269"/>
      <c r="BJ214" s="269" t="s">
        <v>1216</v>
      </c>
      <c r="BK214" t="str">
        <f>IF(Table_Styles[[#This Row],[Width]]&lt;&gt;"",Table_Styles[[#This Row],[Width]],IF(Table_Styles[[#This Row],[Width Default]]&lt;&gt;"",Table_Styles[[#This Row],[Width Default]],""))</f>
        <v>50%</v>
      </c>
      <c r="BL214"/>
      <c r="BM214"/>
      <c r="BN214" t="str">
        <f>IF(Table_Styles[[#This Row],[Height]]&lt;&gt;"",Table_Styles[[#This Row],[Height]],IF(Table_Styles[[#This Row],[Height Default]]&lt;&gt;"",Table_Styles[[#This Row],[Height Default]],""))</f>
        <v/>
      </c>
      <c r="BO214"/>
      <c r="BP214"/>
      <c r="BQ214" t="str">
        <f>IF(Table_Styles[[#This Row],[Top]]&lt;&gt;"",Table_Styles[[#This Row],[Top]],IF(Table_Styles[[#This Row],[Top Default]]&lt;&gt;"",Table_Styles[[#This Row],[Top Default]],""))</f>
        <v/>
      </c>
      <c r="BR214"/>
      <c r="BS214"/>
      <c r="BT214" t="str">
        <f>IF(Table_Styles[[#This Row],[Right]]&lt;&gt;"",Table_Styles[[#This Row],[Right]],IF(Table_Styles[[#This Row],[Right Default]]&lt;&gt;"",Table_Styles[[#This Row],[Right Default]],""))</f>
        <v/>
      </c>
      <c r="BU214"/>
      <c r="BV214"/>
      <c r="BW214" t="str">
        <f>IF(Table_Styles[[#This Row],[Bottom]]&lt;&gt;"",Table_Styles[[#This Row],[Bottom]],IF(Table_Styles[[#This Row],[Bottom Default]]&lt;&gt;"",Table_Styles[[#This Row],[Bottom Default]],""))</f>
        <v/>
      </c>
      <c r="BX214"/>
      <c r="BY214"/>
      <c r="BZ214" t="str">
        <f>IF(Table_Styles[[#This Row],[Left]]&lt;&gt;"",Table_Styles[[#This Row],[Left]],IF(Table_Styles[[#This Row],[Left Default]]&lt;&gt;"",Table_Styles[[#This Row],[Left Default]],""))</f>
        <v/>
      </c>
      <c r="CA214"/>
      <c r="CB214" t="str">
        <f>IF(AND(Table_Styles[[#This Row],[Selector]]&lt;&gt;"",Table_Styles[[#This Row],[Font Family Used]]&lt;&gt;"",Table_Styles[[#This Row],[Font Weight Used]]&lt;&gt;""),Table_Styles[[#This Row],[Font Family Used]]&amp;" "&amp;Table_Styles[[#This Row],[Font Weight Used]],"")</f>
        <v/>
      </c>
      <c r="CC214" t="str">
        <f ca="1">IF(AND(Table_Styles[[#This Row],[Selector]],COUNTIF(OFFSET(CC:CC,0,0,ROW()-1,1),"="&amp;Table_Styles[[#This Row],[Font]])=0),Table_Styles[[#This Row],[Font]],"")</f>
        <v/>
      </c>
      <c r="CD214" t="str">
        <f ca="1">IF(Table_Styles[[#This Row],[Unique Font]]&lt;&gt;"",
"{""fontFamily"":"""&amp;Table_Styles[[#This Row],[Font Family Used]]&amp;""",""fontWeight"":"&amp;Table_Styles[[#This Row],[Font Weight Used]]&amp;"}","")</f>
        <v/>
      </c>
      <c r="CE21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214" t="str">
        <f>IF(AND(Table_Styles[[#This Row],[Selector]]&lt;&gt;"", Table_Styles[[#This Row],[Config Properties]]&lt;&gt;""),
Table_Styles[[#This Row],[Selector]]&amp;" { "&amp;Table_Styles[[#This Row],[Config Properties]]&amp;" }","")</f>
        <v>.summary-value { width: 50% }</v>
      </c>
      <c r="CG214" t="str">
        <f xml:space="preserve">
SUBSTITUTE(SUBSTITUTE(SUBSTITUTE(SUBSTITUTE(SUBSTITUTE(SUBSTITUTE(SUBSTITUTE(SUBSTITUTE(Table_Styles[[#This Row],[Config]],
" {","{"),
"{ ","{"),
" }","}"),
"} ","}"),
" ,",","),
", ",","),
" :",":"),
": ",":")</f>
        <v>.summary-value{width:50%}</v>
      </c>
    </row>
    <row r="215" spans="2:85" ht="21" customHeight="1">
      <c r="B215" t="s">
        <v>1120</v>
      </c>
      <c r="C215" t="s">
        <v>1118</v>
      </c>
      <c r="D215"/>
      <c r="E215"/>
      <c r="F215" t="str">
        <f>IF(Table_Styles[[#This Row],[Font Family]]&lt;&gt;"",Table_Styles[[#This Row],[Font Family]],IF(Table_Styles[[#This Row],[Font Family Default]]&lt;&gt;"",Table_Styles[[#This Row],[Font Family Default]],""))</f>
        <v/>
      </c>
      <c r="G215"/>
      <c r="H215"/>
      <c r="I215" t="str">
        <f>IF(Table_Styles[[#This Row],[Font Size]]&lt;&gt;"",Table_Styles[[#This Row],[Font Size]],IF(Table_Styles[[#This Row],[Font Size Default]]&lt;&gt;"",Table_Styles[[#This Row],[Font Size Default]],""))</f>
        <v/>
      </c>
      <c r="J215"/>
      <c r="K215">
        <v>500</v>
      </c>
      <c r="L215">
        <f>IF(Table_Styles[[#This Row],[Font Weight]]&lt;&gt;"",Table_Styles[[#This Row],[Font Weight]],IF(Table_Styles[[#This Row],[Font Weight Default]]&lt;&gt;"",Table_Styles[[#This Row],[Font Weight Default]],""))</f>
        <v>500</v>
      </c>
      <c r="M215"/>
      <c r="N215"/>
      <c r="O215" t="str">
        <f>IF(Table_Styles[[#This Row],[Colour]]&lt;&gt;"",Table_Styles[[#This Row],[Colour]],IF(Table_Styles[[#This Row],[Colour Default]]&lt;&gt;"",Table_Styles[[#This Row],[Colour Default]],""))</f>
        <v/>
      </c>
      <c r="P215"/>
      <c r="Q215"/>
      <c r="R215" t="str">
        <f>IF(Table_Styles[[#This Row],[Background]]&lt;&gt;"",Table_Styles[[#This Row],[Background]],IF(Table_Styles[[#This Row],[Background Default]]&lt;&gt;"",Table_Styles[[#This Row],[Background Default]],""))</f>
        <v/>
      </c>
      <c r="S215"/>
      <c r="T215"/>
      <c r="U215" t="str">
        <f>IF(Table_Styles[[#This Row],[Border]]&lt;&gt;"",Table_Styles[[#This Row],[Border]],IF(Table_Styles[[#This Row],[Border Default]]&lt;&gt;"",Table_Styles[[#This Row],[Border Default]],""))</f>
        <v/>
      </c>
      <c r="V215"/>
      <c r="W215"/>
      <c r="X215" t="str">
        <f>IF(Table_Styles[[#This Row],[Border Radius]]&lt;&gt;"",Table_Styles[[#This Row],[Border Radius]],IF(Table_Styles[[#This Row],[Border Radius Default]]&lt;&gt;"",Table_Styles[[#This Row],[Border Radius Default]],""))</f>
        <v/>
      </c>
      <c r="Y215"/>
      <c r="Z215"/>
      <c r="AA215" t="str">
        <f>IF(Table_Styles[[#This Row],[MT]]&lt;&gt;"",Table_Styles[[#This Row],[MT]],IF(Table_Styles[[#This Row],[MT Default]]&lt;&gt;"",Table_Styles[[#This Row],[MT Default]],""))</f>
        <v/>
      </c>
      <c r="AB215"/>
      <c r="AC215"/>
      <c r="AD215" t="str">
        <f>IF(Table_Styles[[#This Row],[MR]]&lt;&gt;"",Table_Styles[[#This Row],[MR]],IF(Table_Styles[[#This Row],[MR Default]]&lt;&gt;"",Table_Styles[[#This Row],[MR Default]],""))</f>
        <v/>
      </c>
      <c r="AE215"/>
      <c r="AF215"/>
      <c r="AG215" t="str">
        <f>IF(Table_Styles[[#This Row],[MB]]&lt;&gt;"",Table_Styles[[#This Row],[MB]],IF(Table_Styles[[#This Row],[MB Default]]&lt;&gt;"",Table_Styles[[#This Row],[MB Default]],""))</f>
        <v/>
      </c>
      <c r="AH215"/>
      <c r="AI215"/>
      <c r="AJ215" t="str">
        <f>IF(Table_Styles[[#This Row],[ML]]&lt;&gt;"",Table_Styles[[#This Row],[ML]],IF(Table_Styles[[#This Row],[ML Default]]&lt;&gt;"",Table_Styles[[#This Row],[ML Default]],""))</f>
        <v/>
      </c>
      <c r="AK215"/>
      <c r="AL215"/>
      <c r="AM215" t="str">
        <f>IF(Table_Styles[[#This Row],[PT]]&lt;&gt;"",Table_Styles[[#This Row],[PT]],IF(Table_Styles[[#This Row],[PT Default]]&lt;&gt;"",Table_Styles[[#This Row],[PT Default]],""))</f>
        <v/>
      </c>
      <c r="AN215"/>
      <c r="AO215"/>
      <c r="AP215" t="str">
        <f>IF(Table_Styles[[#This Row],[PR]]&lt;&gt;"",Table_Styles[[#This Row],[PR]],IF(Table_Styles[[#This Row],[PR Default]]&lt;&gt;"",Table_Styles[[#This Row],[PR Default]],""))</f>
        <v/>
      </c>
      <c r="AQ215"/>
      <c r="AR215"/>
      <c r="AS215" t="str">
        <f>IF(Table_Styles[[#This Row],[PB]]&lt;&gt;"",Table_Styles[[#This Row],[PB]],IF(Table_Styles[[#This Row],[PB Default]]&lt;&gt;"",Table_Styles[[#This Row],[PB Default]],""))</f>
        <v/>
      </c>
      <c r="AT215"/>
      <c r="AU215"/>
      <c r="AV215" t="str">
        <f>IF(Table_Styles[[#This Row],[PL]]&lt;&gt;"",Table_Styles[[#This Row],[PL]],IF(Table_Styles[[#This Row],[PL Default]]&lt;&gt;"",Table_Styles[[#This Row],[PL Default]],""))</f>
        <v/>
      </c>
      <c r="AW215"/>
      <c r="AX215"/>
      <c r="AY215" t="str">
        <f>IF(Table_Styles[[#This Row],[BT]]&lt;&gt;"",Table_Styles[[#This Row],[BT]],IF(Table_Styles[[#This Row],[BT Default]]&lt;&gt;"",Table_Styles[[#This Row],[BT Default]],""))</f>
        <v/>
      </c>
      <c r="AZ215"/>
      <c r="BA215"/>
      <c r="BB215" t="str">
        <f>IF(Table_Styles[[#This Row],[BR]]&lt;&gt;"",Table_Styles[[#This Row],[BR]],IF(Table_Styles[[#This Row],[BR Default]]&lt;&gt;"",Table_Styles[[#This Row],[BR Default]],""))</f>
        <v/>
      </c>
      <c r="BC215"/>
      <c r="BD215"/>
      <c r="BE215" t="str">
        <f>IF(Table_Styles[[#This Row],[BB]]&lt;&gt;"",Table_Styles[[#This Row],[BB]],IF(Table_Styles[[#This Row],[BB Default]]&lt;&gt;"",Table_Styles[[#This Row],[BB Default]],""))</f>
        <v/>
      </c>
      <c r="BF215"/>
      <c r="BG215"/>
      <c r="BH215" t="str">
        <f>IF(Table_Styles[[#This Row],[BL]]&lt;&gt;"",Table_Styles[[#This Row],[BL]],IF(Table_Styles[[#This Row],[BL Default]]&lt;&gt;"",Table_Styles[[#This Row],[BL Default]],""))</f>
        <v/>
      </c>
      <c r="BI215" s="278"/>
      <c r="BJ215"/>
      <c r="BK215" t="str">
        <f>IF(Table_Styles[[#This Row],[Width]]&lt;&gt;"",Table_Styles[[#This Row],[Width]],IF(Table_Styles[[#This Row],[Width Default]]&lt;&gt;"",Table_Styles[[#This Row],[Width Default]],""))</f>
        <v/>
      </c>
      <c r="BL215"/>
      <c r="BM215"/>
      <c r="BN215" t="str">
        <f>IF(Table_Styles[[#This Row],[Height]]&lt;&gt;"",Table_Styles[[#This Row],[Height]],IF(Table_Styles[[#This Row],[Height Default]]&lt;&gt;"",Table_Styles[[#This Row],[Height Default]],""))</f>
        <v/>
      </c>
      <c r="BO215"/>
      <c r="BP215"/>
      <c r="BQ215" t="str">
        <f>IF(Table_Styles[[#This Row],[Top]]&lt;&gt;"",Table_Styles[[#This Row],[Top]],IF(Table_Styles[[#This Row],[Top Default]]&lt;&gt;"",Table_Styles[[#This Row],[Top Default]],""))</f>
        <v/>
      </c>
      <c r="BR215"/>
      <c r="BS215"/>
      <c r="BT215" t="str">
        <f>IF(Table_Styles[[#This Row],[Right]]&lt;&gt;"",Table_Styles[[#This Row],[Right]],IF(Table_Styles[[#This Row],[Right Default]]&lt;&gt;"",Table_Styles[[#This Row],[Right Default]],""))</f>
        <v/>
      </c>
      <c r="BU215"/>
      <c r="BV215"/>
      <c r="BW215" t="str">
        <f>IF(Table_Styles[[#This Row],[Bottom]]&lt;&gt;"",Table_Styles[[#This Row],[Bottom]],IF(Table_Styles[[#This Row],[Bottom Default]]&lt;&gt;"",Table_Styles[[#This Row],[Bottom Default]],""))</f>
        <v/>
      </c>
      <c r="BX215"/>
      <c r="BY215"/>
      <c r="BZ215" t="str">
        <f>IF(Table_Styles[[#This Row],[Left]]&lt;&gt;"",Table_Styles[[#This Row],[Left]],IF(Table_Styles[[#This Row],[Left Default]]&lt;&gt;"",Table_Styles[[#This Row],[Left Default]],""))</f>
        <v/>
      </c>
      <c r="CA215"/>
      <c r="CB215" t="str">
        <f>IF(AND(Table_Styles[[#This Row],[Selector]]&lt;&gt;"",Table_Styles[[#This Row],[Font Family Used]]&lt;&gt;"",Table_Styles[[#This Row],[Font Weight Used]]&lt;&gt;""),Table_Styles[[#This Row],[Font Family Used]]&amp;" "&amp;Table_Styles[[#This Row],[Font Weight Used]],"")</f>
        <v/>
      </c>
      <c r="CC215" t="str">
        <f ca="1">IF(AND(Table_Styles[[#This Row],[Selector]],COUNTIF(OFFSET(CC:CC,0,0,ROW()-1,1),"="&amp;Table_Styles[[#This Row],[Font]])=0),Table_Styles[[#This Row],[Font]],"")</f>
        <v/>
      </c>
      <c r="CD215" t="str">
        <f ca="1">IF(Table_Styles[[#This Row],[Unique Font]]&lt;&gt;"",
"{""fontFamily"":"""&amp;Table_Styles[[#This Row],[Font Family Used]]&amp;""",""fontWeight"":"&amp;Table_Styles[[#This Row],[Font Weight Used]]&amp;"}","")</f>
        <v/>
      </c>
      <c r="CE21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v>
      </c>
      <c r="CF215" t="str">
        <f>IF(AND(Table_Styles[[#This Row],[Selector]]&lt;&gt;"", Table_Styles[[#This Row],[Config Properties]]&lt;&gt;""),
Table_Styles[[#This Row],[Selector]]&amp;" { "&amp;Table_Styles[[#This Row],[Config Properties]]&amp;" }","")</f>
        <v>.summary-total { font-weight: 500 }</v>
      </c>
      <c r="CG215" t="str">
        <f xml:space="preserve">
SUBSTITUTE(SUBSTITUTE(SUBSTITUTE(SUBSTITUTE(SUBSTITUTE(SUBSTITUTE(SUBSTITUTE(SUBSTITUTE(Table_Styles[[#This Row],[Config]],
" {","{"),
"{ ","{"),
" }","}"),
"} ","}"),
" ,",","),
", ",","),
" :",":"),
": ",":")</f>
        <v>.summary-total{font-weight:500}</v>
      </c>
    </row>
    <row r="216" spans="2:85" ht="29.25" thickBot="1">
      <c r="B216" s="102" t="s">
        <v>1356</v>
      </c>
      <c r="C216" s="102"/>
      <c r="D216" s="102"/>
      <c r="E216" s="102"/>
      <c r="F216" s="102" t="str">
        <f>IF(Table_Styles[[#This Row],[Font Family]]&lt;&gt;"",Table_Styles[[#This Row],[Font Family]],IF(Table_Styles[[#This Row],[Font Family Default]]&lt;&gt;"",Table_Styles[[#This Row],[Font Family Default]],""))</f>
        <v/>
      </c>
      <c r="G216" s="102"/>
      <c r="H216" s="102"/>
      <c r="I216" s="102" t="str">
        <f>IF(Table_Styles[[#This Row],[Font Size]]&lt;&gt;"",Table_Styles[[#This Row],[Font Size]],IF(Table_Styles[[#This Row],[Font Size Default]]&lt;&gt;"",Table_Styles[[#This Row],[Font Size Default]],""))</f>
        <v/>
      </c>
      <c r="J216" s="102"/>
      <c r="K216" s="102"/>
      <c r="L216" s="102" t="str">
        <f>IF(Table_Styles[[#This Row],[Font Weight]]&lt;&gt;"",Table_Styles[[#This Row],[Font Weight]],IF(Table_Styles[[#This Row],[Font Weight Default]]&lt;&gt;"",Table_Styles[[#This Row],[Font Weight Default]],""))</f>
        <v/>
      </c>
      <c r="M216" s="102"/>
      <c r="N216" s="102"/>
      <c r="O216" s="102" t="str">
        <f>IF(Table_Styles[[#This Row],[Colour]]&lt;&gt;"",Table_Styles[[#This Row],[Colour]],IF(Table_Styles[[#This Row],[Colour Default]]&lt;&gt;"",Table_Styles[[#This Row],[Colour Default]],""))</f>
        <v/>
      </c>
      <c r="P216" s="102"/>
      <c r="Q216" s="102"/>
      <c r="R216" s="102" t="str">
        <f>IF(Table_Styles[[#This Row],[Background]]&lt;&gt;"",Table_Styles[[#This Row],[Background]],IF(Table_Styles[[#This Row],[Background Default]]&lt;&gt;"",Table_Styles[[#This Row],[Background Default]],""))</f>
        <v/>
      </c>
      <c r="S216" s="102"/>
      <c r="T216" s="102"/>
      <c r="U216" s="102" t="str">
        <f>IF(Table_Styles[[#This Row],[Border]]&lt;&gt;"",Table_Styles[[#This Row],[Border]],IF(Table_Styles[[#This Row],[Border Default]]&lt;&gt;"",Table_Styles[[#This Row],[Border Default]],""))</f>
        <v/>
      </c>
      <c r="V216" s="102"/>
      <c r="W216" s="102"/>
      <c r="X216" s="102" t="str">
        <f>IF(Table_Styles[[#This Row],[Border Radius]]&lt;&gt;"",Table_Styles[[#This Row],[Border Radius]],IF(Table_Styles[[#This Row],[Border Radius Default]]&lt;&gt;"",Table_Styles[[#This Row],[Border Radius Default]],""))</f>
        <v/>
      </c>
      <c r="Y216" s="102"/>
      <c r="Z216" s="102"/>
      <c r="AA216" s="102" t="str">
        <f>IF(Table_Styles[[#This Row],[MT]]&lt;&gt;"",Table_Styles[[#This Row],[MT]],IF(Table_Styles[[#This Row],[MT Default]]&lt;&gt;"",Table_Styles[[#This Row],[MT Default]],""))</f>
        <v/>
      </c>
      <c r="AB216" s="102"/>
      <c r="AC216" s="102"/>
      <c r="AD216" s="102" t="str">
        <f>IF(Table_Styles[[#This Row],[MR]]&lt;&gt;"",Table_Styles[[#This Row],[MR]],IF(Table_Styles[[#This Row],[MR Default]]&lt;&gt;"",Table_Styles[[#This Row],[MR Default]],""))</f>
        <v/>
      </c>
      <c r="AE216" s="102"/>
      <c r="AF216" s="102"/>
      <c r="AG216" s="102" t="str">
        <f>IF(Table_Styles[[#This Row],[MB]]&lt;&gt;"",Table_Styles[[#This Row],[MB]],IF(Table_Styles[[#This Row],[MB Default]]&lt;&gt;"",Table_Styles[[#This Row],[MB Default]],""))</f>
        <v/>
      </c>
      <c r="AH216" s="102"/>
      <c r="AI216" s="102"/>
      <c r="AJ216" s="102" t="str">
        <f>IF(Table_Styles[[#This Row],[ML]]&lt;&gt;"",Table_Styles[[#This Row],[ML]],IF(Table_Styles[[#This Row],[ML Default]]&lt;&gt;"",Table_Styles[[#This Row],[ML Default]],""))</f>
        <v/>
      </c>
      <c r="AK216" s="102"/>
      <c r="AL216" s="102"/>
      <c r="AM216" s="102" t="str">
        <f>IF(Table_Styles[[#This Row],[PT]]&lt;&gt;"",Table_Styles[[#This Row],[PT]],IF(Table_Styles[[#This Row],[PT Default]]&lt;&gt;"",Table_Styles[[#This Row],[PT Default]],""))</f>
        <v/>
      </c>
      <c r="AN216" s="102"/>
      <c r="AO216" s="102"/>
      <c r="AP216" s="102" t="str">
        <f>IF(Table_Styles[[#This Row],[PR]]&lt;&gt;"",Table_Styles[[#This Row],[PR]],IF(Table_Styles[[#This Row],[PR Default]]&lt;&gt;"",Table_Styles[[#This Row],[PR Default]],""))</f>
        <v/>
      </c>
      <c r="AQ216" s="102"/>
      <c r="AR216" s="102"/>
      <c r="AS216" s="102" t="str">
        <f>IF(Table_Styles[[#This Row],[PB]]&lt;&gt;"",Table_Styles[[#This Row],[PB]],IF(Table_Styles[[#This Row],[PB Default]]&lt;&gt;"",Table_Styles[[#This Row],[PB Default]],""))</f>
        <v/>
      </c>
      <c r="AT216" s="102"/>
      <c r="AU216" s="102"/>
      <c r="AV216" s="102" t="str">
        <f>IF(Table_Styles[[#This Row],[PL]]&lt;&gt;"",Table_Styles[[#This Row],[PL]],IF(Table_Styles[[#This Row],[PL Default]]&lt;&gt;"",Table_Styles[[#This Row],[PL Default]],""))</f>
        <v/>
      </c>
      <c r="AW216" s="102"/>
      <c r="AX216" s="102"/>
      <c r="AY216" s="102" t="str">
        <f>IF(Table_Styles[[#This Row],[BT]]&lt;&gt;"",Table_Styles[[#This Row],[BT]],IF(Table_Styles[[#This Row],[BT Default]]&lt;&gt;"",Table_Styles[[#This Row],[BT Default]],""))</f>
        <v/>
      </c>
      <c r="AZ216" s="102"/>
      <c r="BA216" s="102"/>
      <c r="BB216" s="102" t="str">
        <f>IF(Table_Styles[[#This Row],[BR]]&lt;&gt;"",Table_Styles[[#This Row],[BR]],IF(Table_Styles[[#This Row],[BR Default]]&lt;&gt;"",Table_Styles[[#This Row],[BR Default]],""))</f>
        <v/>
      </c>
      <c r="BC216" s="102"/>
      <c r="BD216" s="102"/>
      <c r="BE216" s="102" t="str">
        <f>IF(Table_Styles[[#This Row],[BB]]&lt;&gt;"",Table_Styles[[#This Row],[BB]],IF(Table_Styles[[#This Row],[BB Default]]&lt;&gt;"",Table_Styles[[#This Row],[BB Default]],""))</f>
        <v/>
      </c>
      <c r="BF216" s="102"/>
      <c r="BG216" s="102"/>
      <c r="BH216" s="102" t="str">
        <f>IF(Table_Styles[[#This Row],[BL]]&lt;&gt;"",Table_Styles[[#This Row],[BL]],IF(Table_Styles[[#This Row],[BL Default]]&lt;&gt;"",Table_Styles[[#This Row],[BL Default]],""))</f>
        <v/>
      </c>
      <c r="BI216" s="102"/>
      <c r="BJ216" s="102"/>
      <c r="BK216" s="102" t="str">
        <f>IF(Table_Styles[[#This Row],[Width]]&lt;&gt;"",Table_Styles[[#This Row],[Width]],IF(Table_Styles[[#This Row],[Width Default]]&lt;&gt;"",Table_Styles[[#This Row],[Width Default]],""))</f>
        <v/>
      </c>
      <c r="BL216" s="102"/>
      <c r="BM216" s="102"/>
      <c r="BN216" s="102" t="str">
        <f>IF(Table_Styles[[#This Row],[Height]]&lt;&gt;"",Table_Styles[[#This Row],[Height]],IF(Table_Styles[[#This Row],[Height Default]]&lt;&gt;"",Table_Styles[[#This Row],[Height Default]],""))</f>
        <v/>
      </c>
      <c r="BO216" s="102"/>
      <c r="BP216" s="102"/>
      <c r="BQ216" s="102" t="str">
        <f>IF(Table_Styles[[#This Row],[Top]]&lt;&gt;"",Table_Styles[[#This Row],[Top]],IF(Table_Styles[[#This Row],[Top Default]]&lt;&gt;"",Table_Styles[[#This Row],[Top Default]],""))</f>
        <v/>
      </c>
      <c r="BR216" s="102"/>
      <c r="BS216" s="102"/>
      <c r="BT216" s="102" t="str">
        <f>IF(Table_Styles[[#This Row],[Right]]&lt;&gt;"",Table_Styles[[#This Row],[Right]],IF(Table_Styles[[#This Row],[Right Default]]&lt;&gt;"",Table_Styles[[#This Row],[Right Default]],""))</f>
        <v/>
      </c>
      <c r="BU216" s="102"/>
      <c r="BV216" s="102"/>
      <c r="BW216" s="102" t="str">
        <f>IF(Table_Styles[[#This Row],[Bottom]]&lt;&gt;"",Table_Styles[[#This Row],[Bottom]],IF(Table_Styles[[#This Row],[Bottom Default]]&lt;&gt;"",Table_Styles[[#This Row],[Bottom Default]],""))</f>
        <v/>
      </c>
      <c r="BX216" s="102"/>
      <c r="BY216" s="102"/>
      <c r="BZ216" s="102" t="str">
        <f>IF(Table_Styles[[#This Row],[Left]]&lt;&gt;"",Table_Styles[[#This Row],[Left]],IF(Table_Styles[[#This Row],[Left Default]]&lt;&gt;"",Table_Styles[[#This Row],[Left Default]],""))</f>
        <v/>
      </c>
      <c r="CA216" s="102"/>
      <c r="CB216" s="102" t="str">
        <f>IF(AND(Table_Styles[[#This Row],[Selector]]&lt;&gt;"",Table_Styles[[#This Row],[Font Family Used]]&lt;&gt;"",Table_Styles[[#This Row],[Font Weight Used]]&lt;&gt;""),Table_Styles[[#This Row],[Font Family Used]]&amp;" "&amp;Table_Styles[[#This Row],[Font Weight Used]],"")</f>
        <v/>
      </c>
      <c r="CC216" s="102" t="str">
        <f ca="1">IF(AND(Table_Styles[[#This Row],[Selector]],COUNTIF(OFFSET(CC:CC,0,0,ROW()-1,1),"="&amp;Table_Styles[[#This Row],[Font]])=0),Table_Styles[[#This Row],[Font]],"")</f>
        <v/>
      </c>
      <c r="CD216" s="102" t="str">
        <f ca="1">IF(Table_Styles[[#This Row],[Unique Font]]&lt;&gt;"",
"{""fontFamily"":"""&amp;Table_Styles[[#This Row],[Font Family Used]]&amp;""",""fontWeight"":"&amp;Table_Styles[[#This Row],[Font Weight Used]]&amp;"}","")</f>
        <v/>
      </c>
      <c r="CE216"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16" s="102" t="str">
        <f>IF(AND(Table_Styles[[#This Row],[Selector]]&lt;&gt;"", Table_Styles[[#This Row],[Config Properties]]&lt;&gt;""),
Table_Styles[[#This Row],[Selector]]&amp;" { "&amp;Table_Styles[[#This Row],[Config Properties]]&amp;" }","")</f>
        <v/>
      </c>
      <c r="CG216" s="102" t="str">
        <f xml:space="preserve">
SUBSTITUTE(SUBSTITUTE(SUBSTITUTE(SUBSTITUTE(SUBSTITUTE(SUBSTITUTE(SUBSTITUTE(SUBSTITUTE(Table_Styles[[#This Row],[Config]],
" {","{"),
"{ ","{"),
" }","}"),
"} ","}"),
" ,",","),
", ",","),
" :",":"),
": ",":")</f>
        <v/>
      </c>
    </row>
    <row r="217" spans="2:85" ht="21" customHeight="1">
      <c r="B217" t="s">
        <v>1371</v>
      </c>
      <c r="C217" s="181" t="s">
        <v>1357</v>
      </c>
      <c r="D217" t="s">
        <v>1362</v>
      </c>
      <c r="E217" s="124"/>
      <c r="F217" s="107" t="str">
        <f>IF(Table_Styles[[#This Row],[Font Family]]&lt;&gt;"",Table_Styles[[#This Row],[Font Family]],IF(Table_Styles[[#This Row],[Font Family Default]]&lt;&gt;"",Table_Styles[[#This Row],[Font Family Default]],""))</f>
        <v>icons</v>
      </c>
      <c r="G217" s="146"/>
      <c r="H217" s="124"/>
      <c r="I217" s="107" t="str">
        <f>IF(Table_Styles[[#This Row],[Font Size]]&lt;&gt;"",Table_Styles[[#This Row],[Font Size]],IF(Table_Styles[[#This Row],[Font Size Default]]&lt;&gt;"",Table_Styles[[#This Row],[Font Size Default]],""))</f>
        <v/>
      </c>
      <c r="J217" s="146"/>
      <c r="K217" s="124"/>
      <c r="L217" s="107" t="str">
        <f>IF(Table_Styles[[#This Row],[Font Weight]]&lt;&gt;"",Table_Styles[[#This Row],[Font Weight]],IF(Table_Styles[[#This Row],[Font Weight Default]]&lt;&gt;"",Table_Styles[[#This Row],[Font Weight Default]],""))</f>
        <v/>
      </c>
      <c r="M217" s="146"/>
      <c r="N217" s="124"/>
      <c r="O217" s="107" t="str">
        <f>IF(Table_Styles[[#This Row],[Colour]]&lt;&gt;"",Table_Styles[[#This Row],[Colour]],IF(Table_Styles[[#This Row],[Colour Default]]&lt;&gt;"",Table_Styles[[#This Row],[Colour Default]],""))</f>
        <v/>
      </c>
      <c r="P217" s="146"/>
      <c r="Q217" s="124"/>
      <c r="R217" s="107" t="str">
        <f>IF(Table_Styles[[#This Row],[Background]]&lt;&gt;"",Table_Styles[[#This Row],[Background]],IF(Table_Styles[[#This Row],[Background Default]]&lt;&gt;"",Table_Styles[[#This Row],[Background Default]],""))</f>
        <v/>
      </c>
      <c r="S217" s="146"/>
      <c r="T217" s="124"/>
      <c r="U217" s="107" t="str">
        <f>IF(Table_Styles[[#This Row],[Border]]&lt;&gt;"",Table_Styles[[#This Row],[Border]],IF(Table_Styles[[#This Row],[Border Default]]&lt;&gt;"",Table_Styles[[#This Row],[Border Default]],""))</f>
        <v/>
      </c>
      <c r="V217" s="124"/>
      <c r="W217" s="124"/>
      <c r="X217" s="107" t="str">
        <f>IF(Table_Styles[[#This Row],[Border Radius]]&lt;&gt;"",Table_Styles[[#This Row],[Border Radius]],IF(Table_Styles[[#This Row],[Border Radius Default]]&lt;&gt;"",Table_Styles[[#This Row],[Border Radius Default]],""))</f>
        <v/>
      </c>
      <c r="Y217" s="146"/>
      <c r="Z217" s="124"/>
      <c r="AA217" s="107" t="str">
        <f>IF(Table_Styles[[#This Row],[MT]]&lt;&gt;"",Table_Styles[[#This Row],[MT]],IF(Table_Styles[[#This Row],[MT Default]]&lt;&gt;"",Table_Styles[[#This Row],[MT Default]],""))</f>
        <v/>
      </c>
      <c r="AB217" s="146"/>
      <c r="AC217" s="124"/>
      <c r="AD217" s="107" t="str">
        <f>IF(Table_Styles[[#This Row],[MR]]&lt;&gt;"",Table_Styles[[#This Row],[MR]],IF(Table_Styles[[#This Row],[MR Default]]&lt;&gt;"",Table_Styles[[#This Row],[MR Default]],""))</f>
        <v/>
      </c>
      <c r="AE217" s="146"/>
      <c r="AF217" s="124"/>
      <c r="AG217" s="107" t="str">
        <f>IF(Table_Styles[[#This Row],[MB]]&lt;&gt;"",Table_Styles[[#This Row],[MB]],IF(Table_Styles[[#This Row],[MB Default]]&lt;&gt;"",Table_Styles[[#This Row],[MB Default]],""))</f>
        <v/>
      </c>
      <c r="AH217" s="146"/>
      <c r="AI217" s="124"/>
      <c r="AJ217" s="107" t="str">
        <f>IF(Table_Styles[[#This Row],[ML]]&lt;&gt;"",Table_Styles[[#This Row],[ML]],IF(Table_Styles[[#This Row],[ML Default]]&lt;&gt;"",Table_Styles[[#This Row],[ML Default]],""))</f>
        <v/>
      </c>
      <c r="AK217" s="146"/>
      <c r="AL217" s="124"/>
      <c r="AM217" s="107" t="str">
        <f>IF(Table_Styles[[#This Row],[PT]]&lt;&gt;"",Table_Styles[[#This Row],[PT]],IF(Table_Styles[[#This Row],[PT Default]]&lt;&gt;"",Table_Styles[[#This Row],[PT Default]],""))</f>
        <v/>
      </c>
      <c r="AN217" s="146"/>
      <c r="AO217" s="124"/>
      <c r="AP217" s="107" t="str">
        <f>IF(Table_Styles[[#This Row],[PR]]&lt;&gt;"",Table_Styles[[#This Row],[PR]],IF(Table_Styles[[#This Row],[PR Default]]&lt;&gt;"",Table_Styles[[#This Row],[PR Default]],""))</f>
        <v/>
      </c>
      <c r="AQ217" s="146"/>
      <c r="AR217" s="124"/>
      <c r="AS217" s="107" t="str">
        <f>IF(Table_Styles[[#This Row],[PB]]&lt;&gt;"",Table_Styles[[#This Row],[PB]],IF(Table_Styles[[#This Row],[PB Default]]&lt;&gt;"",Table_Styles[[#This Row],[PB Default]],""))</f>
        <v/>
      </c>
      <c r="AT217" s="146"/>
      <c r="AU217" s="124"/>
      <c r="AV217" s="107" t="str">
        <f>IF(Table_Styles[[#This Row],[PL]]&lt;&gt;"",Table_Styles[[#This Row],[PL]],IF(Table_Styles[[#This Row],[PL Default]]&lt;&gt;"",Table_Styles[[#This Row],[PL Default]],""))</f>
        <v/>
      </c>
      <c r="AW217" s="146"/>
      <c r="AX217" s="124"/>
      <c r="AY217" s="107" t="str">
        <f>IF(Table_Styles[[#This Row],[BT]]&lt;&gt;"",Table_Styles[[#This Row],[BT]],IF(Table_Styles[[#This Row],[BT Default]]&lt;&gt;"",Table_Styles[[#This Row],[BT Default]],""))</f>
        <v/>
      </c>
      <c r="AZ217" s="146"/>
      <c r="BA217" s="124"/>
      <c r="BB217" s="107" t="str">
        <f>IF(Table_Styles[[#This Row],[BR]]&lt;&gt;"",Table_Styles[[#This Row],[BR]],IF(Table_Styles[[#This Row],[BR Default]]&lt;&gt;"",Table_Styles[[#This Row],[BR Default]],""))</f>
        <v/>
      </c>
      <c r="BC217" s="146"/>
      <c r="BD217" s="124"/>
      <c r="BE217" s="107" t="str">
        <f>IF(Table_Styles[[#This Row],[BB]]&lt;&gt;"",Table_Styles[[#This Row],[BB]],IF(Table_Styles[[#This Row],[BB Default]]&lt;&gt;"",Table_Styles[[#This Row],[BB Default]],""))</f>
        <v/>
      </c>
      <c r="BF217" s="146"/>
      <c r="BG217" s="124"/>
      <c r="BH217" s="107" t="str">
        <f>IF(Table_Styles[[#This Row],[BL]]&lt;&gt;"",Table_Styles[[#This Row],[BL]],IF(Table_Styles[[#This Row],[BL Default]]&lt;&gt;"",Table_Styles[[#This Row],[BL Default]],""))</f>
        <v/>
      </c>
      <c r="BI217" s="124"/>
      <c r="BJ217" s="124"/>
      <c r="BK217" s="107" t="str">
        <f>IF(Table_Styles[[#This Row],[Width]]&lt;&gt;"",Table_Styles[[#This Row],[Width]],IF(Table_Styles[[#This Row],[Width Default]]&lt;&gt;"",Table_Styles[[#This Row],[Width Default]],""))</f>
        <v/>
      </c>
      <c r="BL217" s="124"/>
      <c r="BM217" s="124"/>
      <c r="BN217" s="107" t="str">
        <f>IF(Table_Styles[[#This Row],[Height]]&lt;&gt;"",Table_Styles[[#This Row],[Height]],IF(Table_Styles[[#This Row],[Height Default]]&lt;&gt;"",Table_Styles[[#This Row],[Height Default]],""))</f>
        <v/>
      </c>
      <c r="BO217" s="101"/>
      <c r="BP217" s="101"/>
      <c r="BQ217" s="107" t="str">
        <f>IF(Table_Styles[[#This Row],[Top]]&lt;&gt;"",Table_Styles[[#This Row],[Top]],IF(Table_Styles[[#This Row],[Top Default]]&lt;&gt;"",Table_Styles[[#This Row],[Top Default]],""))</f>
        <v/>
      </c>
      <c r="BR217" s="101"/>
      <c r="BS217" s="101"/>
      <c r="BT217" s="107" t="str">
        <f>IF(Table_Styles[[#This Row],[Right]]&lt;&gt;"",Table_Styles[[#This Row],[Right]],IF(Table_Styles[[#This Row],[Right Default]]&lt;&gt;"",Table_Styles[[#This Row],[Right Default]],""))</f>
        <v/>
      </c>
      <c r="BU217" s="101"/>
      <c r="BV217" s="101"/>
      <c r="BW217" s="107" t="str">
        <f>IF(Table_Styles[[#This Row],[Bottom]]&lt;&gt;"",Table_Styles[[#This Row],[Bottom]],IF(Table_Styles[[#This Row],[Bottom Default]]&lt;&gt;"",Table_Styles[[#This Row],[Bottom Default]],""))</f>
        <v/>
      </c>
      <c r="BX217" s="101"/>
      <c r="BY217" s="101"/>
      <c r="BZ217" s="107" t="str">
        <f>IF(Table_Styles[[#This Row],[Left]]&lt;&gt;"",Table_Styles[[#This Row],[Left]],IF(Table_Styles[[#This Row],[Left Default]]&lt;&gt;"",Table_Styles[[#This Row],[Left Default]],""))</f>
        <v/>
      </c>
      <c r="CA217" s="184" t="s">
        <v>1501</v>
      </c>
      <c r="CB217" s="107" t="str">
        <f>IF(AND(Table_Styles[[#This Row],[Selector]]&lt;&gt;"",Table_Styles[[#This Row],[Font Family Used]]&lt;&gt;"",Table_Styles[[#This Row],[Font Weight Used]]&lt;&gt;""),Table_Styles[[#This Row],[Font Family Used]]&amp;" "&amp;Table_Styles[[#This Row],[Font Weight Used]],"")</f>
        <v/>
      </c>
      <c r="CC217" s="107" t="str">
        <f ca="1">IF(AND(Table_Styles[[#This Row],[Selector]],COUNTIF(OFFSET(CC:CC,0,0,ROW()-1,1),"="&amp;Table_Styles[[#This Row],[Font]])=0),Table_Styles[[#This Row],[Font]],"")</f>
        <v/>
      </c>
      <c r="CD217" s="107" t="str">
        <f ca="1">IF(Table_Styles[[#This Row],[Unique Font]]&lt;&gt;"",
"{""fontFamily"":"""&amp;Table_Styles[[#This Row],[Font Family Used]]&amp;""",""fontWeight"":"&amp;Table_Styles[[#This Row],[Font Weight Used]]&amp;"}","")</f>
        <v/>
      </c>
      <c r="CE217"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'icons';src: url('/assets/carl/dev/development/sample.eot'); src: url('/assets/carl/dev/development/sample.eot#iefix') format('embedded-opentype'), url('/assets/carl/dev/development/sample.woff2') format('woff2'), url('/assets/carl/dev/development/sample.woff') format('woff'), url('/assets/carl/dev/development/sample.ttf') format('truetype'), url('/assets/carl/dev/development/sample.svg#sample') format('svg'); font-weight: normal; font-style: normal;</v>
      </c>
      <c r="CF217" s="106" t="str">
        <f>IF(AND(Table_Styles[[#This Row],[Selector]]&lt;&gt;"", Table_Styles[[#This Row],[Config Properties]]&lt;&gt;""),
Table_Styles[[#This Row],[Selector]]&amp;" { "&amp;Table_Styles[[#This Row],[Config Properties]]&amp;" }","")</f>
        <v>@font-face { font-family: 'icons';src: url('/assets/carl/dev/development/sample.eot'); src: url('/assets/carl/dev/development/sample.eot#iefix') format('embedded-opentype'), url('/assets/carl/dev/development/sample.woff2') format('woff2'), url('/assets/carl/dev/development/sample.woff') format('woff'), url('/assets/carl/dev/development/sample.ttf') format('truetype'), url('/assets/carl/dev/development/sample.svg#sample') format('svg'); font-weight: normal; font-style: normal; }</v>
      </c>
      <c r="CG217" s="106" t="str">
        <f xml:space="preserve">
SUBSTITUTE(SUBSTITUTE(SUBSTITUTE(SUBSTITUTE(SUBSTITUTE(SUBSTITUTE(SUBSTITUTE(SUBSTITUTE(Table_Styles[[#This Row],[Config]],
" {","{"),
"{ ","{"),
" }","}"),
"} ","}"),
" ,",","),
", ",","),
" :",":"),
": ",":")</f>
        <v>@font-face{font-family:'icons';src:url('/assets/carl/dev/development/sample.eot'); src:url('/assets/carl/dev/development/sample.eot#iefix') format('embedded-opentype'),url('/assets/carl/dev/development/sample.woff2') format('woff2'),url('/assets/carl/dev/development/sample.woff') format('woff'),url('/assets/carl/dev/development/sample.ttf') format('truetype'),url('/assets/carl/dev/development/sample.svg#sample') format('svg'); font-weight:normal; font-style:normal;}</v>
      </c>
    </row>
    <row r="218" spans="2:85" ht="21" customHeight="1">
      <c r="B218" s="101" t="s">
        <v>1364</v>
      </c>
      <c r="C218" s="293" t="s">
        <v>1358</v>
      </c>
      <c r="D218" t="s">
        <v>1362</v>
      </c>
      <c r="E218" s="124"/>
      <c r="F218" s="107" t="str">
        <f>IF(Table_Styles[[#This Row],[Font Family]]&lt;&gt;"",Table_Styles[[#This Row],[Font Family]],IF(Table_Styles[[#This Row],[Font Family Default]]&lt;&gt;"",Table_Styles[[#This Row],[Font Family Default]],""))</f>
        <v>icons</v>
      </c>
      <c r="G218" s="146" t="s">
        <v>386</v>
      </c>
      <c r="H218" s="124"/>
      <c r="I218" s="107" t="str">
        <f>IF(Table_Styles[[#This Row],[Font Size]]&lt;&gt;"",Table_Styles[[#This Row],[Font Size]],IF(Table_Styles[[#This Row],[Font Size Default]]&lt;&gt;"",Table_Styles[[#This Row],[Font Size Default]],""))</f>
        <v>40px</v>
      </c>
      <c r="J218" s="146" t="s">
        <v>1363</v>
      </c>
      <c r="K218" s="124"/>
      <c r="L218" s="107" t="str">
        <f>IF(Table_Styles[[#This Row],[Font Weight]]&lt;&gt;"",Table_Styles[[#This Row],[Font Weight]],IF(Table_Styles[[#This Row],[Font Weight Default]]&lt;&gt;"",Table_Styles[[#This Row],[Font Weight Default]],""))</f>
        <v>200</v>
      </c>
      <c r="M218" s="146"/>
      <c r="N218" s="124"/>
      <c r="O218" s="107" t="str">
        <f>IF(Table_Styles[[#This Row],[Colour]]&lt;&gt;"",Table_Styles[[#This Row],[Colour]],IF(Table_Styles[[#This Row],[Colour Default]]&lt;&gt;"",Table_Styles[[#This Row],[Colour Default]],""))</f>
        <v/>
      </c>
      <c r="P218" s="146"/>
      <c r="Q218" s="124"/>
      <c r="R218" s="107" t="str">
        <f>IF(Table_Styles[[#This Row],[Background]]&lt;&gt;"",Table_Styles[[#This Row],[Background]],IF(Table_Styles[[#This Row],[Background Default]]&lt;&gt;"",Table_Styles[[#This Row],[Background Default]],""))</f>
        <v/>
      </c>
      <c r="S218" s="146"/>
      <c r="T218" s="124"/>
      <c r="U218" s="107" t="str">
        <f>IF(Table_Styles[[#This Row],[Border]]&lt;&gt;"",Table_Styles[[#This Row],[Border]],IF(Table_Styles[[#This Row],[Border Default]]&lt;&gt;"",Table_Styles[[#This Row],[Border Default]],""))</f>
        <v/>
      </c>
      <c r="V218" s="124"/>
      <c r="W218" s="124"/>
      <c r="X218" s="107" t="str">
        <f>IF(Table_Styles[[#This Row],[Border Radius]]&lt;&gt;"",Table_Styles[[#This Row],[Border Radius]],IF(Table_Styles[[#This Row],[Border Radius Default]]&lt;&gt;"",Table_Styles[[#This Row],[Border Radius Default]],""))</f>
        <v/>
      </c>
      <c r="Y218" s="146"/>
      <c r="Z218" s="124"/>
      <c r="AA218" s="107" t="str">
        <f>IF(Table_Styles[[#This Row],[MT]]&lt;&gt;"",Table_Styles[[#This Row],[MT]],IF(Table_Styles[[#This Row],[MT Default]]&lt;&gt;"",Table_Styles[[#This Row],[MT Default]],""))</f>
        <v/>
      </c>
      <c r="AB218" s="146"/>
      <c r="AC218" s="124"/>
      <c r="AD218" s="107" t="str">
        <f>IF(Table_Styles[[#This Row],[MR]]&lt;&gt;"",Table_Styles[[#This Row],[MR]],IF(Table_Styles[[#This Row],[MR Default]]&lt;&gt;"",Table_Styles[[#This Row],[MR Default]],""))</f>
        <v/>
      </c>
      <c r="AE218" s="146"/>
      <c r="AF218" s="124"/>
      <c r="AG218" s="107" t="str">
        <f>IF(Table_Styles[[#This Row],[MB]]&lt;&gt;"",Table_Styles[[#This Row],[MB]],IF(Table_Styles[[#This Row],[MB Default]]&lt;&gt;"",Table_Styles[[#This Row],[MB Default]],""))</f>
        <v/>
      </c>
      <c r="AH218" s="146"/>
      <c r="AI218" s="124"/>
      <c r="AJ218" s="107" t="str">
        <f>IF(Table_Styles[[#This Row],[ML]]&lt;&gt;"",Table_Styles[[#This Row],[ML]],IF(Table_Styles[[#This Row],[ML Default]]&lt;&gt;"",Table_Styles[[#This Row],[ML Default]],""))</f>
        <v/>
      </c>
      <c r="AK218" s="146"/>
      <c r="AL218" s="124"/>
      <c r="AM218" s="107" t="str">
        <f>IF(Table_Styles[[#This Row],[PT]]&lt;&gt;"",Table_Styles[[#This Row],[PT]],IF(Table_Styles[[#This Row],[PT Default]]&lt;&gt;"",Table_Styles[[#This Row],[PT Default]],""))</f>
        <v/>
      </c>
      <c r="AN218" s="146"/>
      <c r="AO218" s="124"/>
      <c r="AP218" s="107" t="str">
        <f>IF(Table_Styles[[#This Row],[PR]]&lt;&gt;"",Table_Styles[[#This Row],[PR]],IF(Table_Styles[[#This Row],[PR Default]]&lt;&gt;"",Table_Styles[[#This Row],[PR Default]],""))</f>
        <v/>
      </c>
      <c r="AQ218" s="146"/>
      <c r="AR218" s="124"/>
      <c r="AS218" s="107" t="str">
        <f>IF(Table_Styles[[#This Row],[PB]]&lt;&gt;"",Table_Styles[[#This Row],[PB]],IF(Table_Styles[[#This Row],[PB Default]]&lt;&gt;"",Table_Styles[[#This Row],[PB Default]],""))</f>
        <v/>
      </c>
      <c r="AT218" s="146"/>
      <c r="AU218" s="124"/>
      <c r="AV218" s="107" t="str">
        <f>IF(Table_Styles[[#This Row],[PL]]&lt;&gt;"",Table_Styles[[#This Row],[PL]],IF(Table_Styles[[#This Row],[PL Default]]&lt;&gt;"",Table_Styles[[#This Row],[PL Default]],""))</f>
        <v/>
      </c>
      <c r="AW218" s="146"/>
      <c r="AX218" s="124"/>
      <c r="AY218" s="107" t="str">
        <f>IF(Table_Styles[[#This Row],[BT]]&lt;&gt;"",Table_Styles[[#This Row],[BT]],IF(Table_Styles[[#This Row],[BT Default]]&lt;&gt;"",Table_Styles[[#This Row],[BT Default]],""))</f>
        <v/>
      </c>
      <c r="AZ218" s="146"/>
      <c r="BA218" s="124"/>
      <c r="BB218" s="107" t="str">
        <f>IF(Table_Styles[[#This Row],[BR]]&lt;&gt;"",Table_Styles[[#This Row],[BR]],IF(Table_Styles[[#This Row],[BR Default]]&lt;&gt;"",Table_Styles[[#This Row],[BR Default]],""))</f>
        <v/>
      </c>
      <c r="BC218" s="146"/>
      <c r="BD218" s="124"/>
      <c r="BE218" s="107" t="str">
        <f>IF(Table_Styles[[#This Row],[BB]]&lt;&gt;"",Table_Styles[[#This Row],[BB]],IF(Table_Styles[[#This Row],[BB Default]]&lt;&gt;"",Table_Styles[[#This Row],[BB Default]],""))</f>
        <v/>
      </c>
      <c r="BF218" s="146"/>
      <c r="BG218" s="124"/>
      <c r="BH218" s="107" t="str">
        <f>IF(Table_Styles[[#This Row],[BL]]&lt;&gt;"",Table_Styles[[#This Row],[BL]],IF(Table_Styles[[#This Row],[BL Default]]&lt;&gt;"",Table_Styles[[#This Row],[BL Default]],""))</f>
        <v/>
      </c>
      <c r="BI218" s="124"/>
      <c r="BJ218" s="124"/>
      <c r="BK218" s="107" t="str">
        <f>IF(Table_Styles[[#This Row],[Width]]&lt;&gt;"",Table_Styles[[#This Row],[Width]],IF(Table_Styles[[#This Row],[Width Default]]&lt;&gt;"",Table_Styles[[#This Row],[Width Default]],""))</f>
        <v/>
      </c>
      <c r="BL218" s="124"/>
      <c r="BM218" s="124"/>
      <c r="BN218" s="107" t="str">
        <f>IF(Table_Styles[[#This Row],[Height]]&lt;&gt;"",Table_Styles[[#This Row],[Height]],IF(Table_Styles[[#This Row],[Height Default]]&lt;&gt;"",Table_Styles[[#This Row],[Height Default]],""))</f>
        <v/>
      </c>
      <c r="BO218" s="101"/>
      <c r="BP218" s="101"/>
      <c r="BQ218" s="107" t="str">
        <f>IF(Table_Styles[[#This Row],[Top]]&lt;&gt;"",Table_Styles[[#This Row],[Top]],IF(Table_Styles[[#This Row],[Top Default]]&lt;&gt;"",Table_Styles[[#This Row],[Top Default]],""))</f>
        <v/>
      </c>
      <c r="BR218" s="101"/>
      <c r="BS218" s="101"/>
      <c r="BT218" s="107" t="str">
        <f>IF(Table_Styles[[#This Row],[Right]]&lt;&gt;"",Table_Styles[[#This Row],[Right]],IF(Table_Styles[[#This Row],[Right Default]]&lt;&gt;"",Table_Styles[[#This Row],[Right Default]],""))</f>
        <v/>
      </c>
      <c r="BU218" s="101"/>
      <c r="BV218" s="101"/>
      <c r="BW218" s="107" t="str">
        <f>IF(Table_Styles[[#This Row],[Bottom]]&lt;&gt;"",Table_Styles[[#This Row],[Bottom]],IF(Table_Styles[[#This Row],[Bottom Default]]&lt;&gt;"",Table_Styles[[#This Row],[Bottom Default]],""))</f>
        <v/>
      </c>
      <c r="BX218" s="101"/>
      <c r="BY218" s="101"/>
      <c r="BZ218" s="107" t="str">
        <f>IF(Table_Styles[[#This Row],[Left]]&lt;&gt;"",Table_Styles[[#This Row],[Left]],IF(Table_Styles[[#This Row],[Left Default]]&lt;&gt;"",Table_Styles[[#This Row],[Left Default]],""))</f>
        <v/>
      </c>
      <c r="CA218" s="124" t="s">
        <v>1375</v>
      </c>
      <c r="CB218" s="107" t="str">
        <f>IF(AND(Table_Styles[[#This Row],[Selector]]&lt;&gt;"",Table_Styles[[#This Row],[Font Family Used]]&lt;&gt;"",Table_Styles[[#This Row],[Font Weight Used]]&lt;&gt;""),Table_Styles[[#This Row],[Font Family Used]]&amp;" "&amp;Table_Styles[[#This Row],[Font Weight Used]],"")</f>
        <v>icons 200</v>
      </c>
      <c r="CC218" s="107" t="str">
        <f ca="1">IF(AND(Table_Styles[[#This Row],[Selector]],COUNTIF(OFFSET(CC:CC,0,0,ROW()-1,1),"="&amp;Table_Styles[[#This Row],[Font]])=0),Table_Styles[[#This Row],[Font]],"")</f>
        <v>icons 200</v>
      </c>
      <c r="CD218" s="107" t="str">
        <f ca="1">IF(Table_Styles[[#This Row],[Unique Font]]&lt;&gt;"",
"{""fontFamily"":"""&amp;Table_Styles[[#This Row],[Font Family Used]]&amp;""",""fontWeight"":"&amp;Table_Styles[[#This Row],[Font Weight Used]]&amp;"}","")</f>
        <v>{"fontFamily":"icons","fontWeight":200}</v>
      </c>
      <c r="CE218"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'icons';font-size: 40px;font-weight: 200;content: '\\e803'; position: relative; top: -10px;</v>
      </c>
      <c r="CF218" s="106" t="str">
        <f>IF(AND(Table_Styles[[#This Row],[Selector]]&lt;&gt;"", Table_Styles[[#This Row],[Config Properties]]&lt;&gt;""),
Table_Styles[[#This Row],[Selector]]&amp;" { "&amp;Table_Styles[[#This Row],[Config Properties]]&amp;" }","")</f>
        <v>.icon-1million:before { font-family: 'icons';font-size: 40px;font-weight: 200;content: '\\e803'; position: relative; top: -10px; }</v>
      </c>
      <c r="CG218" s="106" t="str">
        <f xml:space="preserve">
SUBSTITUTE(SUBSTITUTE(SUBSTITUTE(SUBSTITUTE(SUBSTITUTE(SUBSTITUTE(SUBSTITUTE(SUBSTITUTE(Table_Styles[[#This Row],[Config]],
" {","{"),
"{ ","{"),
" }","}"),
"} ","}"),
" ,",","),
", ",","),
" :",":"),
": ",":")</f>
        <v>.icon-1million:before{font-family:'icons';font-size:40px;font-weight:200;content:'\\e803'; position:relative; top:-10px;}</v>
      </c>
    </row>
    <row r="219" spans="2:85" ht="21" customHeight="1">
      <c r="B219" s="101" t="s">
        <v>1365</v>
      </c>
      <c r="C219" s="293" t="s">
        <v>1359</v>
      </c>
      <c r="D219" t="s">
        <v>1362</v>
      </c>
      <c r="E219" s="124"/>
      <c r="F219" s="107" t="str">
        <f>IF(Table_Styles[[#This Row],[Font Family]]&lt;&gt;"",Table_Styles[[#This Row],[Font Family]],IF(Table_Styles[[#This Row],[Font Family Default]]&lt;&gt;"",Table_Styles[[#This Row],[Font Family Default]],""))</f>
        <v>icons</v>
      </c>
      <c r="G219" s="146" t="s">
        <v>386</v>
      </c>
      <c r="H219" s="124"/>
      <c r="I219" s="107" t="str">
        <f>IF(Table_Styles[[#This Row],[Font Size]]&lt;&gt;"",Table_Styles[[#This Row],[Font Size]],IF(Table_Styles[[#This Row],[Font Size Default]]&lt;&gt;"",Table_Styles[[#This Row],[Font Size Default]],""))</f>
        <v>40px</v>
      </c>
      <c r="J219" s="146" t="s">
        <v>1363</v>
      </c>
      <c r="K219" s="124"/>
      <c r="L219" s="107" t="str">
        <f>IF(Table_Styles[[#This Row],[Font Weight]]&lt;&gt;"",Table_Styles[[#This Row],[Font Weight]],IF(Table_Styles[[#This Row],[Font Weight Default]]&lt;&gt;"",Table_Styles[[#This Row],[Font Weight Default]],""))</f>
        <v>200</v>
      </c>
      <c r="M219" s="146"/>
      <c r="N219" s="124"/>
      <c r="O219" s="107" t="str">
        <f>IF(Table_Styles[[#This Row],[Colour]]&lt;&gt;"",Table_Styles[[#This Row],[Colour]],IF(Table_Styles[[#This Row],[Colour Default]]&lt;&gt;"",Table_Styles[[#This Row],[Colour Default]],""))</f>
        <v/>
      </c>
      <c r="P219" s="146"/>
      <c r="Q219" s="124"/>
      <c r="R219" s="107" t="str">
        <f>IF(Table_Styles[[#This Row],[Background]]&lt;&gt;"",Table_Styles[[#This Row],[Background]],IF(Table_Styles[[#This Row],[Background Default]]&lt;&gt;"",Table_Styles[[#This Row],[Background Default]],""))</f>
        <v/>
      </c>
      <c r="S219" s="146"/>
      <c r="T219" s="124"/>
      <c r="U219" s="107" t="str">
        <f>IF(Table_Styles[[#This Row],[Border]]&lt;&gt;"",Table_Styles[[#This Row],[Border]],IF(Table_Styles[[#This Row],[Border Default]]&lt;&gt;"",Table_Styles[[#This Row],[Border Default]],""))</f>
        <v/>
      </c>
      <c r="V219" s="124"/>
      <c r="W219" s="124"/>
      <c r="X219" s="107" t="str">
        <f>IF(Table_Styles[[#This Row],[Border Radius]]&lt;&gt;"",Table_Styles[[#This Row],[Border Radius]],IF(Table_Styles[[#This Row],[Border Radius Default]]&lt;&gt;"",Table_Styles[[#This Row],[Border Radius Default]],""))</f>
        <v/>
      </c>
      <c r="Y219" s="146"/>
      <c r="Z219" s="124"/>
      <c r="AA219" s="107" t="str">
        <f>IF(Table_Styles[[#This Row],[MT]]&lt;&gt;"",Table_Styles[[#This Row],[MT]],IF(Table_Styles[[#This Row],[MT Default]]&lt;&gt;"",Table_Styles[[#This Row],[MT Default]],""))</f>
        <v/>
      </c>
      <c r="AB219" s="146"/>
      <c r="AC219" s="124"/>
      <c r="AD219" s="107" t="str">
        <f>IF(Table_Styles[[#This Row],[MR]]&lt;&gt;"",Table_Styles[[#This Row],[MR]],IF(Table_Styles[[#This Row],[MR Default]]&lt;&gt;"",Table_Styles[[#This Row],[MR Default]],""))</f>
        <v/>
      </c>
      <c r="AE219" s="146"/>
      <c r="AF219" s="124"/>
      <c r="AG219" s="107" t="str">
        <f>IF(Table_Styles[[#This Row],[MB]]&lt;&gt;"",Table_Styles[[#This Row],[MB]],IF(Table_Styles[[#This Row],[MB Default]]&lt;&gt;"",Table_Styles[[#This Row],[MB Default]],""))</f>
        <v/>
      </c>
      <c r="AH219" s="146"/>
      <c r="AI219" s="124"/>
      <c r="AJ219" s="107" t="str">
        <f>IF(Table_Styles[[#This Row],[ML]]&lt;&gt;"",Table_Styles[[#This Row],[ML]],IF(Table_Styles[[#This Row],[ML Default]]&lt;&gt;"",Table_Styles[[#This Row],[ML Default]],""))</f>
        <v/>
      </c>
      <c r="AK219" s="146"/>
      <c r="AL219" s="124"/>
      <c r="AM219" s="107" t="str">
        <f>IF(Table_Styles[[#This Row],[PT]]&lt;&gt;"",Table_Styles[[#This Row],[PT]],IF(Table_Styles[[#This Row],[PT Default]]&lt;&gt;"",Table_Styles[[#This Row],[PT Default]],""))</f>
        <v/>
      </c>
      <c r="AN219" s="146"/>
      <c r="AO219" s="124"/>
      <c r="AP219" s="107" t="str">
        <f>IF(Table_Styles[[#This Row],[PR]]&lt;&gt;"",Table_Styles[[#This Row],[PR]],IF(Table_Styles[[#This Row],[PR Default]]&lt;&gt;"",Table_Styles[[#This Row],[PR Default]],""))</f>
        <v/>
      </c>
      <c r="AQ219" s="146"/>
      <c r="AR219" s="124"/>
      <c r="AS219" s="107" t="str">
        <f>IF(Table_Styles[[#This Row],[PB]]&lt;&gt;"",Table_Styles[[#This Row],[PB]],IF(Table_Styles[[#This Row],[PB Default]]&lt;&gt;"",Table_Styles[[#This Row],[PB Default]],""))</f>
        <v/>
      </c>
      <c r="AT219" s="146"/>
      <c r="AU219" s="124"/>
      <c r="AV219" s="107" t="str">
        <f>IF(Table_Styles[[#This Row],[PL]]&lt;&gt;"",Table_Styles[[#This Row],[PL]],IF(Table_Styles[[#This Row],[PL Default]]&lt;&gt;"",Table_Styles[[#This Row],[PL Default]],""))</f>
        <v/>
      </c>
      <c r="AW219" s="146"/>
      <c r="AX219" s="124"/>
      <c r="AY219" s="107" t="str">
        <f>IF(Table_Styles[[#This Row],[BT]]&lt;&gt;"",Table_Styles[[#This Row],[BT]],IF(Table_Styles[[#This Row],[BT Default]]&lt;&gt;"",Table_Styles[[#This Row],[BT Default]],""))</f>
        <v/>
      </c>
      <c r="AZ219" s="146"/>
      <c r="BA219" s="124"/>
      <c r="BB219" s="107" t="str">
        <f>IF(Table_Styles[[#This Row],[BR]]&lt;&gt;"",Table_Styles[[#This Row],[BR]],IF(Table_Styles[[#This Row],[BR Default]]&lt;&gt;"",Table_Styles[[#This Row],[BR Default]],""))</f>
        <v/>
      </c>
      <c r="BC219" s="146"/>
      <c r="BD219" s="124"/>
      <c r="BE219" s="107" t="str">
        <f>IF(Table_Styles[[#This Row],[BB]]&lt;&gt;"",Table_Styles[[#This Row],[BB]],IF(Table_Styles[[#This Row],[BB Default]]&lt;&gt;"",Table_Styles[[#This Row],[BB Default]],""))</f>
        <v/>
      </c>
      <c r="BF219" s="146"/>
      <c r="BG219" s="124"/>
      <c r="BH219" s="107" t="str">
        <f>IF(Table_Styles[[#This Row],[BL]]&lt;&gt;"",Table_Styles[[#This Row],[BL]],IF(Table_Styles[[#This Row],[BL Default]]&lt;&gt;"",Table_Styles[[#This Row],[BL Default]],""))</f>
        <v/>
      </c>
      <c r="BI219" s="124"/>
      <c r="BJ219" s="124"/>
      <c r="BK219" s="107" t="str">
        <f>IF(Table_Styles[[#This Row],[Width]]&lt;&gt;"",Table_Styles[[#This Row],[Width]],IF(Table_Styles[[#This Row],[Width Default]]&lt;&gt;"",Table_Styles[[#This Row],[Width Default]],""))</f>
        <v/>
      </c>
      <c r="BL219" s="124"/>
      <c r="BM219" s="124"/>
      <c r="BN219" s="107" t="str">
        <f>IF(Table_Styles[[#This Row],[Height]]&lt;&gt;"",Table_Styles[[#This Row],[Height]],IF(Table_Styles[[#This Row],[Height Default]]&lt;&gt;"",Table_Styles[[#This Row],[Height Default]],""))</f>
        <v/>
      </c>
      <c r="BO219" s="101"/>
      <c r="BP219" s="101"/>
      <c r="BQ219" s="107" t="str">
        <f>IF(Table_Styles[[#This Row],[Top]]&lt;&gt;"",Table_Styles[[#This Row],[Top]],IF(Table_Styles[[#This Row],[Top Default]]&lt;&gt;"",Table_Styles[[#This Row],[Top Default]],""))</f>
        <v/>
      </c>
      <c r="BR219" s="101"/>
      <c r="BS219" s="101"/>
      <c r="BT219" s="107" t="str">
        <f>IF(Table_Styles[[#This Row],[Right]]&lt;&gt;"",Table_Styles[[#This Row],[Right]],IF(Table_Styles[[#This Row],[Right Default]]&lt;&gt;"",Table_Styles[[#This Row],[Right Default]],""))</f>
        <v/>
      </c>
      <c r="BU219" s="101"/>
      <c r="BV219" s="101"/>
      <c r="BW219" s="107" t="str">
        <f>IF(Table_Styles[[#This Row],[Bottom]]&lt;&gt;"",Table_Styles[[#This Row],[Bottom]],IF(Table_Styles[[#This Row],[Bottom Default]]&lt;&gt;"",Table_Styles[[#This Row],[Bottom Default]],""))</f>
        <v/>
      </c>
      <c r="BX219" s="101"/>
      <c r="BY219" s="101"/>
      <c r="BZ219" s="107" t="str">
        <f>IF(Table_Styles[[#This Row],[Left]]&lt;&gt;"",Table_Styles[[#This Row],[Left]],IF(Table_Styles[[#This Row],[Left Default]]&lt;&gt;"",Table_Styles[[#This Row],[Left Default]],""))</f>
        <v/>
      </c>
      <c r="CA219" s="124" t="s">
        <v>1372</v>
      </c>
      <c r="CB219" s="107" t="str">
        <f>IF(AND(Table_Styles[[#This Row],[Selector]]&lt;&gt;"",Table_Styles[[#This Row],[Font Family Used]]&lt;&gt;"",Table_Styles[[#This Row],[Font Weight Used]]&lt;&gt;""),Table_Styles[[#This Row],[Font Family Used]]&amp;" "&amp;Table_Styles[[#This Row],[Font Weight Used]],"")</f>
        <v>icons 200</v>
      </c>
      <c r="CC219" s="107" t="str">
        <f ca="1">IF(AND(Table_Styles[[#This Row],[Selector]],COUNTIF(OFFSET(CC:CC,0,0,ROW()-1,1),"="&amp;Table_Styles[[#This Row],[Font]])=0),Table_Styles[[#This Row],[Font]],"")</f>
        <v/>
      </c>
      <c r="CD219" s="107" t="str">
        <f ca="1">IF(Table_Styles[[#This Row],[Unique Font]]&lt;&gt;"",
"{""fontFamily"":"""&amp;Table_Styles[[#This Row],[Font Family Used]]&amp;""",""fontWeight"":"&amp;Table_Styles[[#This Row],[Font Weight Used]]&amp;"}","")</f>
        <v/>
      </c>
      <c r="CE219"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'icons';font-size: 40px;font-weight: 200;content: '\\e804'; position: relative; top: -6px;</v>
      </c>
      <c r="CF219" s="106" t="str">
        <f>IF(AND(Table_Styles[[#This Row],[Selector]]&lt;&gt;"", Table_Styles[[#This Row],[Config Properties]]&lt;&gt;""),
Table_Styles[[#This Row],[Selector]]&amp;" { "&amp;Table_Styles[[#This Row],[Config Properties]]&amp;" }","")</f>
        <v>.icon-2million:before { font-family: 'icons';font-size: 40px;font-weight: 200;content: '\\e804'; position: relative; top: -6px; }</v>
      </c>
      <c r="CG219" s="106" t="str">
        <f xml:space="preserve">
SUBSTITUTE(SUBSTITUTE(SUBSTITUTE(SUBSTITUTE(SUBSTITUTE(SUBSTITUTE(SUBSTITUTE(SUBSTITUTE(Table_Styles[[#This Row],[Config]],
" {","{"),
"{ ","{"),
" }","}"),
"} ","}"),
" ,",","),
", ",","),
" :",":"),
": ",":")</f>
        <v>.icon-2million:before{font-family:'icons';font-size:40px;font-weight:200;content:'\\e804'; position:relative; top:-6px;}</v>
      </c>
    </row>
    <row r="220" spans="2:85" ht="21" customHeight="1">
      <c r="B220" s="101" t="s">
        <v>1366</v>
      </c>
      <c r="C220" s="293" t="s">
        <v>1360</v>
      </c>
      <c r="D220" t="s">
        <v>1362</v>
      </c>
      <c r="E220" s="124"/>
      <c r="F220" s="107" t="str">
        <f>IF(Table_Styles[[#This Row],[Font Family]]&lt;&gt;"",Table_Styles[[#This Row],[Font Family]],IF(Table_Styles[[#This Row],[Font Family Default]]&lt;&gt;"",Table_Styles[[#This Row],[Font Family Default]],""))</f>
        <v>icons</v>
      </c>
      <c r="G220" s="146" t="s">
        <v>386</v>
      </c>
      <c r="H220" s="124"/>
      <c r="I220" s="107" t="str">
        <f>IF(Table_Styles[[#This Row],[Font Size]]&lt;&gt;"",Table_Styles[[#This Row],[Font Size]],IF(Table_Styles[[#This Row],[Font Size Default]]&lt;&gt;"",Table_Styles[[#This Row],[Font Size Default]],""))</f>
        <v>40px</v>
      </c>
      <c r="J220" s="146" t="s">
        <v>1363</v>
      </c>
      <c r="K220" s="124"/>
      <c r="L220" s="107" t="str">
        <f>IF(Table_Styles[[#This Row],[Font Weight]]&lt;&gt;"",Table_Styles[[#This Row],[Font Weight]],IF(Table_Styles[[#This Row],[Font Weight Default]]&lt;&gt;"",Table_Styles[[#This Row],[Font Weight Default]],""))</f>
        <v>200</v>
      </c>
      <c r="M220" s="146"/>
      <c r="N220" s="124"/>
      <c r="O220" s="107" t="str">
        <f>IF(Table_Styles[[#This Row],[Colour]]&lt;&gt;"",Table_Styles[[#This Row],[Colour]],IF(Table_Styles[[#This Row],[Colour Default]]&lt;&gt;"",Table_Styles[[#This Row],[Colour Default]],""))</f>
        <v/>
      </c>
      <c r="P220" s="146"/>
      <c r="Q220" s="124"/>
      <c r="R220" s="107" t="str">
        <f>IF(Table_Styles[[#This Row],[Background]]&lt;&gt;"",Table_Styles[[#This Row],[Background]],IF(Table_Styles[[#This Row],[Background Default]]&lt;&gt;"",Table_Styles[[#This Row],[Background Default]],""))</f>
        <v/>
      </c>
      <c r="S220" s="146"/>
      <c r="T220" s="124"/>
      <c r="U220" s="107" t="str">
        <f>IF(Table_Styles[[#This Row],[Border]]&lt;&gt;"",Table_Styles[[#This Row],[Border]],IF(Table_Styles[[#This Row],[Border Default]]&lt;&gt;"",Table_Styles[[#This Row],[Border Default]],""))</f>
        <v/>
      </c>
      <c r="V220" s="124"/>
      <c r="W220" s="124"/>
      <c r="X220" s="107" t="str">
        <f>IF(Table_Styles[[#This Row],[Border Radius]]&lt;&gt;"",Table_Styles[[#This Row],[Border Radius]],IF(Table_Styles[[#This Row],[Border Radius Default]]&lt;&gt;"",Table_Styles[[#This Row],[Border Radius Default]],""))</f>
        <v/>
      </c>
      <c r="Y220" s="146"/>
      <c r="Z220" s="124"/>
      <c r="AA220" s="107" t="str">
        <f>IF(Table_Styles[[#This Row],[MT]]&lt;&gt;"",Table_Styles[[#This Row],[MT]],IF(Table_Styles[[#This Row],[MT Default]]&lt;&gt;"",Table_Styles[[#This Row],[MT Default]],""))</f>
        <v/>
      </c>
      <c r="AB220" s="146"/>
      <c r="AC220" s="124"/>
      <c r="AD220" s="107" t="str">
        <f>IF(Table_Styles[[#This Row],[MR]]&lt;&gt;"",Table_Styles[[#This Row],[MR]],IF(Table_Styles[[#This Row],[MR Default]]&lt;&gt;"",Table_Styles[[#This Row],[MR Default]],""))</f>
        <v/>
      </c>
      <c r="AE220" s="146"/>
      <c r="AF220" s="124"/>
      <c r="AG220" s="107" t="str">
        <f>IF(Table_Styles[[#This Row],[MB]]&lt;&gt;"",Table_Styles[[#This Row],[MB]],IF(Table_Styles[[#This Row],[MB Default]]&lt;&gt;"",Table_Styles[[#This Row],[MB Default]],""))</f>
        <v/>
      </c>
      <c r="AH220" s="146"/>
      <c r="AI220" s="124"/>
      <c r="AJ220" s="107" t="str">
        <f>IF(Table_Styles[[#This Row],[ML]]&lt;&gt;"",Table_Styles[[#This Row],[ML]],IF(Table_Styles[[#This Row],[ML Default]]&lt;&gt;"",Table_Styles[[#This Row],[ML Default]],""))</f>
        <v/>
      </c>
      <c r="AK220" s="146"/>
      <c r="AL220" s="124"/>
      <c r="AM220" s="107" t="str">
        <f>IF(Table_Styles[[#This Row],[PT]]&lt;&gt;"",Table_Styles[[#This Row],[PT]],IF(Table_Styles[[#This Row],[PT Default]]&lt;&gt;"",Table_Styles[[#This Row],[PT Default]],""))</f>
        <v/>
      </c>
      <c r="AN220" s="146"/>
      <c r="AO220" s="124"/>
      <c r="AP220" s="107" t="str">
        <f>IF(Table_Styles[[#This Row],[PR]]&lt;&gt;"",Table_Styles[[#This Row],[PR]],IF(Table_Styles[[#This Row],[PR Default]]&lt;&gt;"",Table_Styles[[#This Row],[PR Default]],""))</f>
        <v/>
      </c>
      <c r="AQ220" s="146"/>
      <c r="AR220" s="124"/>
      <c r="AS220" s="107" t="str">
        <f>IF(Table_Styles[[#This Row],[PB]]&lt;&gt;"",Table_Styles[[#This Row],[PB]],IF(Table_Styles[[#This Row],[PB Default]]&lt;&gt;"",Table_Styles[[#This Row],[PB Default]],""))</f>
        <v/>
      </c>
      <c r="AT220" s="146"/>
      <c r="AU220" s="124"/>
      <c r="AV220" s="107" t="str">
        <f>IF(Table_Styles[[#This Row],[PL]]&lt;&gt;"",Table_Styles[[#This Row],[PL]],IF(Table_Styles[[#This Row],[PL Default]]&lt;&gt;"",Table_Styles[[#This Row],[PL Default]],""))</f>
        <v/>
      </c>
      <c r="AW220" s="146"/>
      <c r="AX220" s="124"/>
      <c r="AY220" s="107" t="str">
        <f>IF(Table_Styles[[#This Row],[BT]]&lt;&gt;"",Table_Styles[[#This Row],[BT]],IF(Table_Styles[[#This Row],[BT Default]]&lt;&gt;"",Table_Styles[[#This Row],[BT Default]],""))</f>
        <v/>
      </c>
      <c r="AZ220" s="146"/>
      <c r="BA220" s="124"/>
      <c r="BB220" s="107" t="str">
        <f>IF(Table_Styles[[#This Row],[BR]]&lt;&gt;"",Table_Styles[[#This Row],[BR]],IF(Table_Styles[[#This Row],[BR Default]]&lt;&gt;"",Table_Styles[[#This Row],[BR Default]],""))</f>
        <v/>
      </c>
      <c r="BC220" s="146"/>
      <c r="BD220" s="124"/>
      <c r="BE220" s="107" t="str">
        <f>IF(Table_Styles[[#This Row],[BB]]&lt;&gt;"",Table_Styles[[#This Row],[BB]],IF(Table_Styles[[#This Row],[BB Default]]&lt;&gt;"",Table_Styles[[#This Row],[BB Default]],""))</f>
        <v/>
      </c>
      <c r="BF220" s="146"/>
      <c r="BG220" s="124"/>
      <c r="BH220" s="107" t="str">
        <f>IF(Table_Styles[[#This Row],[BL]]&lt;&gt;"",Table_Styles[[#This Row],[BL]],IF(Table_Styles[[#This Row],[BL Default]]&lt;&gt;"",Table_Styles[[#This Row],[BL Default]],""))</f>
        <v/>
      </c>
      <c r="BI220" s="124"/>
      <c r="BJ220" s="124"/>
      <c r="BK220" s="107" t="str">
        <f>IF(Table_Styles[[#This Row],[Width]]&lt;&gt;"",Table_Styles[[#This Row],[Width]],IF(Table_Styles[[#This Row],[Width Default]]&lt;&gt;"",Table_Styles[[#This Row],[Width Default]],""))</f>
        <v/>
      </c>
      <c r="BL220" s="124"/>
      <c r="BM220" s="124"/>
      <c r="BN220" s="107" t="str">
        <f>IF(Table_Styles[[#This Row],[Height]]&lt;&gt;"",Table_Styles[[#This Row],[Height]],IF(Table_Styles[[#This Row],[Height Default]]&lt;&gt;"",Table_Styles[[#This Row],[Height Default]],""))</f>
        <v/>
      </c>
      <c r="BO220" s="101"/>
      <c r="BP220" s="101"/>
      <c r="BQ220" s="107" t="str">
        <f>IF(Table_Styles[[#This Row],[Top]]&lt;&gt;"",Table_Styles[[#This Row],[Top]],IF(Table_Styles[[#This Row],[Top Default]]&lt;&gt;"",Table_Styles[[#This Row],[Top Default]],""))</f>
        <v/>
      </c>
      <c r="BR220" s="101"/>
      <c r="BS220" s="101"/>
      <c r="BT220" s="107" t="str">
        <f>IF(Table_Styles[[#This Row],[Right]]&lt;&gt;"",Table_Styles[[#This Row],[Right]],IF(Table_Styles[[#This Row],[Right Default]]&lt;&gt;"",Table_Styles[[#This Row],[Right Default]],""))</f>
        <v/>
      </c>
      <c r="BU220" s="101"/>
      <c r="BV220" s="101"/>
      <c r="BW220" s="107" t="str">
        <f>IF(Table_Styles[[#This Row],[Bottom]]&lt;&gt;"",Table_Styles[[#This Row],[Bottom]],IF(Table_Styles[[#This Row],[Bottom Default]]&lt;&gt;"",Table_Styles[[#This Row],[Bottom Default]],""))</f>
        <v/>
      </c>
      <c r="BX220" s="101"/>
      <c r="BY220" s="101"/>
      <c r="BZ220" s="107" t="str">
        <f>IF(Table_Styles[[#This Row],[Left]]&lt;&gt;"",Table_Styles[[#This Row],[Left]],IF(Table_Styles[[#This Row],[Left Default]]&lt;&gt;"",Table_Styles[[#This Row],[Left Default]],""))</f>
        <v/>
      </c>
      <c r="CA220" s="124" t="s">
        <v>1373</v>
      </c>
      <c r="CB220" s="107" t="str">
        <f>IF(AND(Table_Styles[[#This Row],[Selector]]&lt;&gt;"",Table_Styles[[#This Row],[Font Family Used]]&lt;&gt;"",Table_Styles[[#This Row],[Font Weight Used]]&lt;&gt;""),Table_Styles[[#This Row],[Font Family Used]]&amp;" "&amp;Table_Styles[[#This Row],[Font Weight Used]],"")</f>
        <v>icons 200</v>
      </c>
      <c r="CC220" s="107" t="str">
        <f ca="1">IF(AND(Table_Styles[[#This Row],[Selector]],COUNTIF(OFFSET(CC:CC,0,0,ROW()-1,1),"="&amp;Table_Styles[[#This Row],[Font]])=0),Table_Styles[[#This Row],[Font]],"")</f>
        <v/>
      </c>
      <c r="CD220" s="107" t="str">
        <f ca="1">IF(Table_Styles[[#This Row],[Unique Font]]&lt;&gt;"",
"{""fontFamily"":"""&amp;Table_Styles[[#This Row],[Font Family Used]]&amp;""",""fontWeight"":"&amp;Table_Styles[[#This Row],[Font Weight Used]]&amp;"}","")</f>
        <v/>
      </c>
      <c r="CE220"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'icons';font-size: 40px;font-weight: 200;content: '\\e80f'; position: relative; top: -5px;</v>
      </c>
      <c r="CF220" s="106" t="str">
        <f>IF(AND(Table_Styles[[#This Row],[Selector]]&lt;&gt;"", Table_Styles[[#This Row],[Config Properties]]&lt;&gt;""),
Table_Styles[[#This Row],[Selector]]&amp;" { "&amp;Table_Styles[[#This Row],[Config Properties]]&amp;" }","")</f>
        <v>.icon-5million:before { font-family: 'icons';font-size: 40px;font-weight: 200;content: '\\e80f'; position: relative; top: -5px; }</v>
      </c>
      <c r="CG220" s="106" t="str">
        <f xml:space="preserve">
SUBSTITUTE(SUBSTITUTE(SUBSTITUTE(SUBSTITUTE(SUBSTITUTE(SUBSTITUTE(SUBSTITUTE(SUBSTITUTE(Table_Styles[[#This Row],[Config]],
" {","{"),
"{ ","{"),
" }","}"),
"} ","}"),
" ,",","),
", ",","),
" :",":"),
": ",":")</f>
        <v>.icon-5million:before{font-family:'icons';font-size:40px;font-weight:200;content:'\\e80f'; position:relative; top:-5px;}</v>
      </c>
    </row>
    <row r="221" spans="2:85" ht="21" customHeight="1">
      <c r="B221" s="101" t="s">
        <v>1367</v>
      </c>
      <c r="C221" s="293" t="s">
        <v>1361</v>
      </c>
      <c r="D221" t="s">
        <v>1362</v>
      </c>
      <c r="E221" s="124"/>
      <c r="F221" s="107" t="str">
        <f>IF(Table_Styles[[#This Row],[Font Family]]&lt;&gt;"",Table_Styles[[#This Row],[Font Family]],IF(Table_Styles[[#This Row],[Font Family Default]]&lt;&gt;"",Table_Styles[[#This Row],[Font Family Default]],""))</f>
        <v>icons</v>
      </c>
      <c r="G221" s="146" t="s">
        <v>386</v>
      </c>
      <c r="H221" s="124"/>
      <c r="I221" s="107" t="str">
        <f>IF(Table_Styles[[#This Row],[Font Size]]&lt;&gt;"",Table_Styles[[#This Row],[Font Size]],IF(Table_Styles[[#This Row],[Font Size Default]]&lt;&gt;"",Table_Styles[[#This Row],[Font Size Default]],""))</f>
        <v>40px</v>
      </c>
      <c r="J221" s="146" t="s">
        <v>1363</v>
      </c>
      <c r="K221" s="124"/>
      <c r="L221" s="107" t="str">
        <f>IF(Table_Styles[[#This Row],[Font Weight]]&lt;&gt;"",Table_Styles[[#This Row],[Font Weight]],IF(Table_Styles[[#This Row],[Font Weight Default]]&lt;&gt;"",Table_Styles[[#This Row],[Font Weight Default]],""))</f>
        <v>200</v>
      </c>
      <c r="M221" s="146"/>
      <c r="N221" s="124"/>
      <c r="O221" s="107" t="str">
        <f>IF(Table_Styles[[#This Row],[Colour]]&lt;&gt;"",Table_Styles[[#This Row],[Colour]],IF(Table_Styles[[#This Row],[Colour Default]]&lt;&gt;"",Table_Styles[[#This Row],[Colour Default]],""))</f>
        <v/>
      </c>
      <c r="P221" s="146"/>
      <c r="Q221" s="124"/>
      <c r="R221" s="107" t="str">
        <f>IF(Table_Styles[[#This Row],[Background]]&lt;&gt;"",Table_Styles[[#This Row],[Background]],IF(Table_Styles[[#This Row],[Background Default]]&lt;&gt;"",Table_Styles[[#This Row],[Background Default]],""))</f>
        <v/>
      </c>
      <c r="S221" s="146"/>
      <c r="T221" s="124"/>
      <c r="U221" s="107" t="str">
        <f>IF(Table_Styles[[#This Row],[Border]]&lt;&gt;"",Table_Styles[[#This Row],[Border]],IF(Table_Styles[[#This Row],[Border Default]]&lt;&gt;"",Table_Styles[[#This Row],[Border Default]],""))</f>
        <v/>
      </c>
      <c r="V221" s="124"/>
      <c r="W221" s="124"/>
      <c r="X221" s="107" t="str">
        <f>IF(Table_Styles[[#This Row],[Border Radius]]&lt;&gt;"",Table_Styles[[#This Row],[Border Radius]],IF(Table_Styles[[#This Row],[Border Radius Default]]&lt;&gt;"",Table_Styles[[#This Row],[Border Radius Default]],""))</f>
        <v/>
      </c>
      <c r="Y221" s="146"/>
      <c r="Z221" s="124"/>
      <c r="AA221" s="107" t="str">
        <f>IF(Table_Styles[[#This Row],[MT]]&lt;&gt;"",Table_Styles[[#This Row],[MT]],IF(Table_Styles[[#This Row],[MT Default]]&lt;&gt;"",Table_Styles[[#This Row],[MT Default]],""))</f>
        <v/>
      </c>
      <c r="AB221" s="146"/>
      <c r="AC221" s="124"/>
      <c r="AD221" s="107" t="str">
        <f>IF(Table_Styles[[#This Row],[MR]]&lt;&gt;"",Table_Styles[[#This Row],[MR]],IF(Table_Styles[[#This Row],[MR Default]]&lt;&gt;"",Table_Styles[[#This Row],[MR Default]],""))</f>
        <v/>
      </c>
      <c r="AE221" s="146"/>
      <c r="AF221" s="124"/>
      <c r="AG221" s="107" t="str">
        <f>IF(Table_Styles[[#This Row],[MB]]&lt;&gt;"",Table_Styles[[#This Row],[MB]],IF(Table_Styles[[#This Row],[MB Default]]&lt;&gt;"",Table_Styles[[#This Row],[MB Default]],""))</f>
        <v/>
      </c>
      <c r="AH221" s="146"/>
      <c r="AI221" s="124"/>
      <c r="AJ221" s="107" t="str">
        <f>IF(Table_Styles[[#This Row],[ML]]&lt;&gt;"",Table_Styles[[#This Row],[ML]],IF(Table_Styles[[#This Row],[ML Default]]&lt;&gt;"",Table_Styles[[#This Row],[ML Default]],""))</f>
        <v/>
      </c>
      <c r="AK221" s="146"/>
      <c r="AL221" s="124"/>
      <c r="AM221" s="107" t="str">
        <f>IF(Table_Styles[[#This Row],[PT]]&lt;&gt;"",Table_Styles[[#This Row],[PT]],IF(Table_Styles[[#This Row],[PT Default]]&lt;&gt;"",Table_Styles[[#This Row],[PT Default]],""))</f>
        <v/>
      </c>
      <c r="AN221" s="146"/>
      <c r="AO221" s="124"/>
      <c r="AP221" s="107" t="str">
        <f>IF(Table_Styles[[#This Row],[PR]]&lt;&gt;"",Table_Styles[[#This Row],[PR]],IF(Table_Styles[[#This Row],[PR Default]]&lt;&gt;"",Table_Styles[[#This Row],[PR Default]],""))</f>
        <v/>
      </c>
      <c r="AQ221" s="146"/>
      <c r="AR221" s="124"/>
      <c r="AS221" s="107" t="str">
        <f>IF(Table_Styles[[#This Row],[PB]]&lt;&gt;"",Table_Styles[[#This Row],[PB]],IF(Table_Styles[[#This Row],[PB Default]]&lt;&gt;"",Table_Styles[[#This Row],[PB Default]],""))</f>
        <v/>
      </c>
      <c r="AT221" s="146"/>
      <c r="AU221" s="124"/>
      <c r="AV221" s="107" t="str">
        <f>IF(Table_Styles[[#This Row],[PL]]&lt;&gt;"",Table_Styles[[#This Row],[PL]],IF(Table_Styles[[#This Row],[PL Default]]&lt;&gt;"",Table_Styles[[#This Row],[PL Default]],""))</f>
        <v/>
      </c>
      <c r="AW221" s="146"/>
      <c r="AX221" s="124"/>
      <c r="AY221" s="107" t="str">
        <f>IF(Table_Styles[[#This Row],[BT]]&lt;&gt;"",Table_Styles[[#This Row],[BT]],IF(Table_Styles[[#This Row],[BT Default]]&lt;&gt;"",Table_Styles[[#This Row],[BT Default]],""))</f>
        <v/>
      </c>
      <c r="AZ221" s="146"/>
      <c r="BA221" s="124"/>
      <c r="BB221" s="107" t="str">
        <f>IF(Table_Styles[[#This Row],[BR]]&lt;&gt;"",Table_Styles[[#This Row],[BR]],IF(Table_Styles[[#This Row],[BR Default]]&lt;&gt;"",Table_Styles[[#This Row],[BR Default]],""))</f>
        <v/>
      </c>
      <c r="BC221" s="146"/>
      <c r="BD221" s="124"/>
      <c r="BE221" s="107" t="str">
        <f>IF(Table_Styles[[#This Row],[BB]]&lt;&gt;"",Table_Styles[[#This Row],[BB]],IF(Table_Styles[[#This Row],[BB Default]]&lt;&gt;"",Table_Styles[[#This Row],[BB Default]],""))</f>
        <v/>
      </c>
      <c r="BF221" s="146"/>
      <c r="BG221" s="124"/>
      <c r="BH221" s="107" t="str">
        <f>IF(Table_Styles[[#This Row],[BL]]&lt;&gt;"",Table_Styles[[#This Row],[BL]],IF(Table_Styles[[#This Row],[BL Default]]&lt;&gt;"",Table_Styles[[#This Row],[BL Default]],""))</f>
        <v/>
      </c>
      <c r="BI221" s="124"/>
      <c r="BJ221" s="124"/>
      <c r="BK221" s="107" t="str">
        <f>IF(Table_Styles[[#This Row],[Width]]&lt;&gt;"",Table_Styles[[#This Row],[Width]],IF(Table_Styles[[#This Row],[Width Default]]&lt;&gt;"",Table_Styles[[#This Row],[Width Default]],""))</f>
        <v/>
      </c>
      <c r="BL221" s="124"/>
      <c r="BM221" s="124"/>
      <c r="BN221" s="107" t="str">
        <f>IF(Table_Styles[[#This Row],[Height]]&lt;&gt;"",Table_Styles[[#This Row],[Height]],IF(Table_Styles[[#This Row],[Height Default]]&lt;&gt;"",Table_Styles[[#This Row],[Height Default]],""))</f>
        <v/>
      </c>
      <c r="BO221" s="101"/>
      <c r="BP221" s="101"/>
      <c r="BQ221" s="107" t="str">
        <f>IF(Table_Styles[[#This Row],[Top]]&lt;&gt;"",Table_Styles[[#This Row],[Top]],IF(Table_Styles[[#This Row],[Top Default]]&lt;&gt;"",Table_Styles[[#This Row],[Top Default]],""))</f>
        <v/>
      </c>
      <c r="BR221" s="101"/>
      <c r="BS221" s="101"/>
      <c r="BT221" s="107" t="str">
        <f>IF(Table_Styles[[#This Row],[Right]]&lt;&gt;"",Table_Styles[[#This Row],[Right]],IF(Table_Styles[[#This Row],[Right Default]]&lt;&gt;"",Table_Styles[[#This Row],[Right Default]],""))</f>
        <v/>
      </c>
      <c r="BU221" s="101"/>
      <c r="BV221" s="101"/>
      <c r="BW221" s="107" t="str">
        <f>IF(Table_Styles[[#This Row],[Bottom]]&lt;&gt;"",Table_Styles[[#This Row],[Bottom]],IF(Table_Styles[[#This Row],[Bottom Default]]&lt;&gt;"",Table_Styles[[#This Row],[Bottom Default]],""))</f>
        <v/>
      </c>
      <c r="BX221" s="101"/>
      <c r="BY221" s="101"/>
      <c r="BZ221" s="107" t="str">
        <f>IF(Table_Styles[[#This Row],[Left]]&lt;&gt;"",Table_Styles[[#This Row],[Left]],IF(Table_Styles[[#This Row],[Left Default]]&lt;&gt;"",Table_Styles[[#This Row],[Left Default]],""))</f>
        <v/>
      </c>
      <c r="CA221" s="124" t="s">
        <v>1374</v>
      </c>
      <c r="CB221" s="107" t="str">
        <f>IF(AND(Table_Styles[[#This Row],[Selector]]&lt;&gt;"",Table_Styles[[#This Row],[Font Family Used]]&lt;&gt;"",Table_Styles[[#This Row],[Font Weight Used]]&lt;&gt;""),Table_Styles[[#This Row],[Font Family Used]]&amp;" "&amp;Table_Styles[[#This Row],[Font Weight Used]],"")</f>
        <v>icons 200</v>
      </c>
      <c r="CC221" s="107" t="str">
        <f ca="1">IF(AND(Table_Styles[[#This Row],[Selector]],COUNTIF(OFFSET(CC:CC,0,0,ROW()-1,1),"="&amp;Table_Styles[[#This Row],[Font]])=0),Table_Styles[[#This Row],[Font]],"")</f>
        <v/>
      </c>
      <c r="CD221" s="107" t="str">
        <f ca="1">IF(Table_Styles[[#This Row],[Unique Font]]&lt;&gt;"",
"{""fontFamily"":"""&amp;Table_Styles[[#This Row],[Font Family Used]]&amp;""",""fontWeight"":"&amp;Table_Styles[[#This Row],[Font Weight Used]]&amp;"}","")</f>
        <v/>
      </c>
      <c r="CE221" s="1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'icons';font-size: 40px;font-weight: 200;content: '\\e806'; position: relative; top: -8px;</v>
      </c>
      <c r="CF221" s="106" t="str">
        <f>IF(AND(Table_Styles[[#This Row],[Selector]]&lt;&gt;"", Table_Styles[[#This Row],[Config Properties]]&lt;&gt;""),
Table_Styles[[#This Row],[Selector]]&amp;" { "&amp;Table_Styles[[#This Row],[Config Properties]]&amp;" }","")</f>
        <v>.icon-10million:before { font-family: 'icons';font-size: 40px;font-weight: 200;content: '\\e806'; position: relative; top: -8px; }</v>
      </c>
      <c r="CG221" s="106" t="str">
        <f xml:space="preserve">
SUBSTITUTE(SUBSTITUTE(SUBSTITUTE(SUBSTITUTE(SUBSTITUTE(SUBSTITUTE(SUBSTITUTE(SUBSTITUTE(Table_Styles[[#This Row],[Config]],
" {","{"),
"{ ","{"),
" }","}"),
"} ","}"),
" ,",","),
", ",","),
" :",":"),
": ",":")</f>
        <v>.icon-10million:before{font-family:'icons';font-size:40px;font-weight:200;content:'\\e806'; position:relative; top:-8px;}</v>
      </c>
    </row>
    <row r="222" spans="2:85" ht="29.25" thickBot="1">
      <c r="B222" s="102" t="s">
        <v>1850</v>
      </c>
      <c r="C222" s="355"/>
      <c r="D222" s="102"/>
      <c r="E222" s="102"/>
      <c r="F222" s="102" t="str">
        <f>IF(Table_Styles[[#This Row],[Font Family]]&lt;&gt;"",Table_Styles[[#This Row],[Font Family]],IF(Table_Styles[[#This Row],[Font Family Default]]&lt;&gt;"",Table_Styles[[#This Row],[Font Family Default]],""))</f>
        <v/>
      </c>
      <c r="G222" s="102"/>
      <c r="H222" s="102"/>
      <c r="I222" s="102" t="str">
        <f>IF(Table_Styles[[#This Row],[Font Size]]&lt;&gt;"",Table_Styles[[#This Row],[Font Size]],IF(Table_Styles[[#This Row],[Font Size Default]]&lt;&gt;"",Table_Styles[[#This Row],[Font Size Default]],""))</f>
        <v/>
      </c>
      <c r="J222" s="102"/>
      <c r="K222" s="102"/>
      <c r="L222" s="102" t="str">
        <f>IF(Table_Styles[[#This Row],[Font Weight]]&lt;&gt;"",Table_Styles[[#This Row],[Font Weight]],IF(Table_Styles[[#This Row],[Font Weight Default]]&lt;&gt;"",Table_Styles[[#This Row],[Font Weight Default]],""))</f>
        <v/>
      </c>
      <c r="M222" s="102"/>
      <c r="N222" s="102"/>
      <c r="O222" s="102" t="str">
        <f>IF(Table_Styles[[#This Row],[Colour]]&lt;&gt;"",Table_Styles[[#This Row],[Colour]],IF(Table_Styles[[#This Row],[Colour Default]]&lt;&gt;"",Table_Styles[[#This Row],[Colour Default]],""))</f>
        <v/>
      </c>
      <c r="P222" s="102"/>
      <c r="Q222" s="102"/>
      <c r="R222" s="102" t="str">
        <f>IF(Table_Styles[[#This Row],[Background]]&lt;&gt;"",Table_Styles[[#This Row],[Background]],IF(Table_Styles[[#This Row],[Background Default]]&lt;&gt;"",Table_Styles[[#This Row],[Background Default]],""))</f>
        <v/>
      </c>
      <c r="S222" s="102"/>
      <c r="T222" s="102"/>
      <c r="U222" s="102" t="str">
        <f>IF(Table_Styles[[#This Row],[Border]]&lt;&gt;"",Table_Styles[[#This Row],[Border]],IF(Table_Styles[[#This Row],[Border Default]]&lt;&gt;"",Table_Styles[[#This Row],[Border Default]],""))</f>
        <v/>
      </c>
      <c r="V222" s="102"/>
      <c r="W222" s="102"/>
      <c r="X222" s="102" t="str">
        <f>IF(Table_Styles[[#This Row],[Border Radius]]&lt;&gt;"",Table_Styles[[#This Row],[Border Radius]],IF(Table_Styles[[#This Row],[Border Radius Default]]&lt;&gt;"",Table_Styles[[#This Row],[Border Radius Default]],""))</f>
        <v/>
      </c>
      <c r="Y222" s="102"/>
      <c r="Z222" s="102"/>
      <c r="AA222" s="102" t="str">
        <f>IF(Table_Styles[[#This Row],[MT]]&lt;&gt;"",Table_Styles[[#This Row],[MT]],IF(Table_Styles[[#This Row],[MT Default]]&lt;&gt;"",Table_Styles[[#This Row],[MT Default]],""))</f>
        <v/>
      </c>
      <c r="AB222" s="102"/>
      <c r="AC222" s="102"/>
      <c r="AD222" s="102" t="str">
        <f>IF(Table_Styles[[#This Row],[MR]]&lt;&gt;"",Table_Styles[[#This Row],[MR]],IF(Table_Styles[[#This Row],[MR Default]]&lt;&gt;"",Table_Styles[[#This Row],[MR Default]],""))</f>
        <v/>
      </c>
      <c r="AE222" s="102"/>
      <c r="AF222" s="102"/>
      <c r="AG222" s="102" t="str">
        <f>IF(Table_Styles[[#This Row],[MB]]&lt;&gt;"",Table_Styles[[#This Row],[MB]],IF(Table_Styles[[#This Row],[MB Default]]&lt;&gt;"",Table_Styles[[#This Row],[MB Default]],""))</f>
        <v/>
      </c>
      <c r="AH222" s="102"/>
      <c r="AI222" s="102"/>
      <c r="AJ222" s="102" t="str">
        <f>IF(Table_Styles[[#This Row],[ML]]&lt;&gt;"",Table_Styles[[#This Row],[ML]],IF(Table_Styles[[#This Row],[ML Default]]&lt;&gt;"",Table_Styles[[#This Row],[ML Default]],""))</f>
        <v/>
      </c>
      <c r="AK222" s="102"/>
      <c r="AL222" s="102"/>
      <c r="AM222" s="102" t="str">
        <f>IF(Table_Styles[[#This Row],[PT]]&lt;&gt;"",Table_Styles[[#This Row],[PT]],IF(Table_Styles[[#This Row],[PT Default]]&lt;&gt;"",Table_Styles[[#This Row],[PT Default]],""))</f>
        <v/>
      </c>
      <c r="AN222" s="102"/>
      <c r="AO222" s="102"/>
      <c r="AP222" s="102" t="str">
        <f>IF(Table_Styles[[#This Row],[PR]]&lt;&gt;"",Table_Styles[[#This Row],[PR]],IF(Table_Styles[[#This Row],[PR Default]]&lt;&gt;"",Table_Styles[[#This Row],[PR Default]],""))</f>
        <v/>
      </c>
      <c r="AQ222" s="102"/>
      <c r="AR222" s="102"/>
      <c r="AS222" s="102" t="str">
        <f>IF(Table_Styles[[#This Row],[PB]]&lt;&gt;"",Table_Styles[[#This Row],[PB]],IF(Table_Styles[[#This Row],[PB Default]]&lt;&gt;"",Table_Styles[[#This Row],[PB Default]],""))</f>
        <v/>
      </c>
      <c r="AT222" s="102"/>
      <c r="AU222" s="102"/>
      <c r="AV222" s="102" t="str">
        <f>IF(Table_Styles[[#This Row],[PL]]&lt;&gt;"",Table_Styles[[#This Row],[PL]],IF(Table_Styles[[#This Row],[PL Default]]&lt;&gt;"",Table_Styles[[#This Row],[PL Default]],""))</f>
        <v/>
      </c>
      <c r="AW222" s="102"/>
      <c r="AX222" s="102"/>
      <c r="AY222" s="102" t="str">
        <f>IF(Table_Styles[[#This Row],[BT]]&lt;&gt;"",Table_Styles[[#This Row],[BT]],IF(Table_Styles[[#This Row],[BT Default]]&lt;&gt;"",Table_Styles[[#This Row],[BT Default]],""))</f>
        <v/>
      </c>
      <c r="AZ222" s="102"/>
      <c r="BA222" s="102"/>
      <c r="BB222" s="102" t="str">
        <f>IF(Table_Styles[[#This Row],[BR]]&lt;&gt;"",Table_Styles[[#This Row],[BR]],IF(Table_Styles[[#This Row],[BR Default]]&lt;&gt;"",Table_Styles[[#This Row],[BR Default]],""))</f>
        <v/>
      </c>
      <c r="BC222" s="102"/>
      <c r="BD222" s="102"/>
      <c r="BE222" s="102" t="str">
        <f>IF(Table_Styles[[#This Row],[BB]]&lt;&gt;"",Table_Styles[[#This Row],[BB]],IF(Table_Styles[[#This Row],[BB Default]]&lt;&gt;"",Table_Styles[[#This Row],[BB Default]],""))</f>
        <v/>
      </c>
      <c r="BF222" s="102"/>
      <c r="BG222" s="102"/>
      <c r="BH222" s="102" t="str">
        <f>IF(Table_Styles[[#This Row],[BL]]&lt;&gt;"",Table_Styles[[#This Row],[BL]],IF(Table_Styles[[#This Row],[BL Default]]&lt;&gt;"",Table_Styles[[#This Row],[BL Default]],""))</f>
        <v/>
      </c>
      <c r="BI222" s="102"/>
      <c r="BJ222" s="102"/>
      <c r="BK222" s="102" t="str">
        <f>IF(Table_Styles[[#This Row],[Width]]&lt;&gt;"",Table_Styles[[#This Row],[Width]],IF(Table_Styles[[#This Row],[Width Default]]&lt;&gt;"",Table_Styles[[#This Row],[Width Default]],""))</f>
        <v/>
      </c>
      <c r="BL222" s="102"/>
      <c r="BM222" s="102"/>
      <c r="BN222" s="102" t="str">
        <f>IF(Table_Styles[[#This Row],[Height]]&lt;&gt;"",Table_Styles[[#This Row],[Height]],IF(Table_Styles[[#This Row],[Height Default]]&lt;&gt;"",Table_Styles[[#This Row],[Height Default]],""))</f>
        <v/>
      </c>
      <c r="BO222" s="102"/>
      <c r="BP222" s="102"/>
      <c r="BQ222" s="102" t="str">
        <f>IF(Table_Styles[[#This Row],[Top]]&lt;&gt;"",Table_Styles[[#This Row],[Top]],IF(Table_Styles[[#This Row],[Top Default]]&lt;&gt;"",Table_Styles[[#This Row],[Top Default]],""))</f>
        <v/>
      </c>
      <c r="BR222" s="102"/>
      <c r="BS222" s="102"/>
      <c r="BT222" s="102" t="str">
        <f>IF(Table_Styles[[#This Row],[Right]]&lt;&gt;"",Table_Styles[[#This Row],[Right]],IF(Table_Styles[[#This Row],[Right Default]]&lt;&gt;"",Table_Styles[[#This Row],[Right Default]],""))</f>
        <v/>
      </c>
      <c r="BU222" s="102"/>
      <c r="BV222" s="102"/>
      <c r="BW222" s="102" t="str">
        <f>IF(Table_Styles[[#This Row],[Bottom]]&lt;&gt;"",Table_Styles[[#This Row],[Bottom]],IF(Table_Styles[[#This Row],[Bottom Default]]&lt;&gt;"",Table_Styles[[#This Row],[Bottom Default]],""))</f>
        <v/>
      </c>
      <c r="BX222" s="102"/>
      <c r="BY222" s="102"/>
      <c r="BZ222" s="102" t="str">
        <f>IF(Table_Styles[[#This Row],[Left]]&lt;&gt;"",Table_Styles[[#This Row],[Left]],IF(Table_Styles[[#This Row],[Left Default]]&lt;&gt;"",Table_Styles[[#This Row],[Left Default]],""))</f>
        <v/>
      </c>
      <c r="CA222" s="102"/>
      <c r="CB222" s="102" t="str">
        <f>IF(AND(Table_Styles[[#This Row],[Selector]]&lt;&gt;"",Table_Styles[[#This Row],[Font Family Used]]&lt;&gt;"",Table_Styles[[#This Row],[Font Weight Used]]&lt;&gt;""),Table_Styles[[#This Row],[Font Family Used]]&amp;" "&amp;Table_Styles[[#This Row],[Font Weight Used]],"")</f>
        <v/>
      </c>
      <c r="CC222" s="102" t="str">
        <f ca="1">IF(AND(Table_Styles[[#This Row],[Selector]],COUNTIF(OFFSET(CC:CC,0,0,ROW()-1,1),"="&amp;Table_Styles[[#This Row],[Font]])=0),Table_Styles[[#This Row],[Font]],"")</f>
        <v/>
      </c>
      <c r="CD222" s="102" t="str">
        <f ca="1">IF(Table_Styles[[#This Row],[Unique Font]]&lt;&gt;"",
"{""fontFamily"":"""&amp;Table_Styles[[#This Row],[Font Family Used]]&amp;""",""fontWeight"":"&amp;Table_Styles[[#This Row],[Font Weight Used]]&amp;"}","")</f>
        <v/>
      </c>
      <c r="CE222" s="10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22" s="102" t="str">
        <f>IF(AND(Table_Styles[[#This Row],[Selector]]&lt;&gt;"", Table_Styles[[#This Row],[Config Properties]]&lt;&gt;""),
Table_Styles[[#This Row],[Selector]]&amp;" { "&amp;Table_Styles[[#This Row],[Config Properties]]&amp;" }","")</f>
        <v/>
      </c>
      <c r="CG222" s="102" t="str">
        <f xml:space="preserve">
SUBSTITUTE(SUBSTITUTE(SUBSTITUTE(SUBSTITUTE(SUBSTITUTE(SUBSTITUTE(SUBSTITUTE(SUBSTITUTE(Table_Styles[[#This Row],[Config]],
" {","{"),
"{ ","{"),
" }","}"),
"} ","}"),
" ,",","),
", ",","),
" :",":"),
": ",":")</f>
        <v/>
      </c>
    </row>
    <row r="223" spans="2:85" ht="21" customHeight="1">
      <c r="B223" s="104" t="s">
        <v>1860</v>
      </c>
      <c r="C223" s="181" t="s">
        <v>1839</v>
      </c>
      <c r="D223"/>
      <c r="E223"/>
      <c r="F223" t="str">
        <f>IF(Table_Styles[[#This Row],[Font Family]]&lt;&gt;"",Table_Styles[[#This Row],[Font Family]],IF(Table_Styles[[#This Row],[Font Family Default]]&lt;&gt;"",Table_Styles[[#This Row],[Font Family Default]],""))</f>
        <v/>
      </c>
      <c r="G223"/>
      <c r="H223"/>
      <c r="I223" t="str">
        <f>IF(Table_Styles[[#This Row],[Font Size]]&lt;&gt;"",Table_Styles[[#This Row],[Font Size]],IF(Table_Styles[[#This Row],[Font Size Default]]&lt;&gt;"",Table_Styles[[#This Row],[Font Size Default]],""))</f>
        <v/>
      </c>
      <c r="J223"/>
      <c r="K223"/>
      <c r="L223" t="str">
        <f>IF(Table_Styles[[#This Row],[Font Weight]]&lt;&gt;"",Table_Styles[[#This Row],[Font Weight]],IF(Table_Styles[[#This Row],[Font Weight Default]]&lt;&gt;"",Table_Styles[[#This Row],[Font Weight Default]],""))</f>
        <v/>
      </c>
      <c r="M223"/>
      <c r="N223"/>
      <c r="O223" t="str">
        <f>IF(Table_Styles[[#This Row],[Colour]]&lt;&gt;"",Table_Styles[[#This Row],[Colour]],IF(Table_Styles[[#This Row],[Colour Default]]&lt;&gt;"",Table_Styles[[#This Row],[Colour Default]],""))</f>
        <v/>
      </c>
      <c r="P223"/>
      <c r="Q223"/>
      <c r="R223" t="str">
        <f>IF(Table_Styles[[#This Row],[Background]]&lt;&gt;"",Table_Styles[[#This Row],[Background]],IF(Table_Styles[[#This Row],[Background Default]]&lt;&gt;"",Table_Styles[[#This Row],[Background Default]],""))</f>
        <v/>
      </c>
      <c r="S223"/>
      <c r="T223"/>
      <c r="U223" t="str">
        <f>IF(Table_Styles[[#This Row],[Border]]&lt;&gt;"",Table_Styles[[#This Row],[Border]],IF(Table_Styles[[#This Row],[Border Default]]&lt;&gt;"",Table_Styles[[#This Row],[Border Default]],""))</f>
        <v/>
      </c>
      <c r="V223"/>
      <c r="W223"/>
      <c r="X223" t="str">
        <f>IF(Table_Styles[[#This Row],[Border Radius]]&lt;&gt;"",Table_Styles[[#This Row],[Border Radius]],IF(Table_Styles[[#This Row],[Border Radius Default]]&lt;&gt;"",Table_Styles[[#This Row],[Border Radius Default]],""))</f>
        <v/>
      </c>
      <c r="Y223"/>
      <c r="Z223"/>
      <c r="AA223" t="str">
        <f>IF(Table_Styles[[#This Row],[MT]]&lt;&gt;"",Table_Styles[[#This Row],[MT]],IF(Table_Styles[[#This Row],[MT Default]]&lt;&gt;"",Table_Styles[[#This Row],[MT Default]],""))</f>
        <v/>
      </c>
      <c r="AB223"/>
      <c r="AC223"/>
      <c r="AD223" t="str">
        <f>IF(Table_Styles[[#This Row],[MR]]&lt;&gt;"",Table_Styles[[#This Row],[MR]],IF(Table_Styles[[#This Row],[MR Default]]&lt;&gt;"",Table_Styles[[#This Row],[MR Default]],""))</f>
        <v/>
      </c>
      <c r="AE223"/>
      <c r="AF223"/>
      <c r="AG223" t="str">
        <f>IF(Table_Styles[[#This Row],[MB]]&lt;&gt;"",Table_Styles[[#This Row],[MB]],IF(Table_Styles[[#This Row],[MB Default]]&lt;&gt;"",Table_Styles[[#This Row],[MB Default]],""))</f>
        <v/>
      </c>
      <c r="AH223"/>
      <c r="AI223"/>
      <c r="AJ223" t="str">
        <f>IF(Table_Styles[[#This Row],[ML]]&lt;&gt;"",Table_Styles[[#This Row],[ML]],IF(Table_Styles[[#This Row],[ML Default]]&lt;&gt;"",Table_Styles[[#This Row],[ML Default]],""))</f>
        <v/>
      </c>
      <c r="AK223"/>
      <c r="AL223"/>
      <c r="AM223" t="str">
        <f>IF(Table_Styles[[#This Row],[PT]]&lt;&gt;"",Table_Styles[[#This Row],[PT]],IF(Table_Styles[[#This Row],[PT Default]]&lt;&gt;"",Table_Styles[[#This Row],[PT Default]],""))</f>
        <v/>
      </c>
      <c r="AN223"/>
      <c r="AO223"/>
      <c r="AP223" t="str">
        <f>IF(Table_Styles[[#This Row],[PR]]&lt;&gt;"",Table_Styles[[#This Row],[PR]],IF(Table_Styles[[#This Row],[PR Default]]&lt;&gt;"",Table_Styles[[#This Row],[PR Default]],""))</f>
        <v/>
      </c>
      <c r="AQ223"/>
      <c r="AR223"/>
      <c r="AS223" t="str">
        <f>IF(Table_Styles[[#This Row],[PB]]&lt;&gt;"",Table_Styles[[#This Row],[PB]],IF(Table_Styles[[#This Row],[PB Default]]&lt;&gt;"",Table_Styles[[#This Row],[PB Default]],""))</f>
        <v/>
      </c>
      <c r="AT223"/>
      <c r="AU223"/>
      <c r="AV223" t="str">
        <f>IF(Table_Styles[[#This Row],[PL]]&lt;&gt;"",Table_Styles[[#This Row],[PL]],IF(Table_Styles[[#This Row],[PL Default]]&lt;&gt;"",Table_Styles[[#This Row],[PL Default]],""))</f>
        <v/>
      </c>
      <c r="AW223"/>
      <c r="AX223"/>
      <c r="AY223" t="str">
        <f>IF(Table_Styles[[#This Row],[BT]]&lt;&gt;"",Table_Styles[[#This Row],[BT]],IF(Table_Styles[[#This Row],[BT Default]]&lt;&gt;"",Table_Styles[[#This Row],[BT Default]],""))</f>
        <v/>
      </c>
      <c r="AZ223"/>
      <c r="BA223"/>
      <c r="BB223" t="str">
        <f>IF(Table_Styles[[#This Row],[BR]]&lt;&gt;"",Table_Styles[[#This Row],[BR]],IF(Table_Styles[[#This Row],[BR Default]]&lt;&gt;"",Table_Styles[[#This Row],[BR Default]],""))</f>
        <v/>
      </c>
      <c r="BC223"/>
      <c r="BD223"/>
      <c r="BE223" t="str">
        <f>IF(Table_Styles[[#This Row],[BB]]&lt;&gt;"",Table_Styles[[#This Row],[BB]],IF(Table_Styles[[#This Row],[BB Default]]&lt;&gt;"",Table_Styles[[#This Row],[BB Default]],""))</f>
        <v/>
      </c>
      <c r="BF223"/>
      <c r="BG223"/>
      <c r="BH223" t="str">
        <f>IF(Table_Styles[[#This Row],[BL]]&lt;&gt;"",Table_Styles[[#This Row],[BL]],IF(Table_Styles[[#This Row],[BL Default]]&lt;&gt;"",Table_Styles[[#This Row],[BL Default]],""))</f>
        <v/>
      </c>
      <c r="BI223"/>
      <c r="BJ223"/>
      <c r="BK223" t="str">
        <f>IF(Table_Styles[[#This Row],[Width]]&lt;&gt;"",Table_Styles[[#This Row],[Width]],IF(Table_Styles[[#This Row],[Width Default]]&lt;&gt;"",Table_Styles[[#This Row],[Width Default]],""))</f>
        <v/>
      </c>
      <c r="BL223"/>
      <c r="BM223"/>
      <c r="BN223" t="str">
        <f>IF(Table_Styles[[#This Row],[Height]]&lt;&gt;"",Table_Styles[[#This Row],[Height]],IF(Table_Styles[[#This Row],[Height Default]]&lt;&gt;"",Table_Styles[[#This Row],[Height Default]],""))</f>
        <v/>
      </c>
      <c r="BO223"/>
      <c r="BP223"/>
      <c r="BQ223" t="str">
        <f>IF(Table_Styles[[#This Row],[Top]]&lt;&gt;"",Table_Styles[[#This Row],[Top]],IF(Table_Styles[[#This Row],[Top Default]]&lt;&gt;"",Table_Styles[[#This Row],[Top Default]],""))</f>
        <v/>
      </c>
      <c r="BR223"/>
      <c r="BS223"/>
      <c r="BT223" t="str">
        <f>IF(Table_Styles[[#This Row],[Right]]&lt;&gt;"",Table_Styles[[#This Row],[Right]],IF(Table_Styles[[#This Row],[Right Default]]&lt;&gt;"",Table_Styles[[#This Row],[Right Default]],""))</f>
        <v/>
      </c>
      <c r="BU223"/>
      <c r="BV223"/>
      <c r="BW223" t="str">
        <f>IF(Table_Styles[[#This Row],[Bottom]]&lt;&gt;"",Table_Styles[[#This Row],[Bottom]],IF(Table_Styles[[#This Row],[Bottom Default]]&lt;&gt;"",Table_Styles[[#This Row],[Bottom Default]],""))</f>
        <v/>
      </c>
      <c r="BX223"/>
      <c r="BY223"/>
      <c r="BZ223" t="str">
        <f>IF(Table_Styles[[#This Row],[Left]]&lt;&gt;"",Table_Styles[[#This Row],[Left]],IF(Table_Styles[[#This Row],[Left Default]]&lt;&gt;"",Table_Styles[[#This Row],[Left Default]],""))</f>
        <v/>
      </c>
      <c r="CA223" t="s">
        <v>1859</v>
      </c>
      <c r="CB223" t="str">
        <f>IF(AND(Table_Styles[[#This Row],[Selector]]&lt;&gt;"",Table_Styles[[#This Row],[Font Family Used]]&lt;&gt;"",Table_Styles[[#This Row],[Font Weight Used]]&lt;&gt;""),Table_Styles[[#This Row],[Font Family Used]]&amp;" "&amp;Table_Styles[[#This Row],[Font Weight Used]],"")</f>
        <v/>
      </c>
      <c r="CC223" t="str">
        <f ca="1">IF(AND(Table_Styles[[#This Row],[Selector]],COUNTIF(OFFSET(CC:CC,0,0,ROW()-1,1),"="&amp;Table_Styles[[#This Row],[Font]])=0),Table_Styles[[#This Row],[Font]],"")</f>
        <v/>
      </c>
      <c r="CD223" t="str">
        <f ca="1">IF(Table_Styles[[#This Row],[Unique Font]]&lt;&gt;"",
"{""fontFamily"":"""&amp;Table_Styles[[#This Row],[Font Family Used]]&amp;""",""fontWeight"":"&amp;Table_Styles[[#This Row],[Font Weight Used]]&amp;"}","")</f>
        <v/>
      </c>
      <c r="CE22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scrollbar-color: #e0e0e0 transparent; scrollbar-width: thin;</v>
      </c>
      <c r="CF223" t="str">
        <f>IF(AND(Table_Styles[[#This Row],[Selector]]&lt;&gt;"", Table_Styles[[#This Row],[Config Properties]]&lt;&gt;""),
Table_Styles[[#This Row],[Selector]]&amp;" { "&amp;Table_Styles[[#This Row],[Config Properties]]&amp;" }","")</f>
        <v>.scroll-host { scrollbar-color: #e0e0e0 transparent; scrollbar-width: thin; }</v>
      </c>
      <c r="CG223" t="str">
        <f xml:space="preserve">
SUBSTITUTE(SUBSTITUTE(SUBSTITUTE(SUBSTITUTE(SUBSTITUTE(SUBSTITUTE(SUBSTITUTE(SUBSTITUTE(Table_Styles[[#This Row],[Config]],
" {","{"),
"{ ","{"),
" }","}"),
"} ","}"),
" ,",","),
", ",","),
" :",":"),
": ",":")</f>
        <v>.scroll-host{scrollbar-color:#e0e0e0 transparent; scrollbar-width:thin;}</v>
      </c>
    </row>
    <row r="224" spans="2:85" ht="21" customHeight="1">
      <c r="B224" s="104" t="s">
        <v>1844</v>
      </c>
      <c r="C224" s="105" t="s">
        <v>1840</v>
      </c>
      <c r="D224" s="146"/>
      <c r="E224" s="59"/>
      <c r="F224" s="50" t="str">
        <f>IF(Table_Styles[[#This Row],[Font Family]]&lt;&gt;"",Table_Styles[[#This Row],[Font Family]],IF(Table_Styles[[#This Row],[Font Family Default]]&lt;&gt;"",Table_Styles[[#This Row],[Font Family Default]],""))</f>
        <v/>
      </c>
      <c r="G224" s="146"/>
      <c r="H224" s="135"/>
      <c r="I224" s="50" t="str">
        <f>IF(Table_Styles[[#This Row],[Font Size]]&lt;&gt;"",Table_Styles[[#This Row],[Font Size]],IF(Table_Styles[[#This Row],[Font Size Default]]&lt;&gt;"",Table_Styles[[#This Row],[Font Size Default]],""))</f>
        <v/>
      </c>
      <c r="J224" s="146"/>
      <c r="K224" s="59"/>
      <c r="L224" s="50" t="str">
        <f>IF(Table_Styles[[#This Row],[Font Weight]]&lt;&gt;"",Table_Styles[[#This Row],[Font Weight]],IF(Table_Styles[[#This Row],[Font Weight Default]]&lt;&gt;"",Table_Styles[[#This Row],[Font Weight Default]],""))</f>
        <v/>
      </c>
      <c r="M224" s="146"/>
      <c r="N224" s="59"/>
      <c r="O224" s="50" t="str">
        <f>IF(Table_Styles[[#This Row],[Colour]]&lt;&gt;"",Table_Styles[[#This Row],[Colour]],IF(Table_Styles[[#This Row],[Colour Default]]&lt;&gt;"",Table_Styles[[#This Row],[Colour Default]],""))</f>
        <v/>
      </c>
      <c r="P224" s="146"/>
      <c r="Q224" s="135" t="s">
        <v>1819</v>
      </c>
      <c r="R224" s="50" t="str">
        <f>IF(Table_Styles[[#This Row],[Background]]&lt;&gt;"",Table_Styles[[#This Row],[Background]],IF(Table_Styles[[#This Row],[Background Default]]&lt;&gt;"",Table_Styles[[#This Row],[Background Default]],""))</f>
        <v>transparent</v>
      </c>
      <c r="S224" s="146"/>
      <c r="T224" s="59"/>
      <c r="U224" s="50" t="str">
        <f>IF(Table_Styles[[#This Row],[Border]]&lt;&gt;"",Table_Styles[[#This Row],[Border]],IF(Table_Styles[[#This Row],[Border Default]]&lt;&gt;"",Table_Styles[[#This Row],[Border Default]],""))</f>
        <v/>
      </c>
      <c r="V224" s="59"/>
      <c r="W224" s="59"/>
      <c r="X224" s="50" t="str">
        <f>IF(Table_Styles[[#This Row],[Border Radius]]&lt;&gt;"",Table_Styles[[#This Row],[Border Radius]],IF(Table_Styles[[#This Row],[Border Radius Default]]&lt;&gt;"",Table_Styles[[#This Row],[Border Radius Default]],""))</f>
        <v/>
      </c>
      <c r="Y224" s="146"/>
      <c r="Z224" s="135"/>
      <c r="AA224" s="50" t="str">
        <f>IF(Table_Styles[[#This Row],[MT]]&lt;&gt;"",Table_Styles[[#This Row],[MT]],IF(Table_Styles[[#This Row],[MT Default]]&lt;&gt;"",Table_Styles[[#This Row],[MT Default]],""))</f>
        <v/>
      </c>
      <c r="AB224" s="146"/>
      <c r="AC224" s="59"/>
      <c r="AD224" s="50" t="str">
        <f>IF(Table_Styles[[#This Row],[MR]]&lt;&gt;"",Table_Styles[[#This Row],[MR]],IF(Table_Styles[[#This Row],[MR Default]]&lt;&gt;"",Table_Styles[[#This Row],[MR Default]],""))</f>
        <v/>
      </c>
      <c r="AE224" s="146"/>
      <c r="AF224" s="59"/>
      <c r="AG224" s="50" t="str">
        <f>IF(Table_Styles[[#This Row],[MB]]&lt;&gt;"",Table_Styles[[#This Row],[MB]],IF(Table_Styles[[#This Row],[MB Default]]&lt;&gt;"",Table_Styles[[#This Row],[MB Default]],""))</f>
        <v/>
      </c>
      <c r="AH224" s="146"/>
      <c r="AI224" s="59"/>
      <c r="AJ224" s="50" t="str">
        <f>IF(Table_Styles[[#This Row],[ML]]&lt;&gt;"",Table_Styles[[#This Row],[ML]],IF(Table_Styles[[#This Row],[ML Default]]&lt;&gt;"",Table_Styles[[#This Row],[ML Default]],""))</f>
        <v/>
      </c>
      <c r="AK224" s="146"/>
      <c r="AL224" s="59"/>
      <c r="AM224" s="50" t="str">
        <f>IF(Table_Styles[[#This Row],[PT]]&lt;&gt;"",Table_Styles[[#This Row],[PT]],IF(Table_Styles[[#This Row],[PT Default]]&lt;&gt;"",Table_Styles[[#This Row],[PT Default]],""))</f>
        <v/>
      </c>
      <c r="AN224" s="146"/>
      <c r="AO224" s="59"/>
      <c r="AP224" s="50" t="str">
        <f>IF(Table_Styles[[#This Row],[PR]]&lt;&gt;"",Table_Styles[[#This Row],[PR]],IF(Table_Styles[[#This Row],[PR Default]]&lt;&gt;"",Table_Styles[[#This Row],[PR Default]],""))</f>
        <v/>
      </c>
      <c r="AQ224" s="146"/>
      <c r="AR224" s="59"/>
      <c r="AS224" s="50" t="str">
        <f>IF(Table_Styles[[#This Row],[PB]]&lt;&gt;"",Table_Styles[[#This Row],[PB]],IF(Table_Styles[[#This Row],[PB Default]]&lt;&gt;"",Table_Styles[[#This Row],[PB Default]],""))</f>
        <v/>
      </c>
      <c r="AT224" s="146"/>
      <c r="AU224" s="59"/>
      <c r="AV224" s="50" t="str">
        <f>IF(Table_Styles[[#This Row],[PL]]&lt;&gt;"",Table_Styles[[#This Row],[PL]],IF(Table_Styles[[#This Row],[PL Default]]&lt;&gt;"",Table_Styles[[#This Row],[PL Default]],""))</f>
        <v/>
      </c>
      <c r="AW224" s="146"/>
      <c r="AX224" s="59"/>
      <c r="AY224" s="50" t="str">
        <f>IF(Table_Styles[[#This Row],[BT]]&lt;&gt;"",Table_Styles[[#This Row],[BT]],IF(Table_Styles[[#This Row],[BT Default]]&lt;&gt;"",Table_Styles[[#This Row],[BT Default]],""))</f>
        <v/>
      </c>
      <c r="AZ224" s="146"/>
      <c r="BA224" s="59"/>
      <c r="BB224" s="50" t="str">
        <f>IF(Table_Styles[[#This Row],[BR]]&lt;&gt;"",Table_Styles[[#This Row],[BR]],IF(Table_Styles[[#This Row],[BR Default]]&lt;&gt;"",Table_Styles[[#This Row],[BR Default]],""))</f>
        <v/>
      </c>
      <c r="BC224" s="146"/>
      <c r="BD224" s="59"/>
      <c r="BE224" s="50" t="str">
        <f>IF(Table_Styles[[#This Row],[BB]]&lt;&gt;"",Table_Styles[[#This Row],[BB]],IF(Table_Styles[[#This Row],[BB Default]]&lt;&gt;"",Table_Styles[[#This Row],[BB Default]],""))</f>
        <v/>
      </c>
      <c r="BF224" s="146"/>
      <c r="BG224" s="59"/>
      <c r="BH224" s="50" t="str">
        <f>IF(Table_Styles[[#This Row],[BL]]&lt;&gt;"",Table_Styles[[#This Row],[BL]],IF(Table_Styles[[#This Row],[BL Default]]&lt;&gt;"",Table_Styles[[#This Row],[BL Default]],""))</f>
        <v/>
      </c>
      <c r="BI224" s="59"/>
      <c r="BJ224" s="135" t="s">
        <v>409</v>
      </c>
      <c r="BK224" s="50" t="str">
        <f>IF(Table_Styles[[#This Row],[Width]]&lt;&gt;"",Table_Styles[[#This Row],[Width]],IF(Table_Styles[[#This Row],[Width Default]]&lt;&gt;"",Table_Styles[[#This Row],[Width Default]],""))</f>
        <v>14px</v>
      </c>
      <c r="BL224" s="59"/>
      <c r="BM224" s="135" t="s">
        <v>429</v>
      </c>
      <c r="BN224" s="50" t="str">
        <f>IF(Table_Styles[[#This Row],[Height]]&lt;&gt;"",Table_Styles[[#This Row],[Height]],IF(Table_Styles[[#This Row],[Height Default]]&lt;&gt;"",Table_Styles[[#This Row],[Height Default]],""))</f>
        <v>18px</v>
      </c>
      <c r="BO224" s="50"/>
      <c r="BP224" s="50"/>
      <c r="BQ224" s="50" t="str">
        <f>IF(Table_Styles[[#This Row],[Top]]&lt;&gt;"",Table_Styles[[#This Row],[Top]],IF(Table_Styles[[#This Row],[Top Default]]&lt;&gt;"",Table_Styles[[#This Row],[Top Default]],""))</f>
        <v/>
      </c>
      <c r="BR224" s="50"/>
      <c r="BS224" s="50"/>
      <c r="BT224" s="50" t="str">
        <f>IF(Table_Styles[[#This Row],[Right]]&lt;&gt;"",Table_Styles[[#This Row],[Right]],IF(Table_Styles[[#This Row],[Right Default]]&lt;&gt;"",Table_Styles[[#This Row],[Right Default]],""))</f>
        <v/>
      </c>
      <c r="BU224" s="50"/>
      <c r="BV224" s="50"/>
      <c r="BW224" s="50" t="str">
        <f>IF(Table_Styles[[#This Row],[Bottom]]&lt;&gt;"",Table_Styles[[#This Row],[Bottom]],IF(Table_Styles[[#This Row],[Bottom Default]]&lt;&gt;"",Table_Styles[[#This Row],[Bottom Default]],""))</f>
        <v/>
      </c>
      <c r="BX224" s="50"/>
      <c r="BY224" s="50"/>
      <c r="BZ224" s="50" t="str">
        <f>IF(Table_Styles[[#This Row],[Left]]&lt;&gt;"",Table_Styles[[#This Row],[Left]],IF(Table_Styles[[#This Row],[Left Default]]&lt;&gt;"",Table_Styles[[#This Row],[Left Default]],""))</f>
        <v/>
      </c>
      <c r="CA224" s="146"/>
      <c r="CB224" s="106" t="str">
        <f>IF(AND(Table_Styles[[#This Row],[Selector]]&lt;&gt;"",Table_Styles[[#This Row],[Font Family Used]]&lt;&gt;"",Table_Styles[[#This Row],[Font Weight Used]]&lt;&gt;""),Table_Styles[[#This Row],[Font Family Used]]&amp;" "&amp;Table_Styles[[#This Row],[Font Weight Used]],"")</f>
        <v/>
      </c>
      <c r="CC224" s="106" t="str">
        <f ca="1">IF(AND(Table_Styles[[#This Row],[Selector]],COUNTIF(OFFSET(CC:CC,0,0,ROW()-1,1),"="&amp;Table_Styles[[#This Row],[Font]])=0),Table_Styles[[#This Row],[Font]],"")</f>
        <v/>
      </c>
      <c r="CD224" s="106" t="str">
        <f ca="1">IF(Table_Styles[[#This Row],[Unique Font]]&lt;&gt;"",
"{""fontFamily"":"""&amp;Table_Styles[[#This Row],[Font Family Used]]&amp;""",""fontWeight"":"&amp;Table_Styles[[#This Row],[Font Weight Used]]&amp;"}","")</f>
        <v/>
      </c>
      <c r="CE224"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transparent;width: 14px;height: 18px</v>
      </c>
      <c r="CF224" s="106" t="str">
        <f>IF(AND(Table_Styles[[#This Row],[Selector]]&lt;&gt;"", Table_Styles[[#This Row],[Config Properties]]&lt;&gt;""),
Table_Styles[[#This Row],[Selector]]&amp;" { "&amp;Table_Styles[[#This Row],[Config Properties]]&amp;" }","")</f>
        <v>.scroll-host::-webkit-scrollbar { background: transparent;width: 14px;height: 18px }</v>
      </c>
      <c r="CG224" s="106" t="str">
        <f xml:space="preserve">
SUBSTITUTE(SUBSTITUTE(SUBSTITUTE(SUBSTITUTE(SUBSTITUTE(SUBSTITUTE(SUBSTITUTE(SUBSTITUTE(Table_Styles[[#This Row],[Config]],
" {","{"),
"{ ","{"),
" }","}"),
"} ","}"),
" ,",","),
", ",","),
" :",":"),
": ",":")</f>
        <v>.scroll-host::-webkit-scrollbar{background:transparent;width:14px;height:18px}</v>
      </c>
    </row>
    <row r="225" spans="2:85" ht="21" customHeight="1">
      <c r="B225" s="104" t="s">
        <v>1845</v>
      </c>
      <c r="C225" s="105" t="s">
        <v>1841</v>
      </c>
      <c r="D225" s="146"/>
      <c r="E225" s="59"/>
      <c r="F225" s="50" t="str">
        <f>IF(Table_Styles[[#This Row],[Font Family]]&lt;&gt;"",Table_Styles[[#This Row],[Font Family]],IF(Table_Styles[[#This Row],[Font Family Default]]&lt;&gt;"",Table_Styles[[#This Row],[Font Family Default]],""))</f>
        <v/>
      </c>
      <c r="G225" s="146"/>
      <c r="H225" s="135"/>
      <c r="I225" s="50" t="str">
        <f>IF(Table_Styles[[#This Row],[Font Size]]&lt;&gt;"",Table_Styles[[#This Row],[Font Size]],IF(Table_Styles[[#This Row],[Font Size Default]]&lt;&gt;"",Table_Styles[[#This Row],[Font Size Default]],""))</f>
        <v/>
      </c>
      <c r="J225" s="146"/>
      <c r="K225" s="59"/>
      <c r="L225" s="50" t="str">
        <f>IF(Table_Styles[[#This Row],[Font Weight]]&lt;&gt;"",Table_Styles[[#This Row],[Font Weight]],IF(Table_Styles[[#This Row],[Font Weight Default]]&lt;&gt;"",Table_Styles[[#This Row],[Font Weight Default]],""))</f>
        <v/>
      </c>
      <c r="M225" s="146"/>
      <c r="N225" s="59"/>
      <c r="O225" s="50" t="str">
        <f>IF(Table_Styles[[#This Row],[Colour]]&lt;&gt;"",Table_Styles[[#This Row],[Colour]],IF(Table_Styles[[#This Row],[Colour Default]]&lt;&gt;"",Table_Styles[[#This Row],[Colour Default]],""))</f>
        <v/>
      </c>
      <c r="P225" s="146"/>
      <c r="Q225" s="59"/>
      <c r="R225" s="50" t="str">
        <f>IF(Table_Styles[[#This Row],[Background]]&lt;&gt;"",Table_Styles[[#This Row],[Background]],IF(Table_Styles[[#This Row],[Background Default]]&lt;&gt;"",Table_Styles[[#This Row],[Background Default]],""))</f>
        <v/>
      </c>
      <c r="S225" s="146"/>
      <c r="T225" s="59"/>
      <c r="U225" s="50" t="str">
        <f>IF(Table_Styles[[#This Row],[Border]]&lt;&gt;"",Table_Styles[[#This Row],[Border]],IF(Table_Styles[[#This Row],[Border Default]]&lt;&gt;"",Table_Styles[[#This Row],[Border Default]],""))</f>
        <v/>
      </c>
      <c r="V225" s="59"/>
      <c r="W225" s="59"/>
      <c r="X225" s="50" t="str">
        <f>IF(Table_Styles[[#This Row],[Border Radius]]&lt;&gt;"",Table_Styles[[#This Row],[Border Radius]],IF(Table_Styles[[#This Row],[Border Radius Default]]&lt;&gt;"",Table_Styles[[#This Row],[Border Radius Default]],""))</f>
        <v/>
      </c>
      <c r="Y225" s="146"/>
      <c r="Z225" s="135"/>
      <c r="AA225" s="50" t="str">
        <f>IF(Table_Styles[[#This Row],[MT]]&lt;&gt;"",Table_Styles[[#This Row],[MT]],IF(Table_Styles[[#This Row],[MT Default]]&lt;&gt;"",Table_Styles[[#This Row],[MT Default]],""))</f>
        <v/>
      </c>
      <c r="AB225" s="146"/>
      <c r="AC225" s="59"/>
      <c r="AD225" s="50" t="str">
        <f>IF(Table_Styles[[#This Row],[MR]]&lt;&gt;"",Table_Styles[[#This Row],[MR]],IF(Table_Styles[[#This Row],[MR Default]]&lt;&gt;"",Table_Styles[[#This Row],[MR Default]],""))</f>
        <v/>
      </c>
      <c r="AE225" s="146"/>
      <c r="AF225" s="59"/>
      <c r="AG225" s="50" t="str">
        <f>IF(Table_Styles[[#This Row],[MB]]&lt;&gt;"",Table_Styles[[#This Row],[MB]],IF(Table_Styles[[#This Row],[MB Default]]&lt;&gt;"",Table_Styles[[#This Row],[MB Default]],""))</f>
        <v/>
      </c>
      <c r="AH225" s="146"/>
      <c r="AI225" s="59"/>
      <c r="AJ225" s="50" t="str">
        <f>IF(Table_Styles[[#This Row],[ML]]&lt;&gt;"",Table_Styles[[#This Row],[ML]],IF(Table_Styles[[#This Row],[ML Default]]&lt;&gt;"",Table_Styles[[#This Row],[ML Default]],""))</f>
        <v/>
      </c>
      <c r="AK225" s="146"/>
      <c r="AL225" s="59"/>
      <c r="AM225" s="50" t="str">
        <f>IF(Table_Styles[[#This Row],[PT]]&lt;&gt;"",Table_Styles[[#This Row],[PT]],IF(Table_Styles[[#This Row],[PT Default]]&lt;&gt;"",Table_Styles[[#This Row],[PT Default]],""))</f>
        <v/>
      </c>
      <c r="AN225" s="146"/>
      <c r="AO225" s="59"/>
      <c r="AP225" s="50" t="str">
        <f>IF(Table_Styles[[#This Row],[PR]]&lt;&gt;"",Table_Styles[[#This Row],[PR]],IF(Table_Styles[[#This Row],[PR Default]]&lt;&gt;"",Table_Styles[[#This Row],[PR Default]],""))</f>
        <v/>
      </c>
      <c r="AQ225" s="146"/>
      <c r="AR225" s="59"/>
      <c r="AS225" s="50" t="str">
        <f>IF(Table_Styles[[#This Row],[PB]]&lt;&gt;"",Table_Styles[[#This Row],[PB]],IF(Table_Styles[[#This Row],[PB Default]]&lt;&gt;"",Table_Styles[[#This Row],[PB Default]],""))</f>
        <v/>
      </c>
      <c r="AT225" s="146"/>
      <c r="AU225" s="59"/>
      <c r="AV225" s="50" t="str">
        <f>IF(Table_Styles[[#This Row],[PL]]&lt;&gt;"",Table_Styles[[#This Row],[PL]],IF(Table_Styles[[#This Row],[PL Default]]&lt;&gt;"",Table_Styles[[#This Row],[PL Default]],""))</f>
        <v/>
      </c>
      <c r="AW225" s="146"/>
      <c r="AX225" s="59"/>
      <c r="AY225" s="50" t="str">
        <f>IF(Table_Styles[[#This Row],[BT]]&lt;&gt;"",Table_Styles[[#This Row],[BT]],IF(Table_Styles[[#This Row],[BT Default]]&lt;&gt;"",Table_Styles[[#This Row],[BT Default]],""))</f>
        <v/>
      </c>
      <c r="AZ225" s="146"/>
      <c r="BA225" s="59"/>
      <c r="BB225" s="50" t="str">
        <f>IF(Table_Styles[[#This Row],[BR]]&lt;&gt;"",Table_Styles[[#This Row],[BR]],IF(Table_Styles[[#This Row],[BR Default]]&lt;&gt;"",Table_Styles[[#This Row],[BR Default]],""))</f>
        <v/>
      </c>
      <c r="BC225" s="146"/>
      <c r="BD225" s="59"/>
      <c r="BE225" s="50" t="str">
        <f>IF(Table_Styles[[#This Row],[BB]]&lt;&gt;"",Table_Styles[[#This Row],[BB]],IF(Table_Styles[[#This Row],[BB Default]]&lt;&gt;"",Table_Styles[[#This Row],[BB Default]],""))</f>
        <v/>
      </c>
      <c r="BF225" s="146"/>
      <c r="BG225" s="59"/>
      <c r="BH225" s="50" t="str">
        <f>IF(Table_Styles[[#This Row],[BL]]&lt;&gt;"",Table_Styles[[#This Row],[BL]],IF(Table_Styles[[#This Row],[BL Default]]&lt;&gt;"",Table_Styles[[#This Row],[BL Default]],""))</f>
        <v/>
      </c>
      <c r="BI225" s="59"/>
      <c r="BJ225" s="135" t="s">
        <v>165</v>
      </c>
      <c r="BK225" s="50" t="str">
        <f>IF(Table_Styles[[#This Row],[Width]]&lt;&gt;"",Table_Styles[[#This Row],[Width]],IF(Table_Styles[[#This Row],[Width Default]]&lt;&gt;"",Table_Styles[[#This Row],[Width Default]],""))</f>
        <v>0</v>
      </c>
      <c r="BL225" s="59"/>
      <c r="BM225" s="135" t="s">
        <v>165</v>
      </c>
      <c r="BN225" s="50" t="str">
        <f>IF(Table_Styles[[#This Row],[Height]]&lt;&gt;"",Table_Styles[[#This Row],[Height]],IF(Table_Styles[[#This Row],[Height Default]]&lt;&gt;"",Table_Styles[[#This Row],[Height Default]],""))</f>
        <v>0</v>
      </c>
      <c r="BO225" s="50"/>
      <c r="BP225" s="50"/>
      <c r="BQ225" s="50" t="str">
        <f>IF(Table_Styles[[#This Row],[Top]]&lt;&gt;"",Table_Styles[[#This Row],[Top]],IF(Table_Styles[[#This Row],[Top Default]]&lt;&gt;"",Table_Styles[[#This Row],[Top Default]],""))</f>
        <v/>
      </c>
      <c r="BR225" s="50"/>
      <c r="BS225" s="50"/>
      <c r="BT225" s="50" t="str">
        <f>IF(Table_Styles[[#This Row],[Right]]&lt;&gt;"",Table_Styles[[#This Row],[Right]],IF(Table_Styles[[#This Row],[Right Default]]&lt;&gt;"",Table_Styles[[#This Row],[Right Default]],""))</f>
        <v/>
      </c>
      <c r="BU225" s="50"/>
      <c r="BV225" s="50"/>
      <c r="BW225" s="50" t="str">
        <f>IF(Table_Styles[[#This Row],[Bottom]]&lt;&gt;"",Table_Styles[[#This Row],[Bottom]],IF(Table_Styles[[#This Row],[Bottom Default]]&lt;&gt;"",Table_Styles[[#This Row],[Bottom Default]],""))</f>
        <v/>
      </c>
      <c r="BX225" s="50"/>
      <c r="BY225" s="50"/>
      <c r="BZ225" s="50" t="str">
        <f>IF(Table_Styles[[#This Row],[Left]]&lt;&gt;"",Table_Styles[[#This Row],[Left]],IF(Table_Styles[[#This Row],[Left Default]]&lt;&gt;"",Table_Styles[[#This Row],[Left Default]],""))</f>
        <v/>
      </c>
      <c r="CA225" s="146" t="s">
        <v>1319</v>
      </c>
      <c r="CB225" s="106" t="str">
        <f>IF(AND(Table_Styles[[#This Row],[Selector]]&lt;&gt;"",Table_Styles[[#This Row],[Font Family Used]]&lt;&gt;"",Table_Styles[[#This Row],[Font Weight Used]]&lt;&gt;""),Table_Styles[[#This Row],[Font Family Used]]&amp;" "&amp;Table_Styles[[#This Row],[Font Weight Used]],"")</f>
        <v/>
      </c>
      <c r="CC225" s="106" t="str">
        <f ca="1">IF(AND(Table_Styles[[#This Row],[Selector]],COUNTIF(OFFSET(CC:CC,0,0,ROW()-1,1),"="&amp;Table_Styles[[#This Row],[Font]])=0),Table_Styles[[#This Row],[Font]],"")</f>
        <v/>
      </c>
      <c r="CD225" s="106" t="str">
        <f ca="1">IF(Table_Styles[[#This Row],[Unique Font]]&lt;&gt;"",
"{""fontFamily"":"""&amp;Table_Styles[[#This Row],[Font Family Used]]&amp;""",""fontWeight"":"&amp;Table_Styles[[#This Row],[Font Weight Used]]&amp;"}","")</f>
        <v/>
      </c>
      <c r="CE225"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0;height: 0;display: none;</v>
      </c>
      <c r="CF225" s="106" t="str">
        <f>IF(AND(Table_Styles[[#This Row],[Selector]]&lt;&gt;"", Table_Styles[[#This Row],[Config Properties]]&lt;&gt;""),
Table_Styles[[#This Row],[Selector]]&amp;" { "&amp;Table_Styles[[#This Row],[Config Properties]]&amp;" }","")</f>
        <v>.scroll-host::-webkit-scrollbar-button { width: 0;height: 0;display: none; }</v>
      </c>
      <c r="CG225" s="106" t="str">
        <f xml:space="preserve">
SUBSTITUTE(SUBSTITUTE(SUBSTITUTE(SUBSTITUTE(SUBSTITUTE(SUBSTITUTE(SUBSTITUTE(SUBSTITUTE(Table_Styles[[#This Row],[Config]],
" {","{"),
"{ ","{"),
" }","}"),
"} ","}"),
" ,",","),
", ",","),
" :",":"),
": ",":")</f>
        <v>.scroll-host::-webkit-scrollbar-button{width:0;height:0;display:none;}</v>
      </c>
    </row>
    <row r="226" spans="2:85" ht="21" customHeight="1">
      <c r="B226" s="104" t="s">
        <v>1846</v>
      </c>
      <c r="C226" s="105" t="s">
        <v>1842</v>
      </c>
      <c r="D226" s="146"/>
      <c r="E226" s="59"/>
      <c r="F226" s="50" t="str">
        <f>IF(Table_Styles[[#This Row],[Font Family]]&lt;&gt;"",Table_Styles[[#This Row],[Font Family]],IF(Table_Styles[[#This Row],[Font Family Default]]&lt;&gt;"",Table_Styles[[#This Row],[Font Family Default]],""))</f>
        <v/>
      </c>
      <c r="G226" s="146"/>
      <c r="H226" s="135"/>
      <c r="I226" s="50" t="str">
        <f>IF(Table_Styles[[#This Row],[Font Size]]&lt;&gt;"",Table_Styles[[#This Row],[Font Size]],IF(Table_Styles[[#This Row],[Font Size Default]]&lt;&gt;"",Table_Styles[[#This Row],[Font Size Default]],""))</f>
        <v/>
      </c>
      <c r="J226" s="146"/>
      <c r="K226" s="59"/>
      <c r="L226" s="50" t="str">
        <f>IF(Table_Styles[[#This Row],[Font Weight]]&lt;&gt;"",Table_Styles[[#This Row],[Font Weight]],IF(Table_Styles[[#This Row],[Font Weight Default]]&lt;&gt;"",Table_Styles[[#This Row],[Font Weight Default]],""))</f>
        <v/>
      </c>
      <c r="M226" s="146"/>
      <c r="N226" s="59"/>
      <c r="O226" s="50" t="str">
        <f>IF(Table_Styles[[#This Row],[Colour]]&lt;&gt;"",Table_Styles[[#This Row],[Colour]],IF(Table_Styles[[#This Row],[Colour Default]]&lt;&gt;"",Table_Styles[[#This Row],[Colour Default]],""))</f>
        <v/>
      </c>
      <c r="P226" s="146"/>
      <c r="Q226" s="135" t="s">
        <v>1819</v>
      </c>
      <c r="R226" s="50" t="str">
        <f>IF(Table_Styles[[#This Row],[Background]]&lt;&gt;"",Table_Styles[[#This Row],[Background]],IF(Table_Styles[[#This Row],[Background Default]]&lt;&gt;"",Table_Styles[[#This Row],[Background Default]],""))</f>
        <v>transparent</v>
      </c>
      <c r="S226" s="146"/>
      <c r="T226" s="59"/>
      <c r="U226" s="50" t="str">
        <f>IF(Table_Styles[[#This Row],[Border]]&lt;&gt;"",Table_Styles[[#This Row],[Border]],IF(Table_Styles[[#This Row],[Border Default]]&lt;&gt;"",Table_Styles[[#This Row],[Border Default]],""))</f>
        <v/>
      </c>
      <c r="V226" s="59"/>
      <c r="W226" s="59"/>
      <c r="X226" s="50" t="str">
        <f>IF(Table_Styles[[#This Row],[Border Radius]]&lt;&gt;"",Table_Styles[[#This Row],[Border Radius]],IF(Table_Styles[[#This Row],[Border Radius Default]]&lt;&gt;"",Table_Styles[[#This Row],[Border Radius Default]],""))</f>
        <v/>
      </c>
      <c r="Y226" s="146"/>
      <c r="Z226" s="135"/>
      <c r="AA226" s="50" t="str">
        <f>IF(Table_Styles[[#This Row],[MT]]&lt;&gt;"",Table_Styles[[#This Row],[MT]],IF(Table_Styles[[#This Row],[MT Default]]&lt;&gt;"",Table_Styles[[#This Row],[MT Default]],""))</f>
        <v/>
      </c>
      <c r="AB226" s="146"/>
      <c r="AC226" s="59"/>
      <c r="AD226" s="50" t="str">
        <f>IF(Table_Styles[[#This Row],[MR]]&lt;&gt;"",Table_Styles[[#This Row],[MR]],IF(Table_Styles[[#This Row],[MR Default]]&lt;&gt;"",Table_Styles[[#This Row],[MR Default]],""))</f>
        <v/>
      </c>
      <c r="AE226" s="146"/>
      <c r="AF226" s="59"/>
      <c r="AG226" s="50" t="str">
        <f>IF(Table_Styles[[#This Row],[MB]]&lt;&gt;"",Table_Styles[[#This Row],[MB]],IF(Table_Styles[[#This Row],[MB Default]]&lt;&gt;"",Table_Styles[[#This Row],[MB Default]],""))</f>
        <v/>
      </c>
      <c r="AH226" s="146"/>
      <c r="AI226" s="59"/>
      <c r="AJ226" s="50" t="str">
        <f>IF(Table_Styles[[#This Row],[ML]]&lt;&gt;"",Table_Styles[[#This Row],[ML]],IF(Table_Styles[[#This Row],[ML Default]]&lt;&gt;"",Table_Styles[[#This Row],[ML Default]],""))</f>
        <v/>
      </c>
      <c r="AK226" s="146"/>
      <c r="AL226" s="59"/>
      <c r="AM226" s="50" t="str">
        <f>IF(Table_Styles[[#This Row],[PT]]&lt;&gt;"",Table_Styles[[#This Row],[PT]],IF(Table_Styles[[#This Row],[PT Default]]&lt;&gt;"",Table_Styles[[#This Row],[PT Default]],""))</f>
        <v/>
      </c>
      <c r="AN226" s="146"/>
      <c r="AO226" s="59"/>
      <c r="AP226" s="50" t="str">
        <f>IF(Table_Styles[[#This Row],[PR]]&lt;&gt;"",Table_Styles[[#This Row],[PR]],IF(Table_Styles[[#This Row],[PR Default]]&lt;&gt;"",Table_Styles[[#This Row],[PR Default]],""))</f>
        <v/>
      </c>
      <c r="AQ226" s="146"/>
      <c r="AR226" s="59"/>
      <c r="AS226" s="50" t="str">
        <f>IF(Table_Styles[[#This Row],[PB]]&lt;&gt;"",Table_Styles[[#This Row],[PB]],IF(Table_Styles[[#This Row],[PB Default]]&lt;&gt;"",Table_Styles[[#This Row],[PB Default]],""))</f>
        <v/>
      </c>
      <c r="AT226" s="146"/>
      <c r="AU226" s="59"/>
      <c r="AV226" s="50" t="str">
        <f>IF(Table_Styles[[#This Row],[PL]]&lt;&gt;"",Table_Styles[[#This Row],[PL]],IF(Table_Styles[[#This Row],[PL Default]]&lt;&gt;"",Table_Styles[[#This Row],[PL Default]],""))</f>
        <v/>
      </c>
      <c r="AW226" s="146"/>
      <c r="AX226" s="59"/>
      <c r="AY226" s="50" t="str">
        <f>IF(Table_Styles[[#This Row],[BT]]&lt;&gt;"",Table_Styles[[#This Row],[BT]],IF(Table_Styles[[#This Row],[BT Default]]&lt;&gt;"",Table_Styles[[#This Row],[BT Default]],""))</f>
        <v/>
      </c>
      <c r="AZ226" s="146"/>
      <c r="BA226" s="59"/>
      <c r="BB226" s="50" t="str">
        <f>IF(Table_Styles[[#This Row],[BR]]&lt;&gt;"",Table_Styles[[#This Row],[BR]],IF(Table_Styles[[#This Row],[BR Default]]&lt;&gt;"",Table_Styles[[#This Row],[BR Default]],""))</f>
        <v/>
      </c>
      <c r="BC226" s="146"/>
      <c r="BD226" s="59"/>
      <c r="BE226" s="50" t="str">
        <f>IF(Table_Styles[[#This Row],[BB]]&lt;&gt;"",Table_Styles[[#This Row],[BB]],IF(Table_Styles[[#This Row],[BB Default]]&lt;&gt;"",Table_Styles[[#This Row],[BB Default]],""))</f>
        <v/>
      </c>
      <c r="BF226" s="146"/>
      <c r="BG226" s="59"/>
      <c r="BH226" s="50" t="str">
        <f>IF(Table_Styles[[#This Row],[BL]]&lt;&gt;"",Table_Styles[[#This Row],[BL]],IF(Table_Styles[[#This Row],[BL Default]]&lt;&gt;"",Table_Styles[[#This Row],[BL Default]],""))</f>
        <v/>
      </c>
      <c r="BI226" s="59"/>
      <c r="BJ226" s="59"/>
      <c r="BK226" s="50" t="str">
        <f>IF(Table_Styles[[#This Row],[Width]]&lt;&gt;"",Table_Styles[[#This Row],[Width]],IF(Table_Styles[[#This Row],[Width Default]]&lt;&gt;"",Table_Styles[[#This Row],[Width Default]],""))</f>
        <v/>
      </c>
      <c r="BL226" s="59"/>
      <c r="BM226" s="59"/>
      <c r="BN226" s="50" t="str">
        <f>IF(Table_Styles[[#This Row],[Height]]&lt;&gt;"",Table_Styles[[#This Row],[Height]],IF(Table_Styles[[#This Row],[Height Default]]&lt;&gt;"",Table_Styles[[#This Row],[Height Default]],""))</f>
        <v/>
      </c>
      <c r="BO226" s="50"/>
      <c r="BP226" s="50"/>
      <c r="BQ226" s="50" t="str">
        <f>IF(Table_Styles[[#This Row],[Top]]&lt;&gt;"",Table_Styles[[#This Row],[Top]],IF(Table_Styles[[#This Row],[Top Default]]&lt;&gt;"",Table_Styles[[#This Row],[Top Default]],""))</f>
        <v/>
      </c>
      <c r="BR226" s="50"/>
      <c r="BS226" s="50"/>
      <c r="BT226" s="50" t="str">
        <f>IF(Table_Styles[[#This Row],[Right]]&lt;&gt;"",Table_Styles[[#This Row],[Right]],IF(Table_Styles[[#This Row],[Right Default]]&lt;&gt;"",Table_Styles[[#This Row],[Right Default]],""))</f>
        <v/>
      </c>
      <c r="BU226" s="50"/>
      <c r="BV226" s="50"/>
      <c r="BW226" s="50" t="str">
        <f>IF(Table_Styles[[#This Row],[Bottom]]&lt;&gt;"",Table_Styles[[#This Row],[Bottom]],IF(Table_Styles[[#This Row],[Bottom Default]]&lt;&gt;"",Table_Styles[[#This Row],[Bottom Default]],""))</f>
        <v/>
      </c>
      <c r="BX226" s="50"/>
      <c r="BY226" s="50"/>
      <c r="BZ226" s="50" t="str">
        <f>IF(Table_Styles[[#This Row],[Left]]&lt;&gt;"",Table_Styles[[#This Row],[Left]],IF(Table_Styles[[#This Row],[Left Default]]&lt;&gt;"",Table_Styles[[#This Row],[Left Default]],""))</f>
        <v/>
      </c>
      <c r="CA226" s="146"/>
      <c r="CB226" s="106" t="str">
        <f>IF(AND(Table_Styles[[#This Row],[Selector]]&lt;&gt;"",Table_Styles[[#This Row],[Font Family Used]]&lt;&gt;"",Table_Styles[[#This Row],[Font Weight Used]]&lt;&gt;""),Table_Styles[[#This Row],[Font Family Used]]&amp;" "&amp;Table_Styles[[#This Row],[Font Weight Used]],"")</f>
        <v/>
      </c>
      <c r="CC226" s="106" t="str">
        <f ca="1">IF(AND(Table_Styles[[#This Row],[Selector]],COUNTIF(OFFSET(CC:CC,0,0,ROW()-1,1),"="&amp;Table_Styles[[#This Row],[Font]])=0),Table_Styles[[#This Row],[Font]],"")</f>
        <v/>
      </c>
      <c r="CD226" s="106" t="str">
        <f ca="1">IF(Table_Styles[[#This Row],[Unique Font]]&lt;&gt;"",
"{""fontFamily"":"""&amp;Table_Styles[[#This Row],[Font Family Used]]&amp;""",""fontWeight"":"&amp;Table_Styles[[#This Row],[Font Weight Used]]&amp;"}","")</f>
        <v/>
      </c>
      <c r="CE226"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v>
      </c>
      <c r="CF226" s="106" t="str">
        <f>IF(AND(Table_Styles[[#This Row],[Selector]]&lt;&gt;"", Table_Styles[[#This Row],[Config Properties]]&lt;&gt;""),
Table_Styles[[#This Row],[Selector]]&amp;" { "&amp;Table_Styles[[#This Row],[Config Properties]]&amp;" }","")</f>
        <v>.scroll-host::-webkit-scrollbar-corner { background: transparent }</v>
      </c>
      <c r="CG226" s="106" t="str">
        <f xml:space="preserve">
SUBSTITUTE(SUBSTITUTE(SUBSTITUTE(SUBSTITUTE(SUBSTITUTE(SUBSTITUTE(SUBSTITUTE(SUBSTITUTE(Table_Styles[[#This Row],[Config]],
" {","{"),
"{ ","{"),
" }","}"),
"} ","}"),
" ,",","),
", ",","),
" :",":"),
": ",":")</f>
        <v>.scroll-host::-webkit-scrollbar-corner{background:transparent}</v>
      </c>
    </row>
    <row r="227" spans="2:85" ht="21" customHeight="1">
      <c r="B227" s="104" t="s">
        <v>1847</v>
      </c>
      <c r="C227" s="105" t="s">
        <v>1843</v>
      </c>
      <c r="D227" s="146"/>
      <c r="E227" s="59"/>
      <c r="F227" s="50" t="str">
        <f>IF(Table_Styles[[#This Row],[Font Family]]&lt;&gt;"",Table_Styles[[#This Row],[Font Family]],IF(Table_Styles[[#This Row],[Font Family Default]]&lt;&gt;"",Table_Styles[[#This Row],[Font Family Default]],""))</f>
        <v/>
      </c>
      <c r="G227" s="146"/>
      <c r="H227" s="135"/>
      <c r="I227" s="50" t="str">
        <f>IF(Table_Styles[[#This Row],[Font Size]]&lt;&gt;"",Table_Styles[[#This Row],[Font Size]],IF(Table_Styles[[#This Row],[Font Size Default]]&lt;&gt;"",Table_Styles[[#This Row],[Font Size Default]],""))</f>
        <v/>
      </c>
      <c r="J227" s="146"/>
      <c r="K227" s="59"/>
      <c r="L227" s="50" t="str">
        <f>IF(Table_Styles[[#This Row],[Font Weight]]&lt;&gt;"",Table_Styles[[#This Row],[Font Weight]],IF(Table_Styles[[#This Row],[Font Weight Default]]&lt;&gt;"",Table_Styles[[#This Row],[Font Weight Default]],""))</f>
        <v/>
      </c>
      <c r="M227" s="146"/>
      <c r="N227" s="59"/>
      <c r="O227" s="50" t="str">
        <f>IF(Table_Styles[[#This Row],[Colour]]&lt;&gt;"",Table_Styles[[#This Row],[Colour]],IF(Table_Styles[[#This Row],[Colour Default]]&lt;&gt;"",Table_Styles[[#This Row],[Colour Default]],""))</f>
        <v/>
      </c>
      <c r="P227" s="146"/>
      <c r="Q227" s="135" t="s">
        <v>1155</v>
      </c>
      <c r="R227" s="50" t="str">
        <f>IF(Table_Styles[[#This Row],[Background]]&lt;&gt;"",Table_Styles[[#This Row],[Background]],IF(Table_Styles[[#This Row],[Background Default]]&lt;&gt;"",Table_Styles[[#This Row],[Background Default]],""))</f>
        <v>#e0e0e0</v>
      </c>
      <c r="S227" s="184" t="s">
        <v>1848</v>
      </c>
      <c r="T227" s="59"/>
      <c r="U227" s="50" t="str">
        <f>IF(Table_Styles[[#This Row],[Border]]&lt;&gt;"",Table_Styles[[#This Row],[Border]],IF(Table_Styles[[#This Row],[Border Default]]&lt;&gt;"",Table_Styles[[#This Row],[Border Default]],""))</f>
        <v>5px solid rgba(224, 224, 224, 0);</v>
      </c>
      <c r="V227" s="59"/>
      <c r="W227" s="135" t="s">
        <v>379</v>
      </c>
      <c r="X227" s="50" t="str">
        <f>IF(Table_Styles[[#This Row],[Border Radius]]&lt;&gt;"",Table_Styles[[#This Row],[Border Radius]],IF(Table_Styles[[#This Row],[Border Radius Default]]&lt;&gt;"",Table_Styles[[#This Row],[Border Radius Default]],""))</f>
        <v>15px</v>
      </c>
      <c r="Y227" s="146"/>
      <c r="Z227" s="135"/>
      <c r="AA227" s="50" t="str">
        <f>IF(Table_Styles[[#This Row],[MT]]&lt;&gt;"",Table_Styles[[#This Row],[MT]],IF(Table_Styles[[#This Row],[MT Default]]&lt;&gt;"",Table_Styles[[#This Row],[MT Default]],""))</f>
        <v/>
      </c>
      <c r="AB227" s="146"/>
      <c r="AC227" s="59"/>
      <c r="AD227" s="50" t="str">
        <f>IF(Table_Styles[[#This Row],[MR]]&lt;&gt;"",Table_Styles[[#This Row],[MR]],IF(Table_Styles[[#This Row],[MR Default]]&lt;&gt;"",Table_Styles[[#This Row],[MR Default]],""))</f>
        <v/>
      </c>
      <c r="AE227" s="146"/>
      <c r="AF227" s="59"/>
      <c r="AG227" s="50" t="str">
        <f>IF(Table_Styles[[#This Row],[MB]]&lt;&gt;"",Table_Styles[[#This Row],[MB]],IF(Table_Styles[[#This Row],[MB Default]]&lt;&gt;"",Table_Styles[[#This Row],[MB Default]],""))</f>
        <v/>
      </c>
      <c r="AH227" s="146"/>
      <c r="AI227" s="59"/>
      <c r="AJ227" s="50" t="str">
        <f>IF(Table_Styles[[#This Row],[ML]]&lt;&gt;"",Table_Styles[[#This Row],[ML]],IF(Table_Styles[[#This Row],[ML Default]]&lt;&gt;"",Table_Styles[[#This Row],[ML Default]],""))</f>
        <v/>
      </c>
      <c r="AK227" s="146"/>
      <c r="AL227" s="59"/>
      <c r="AM227" s="50" t="str">
        <f>IF(Table_Styles[[#This Row],[PT]]&lt;&gt;"",Table_Styles[[#This Row],[PT]],IF(Table_Styles[[#This Row],[PT Default]]&lt;&gt;"",Table_Styles[[#This Row],[PT Default]],""))</f>
        <v/>
      </c>
      <c r="AN227" s="146"/>
      <c r="AO227" s="59"/>
      <c r="AP227" s="50" t="str">
        <f>IF(Table_Styles[[#This Row],[PR]]&lt;&gt;"",Table_Styles[[#This Row],[PR]],IF(Table_Styles[[#This Row],[PR Default]]&lt;&gt;"",Table_Styles[[#This Row],[PR Default]],""))</f>
        <v/>
      </c>
      <c r="AQ227" s="146"/>
      <c r="AR227" s="59"/>
      <c r="AS227" s="50" t="str">
        <f>IF(Table_Styles[[#This Row],[PB]]&lt;&gt;"",Table_Styles[[#This Row],[PB]],IF(Table_Styles[[#This Row],[PB Default]]&lt;&gt;"",Table_Styles[[#This Row],[PB Default]],""))</f>
        <v/>
      </c>
      <c r="AT227" s="146"/>
      <c r="AU227" s="59"/>
      <c r="AV227" s="50" t="str">
        <f>IF(Table_Styles[[#This Row],[PL]]&lt;&gt;"",Table_Styles[[#This Row],[PL]],IF(Table_Styles[[#This Row],[PL Default]]&lt;&gt;"",Table_Styles[[#This Row],[PL Default]],""))</f>
        <v/>
      </c>
      <c r="AW227" s="146"/>
      <c r="AX227" s="59"/>
      <c r="AY227" s="50" t="str">
        <f>IF(Table_Styles[[#This Row],[BT]]&lt;&gt;"",Table_Styles[[#This Row],[BT]],IF(Table_Styles[[#This Row],[BT Default]]&lt;&gt;"",Table_Styles[[#This Row],[BT Default]],""))</f>
        <v/>
      </c>
      <c r="AZ227" s="146"/>
      <c r="BA227" s="59"/>
      <c r="BB227" s="50" t="str">
        <f>IF(Table_Styles[[#This Row],[BR]]&lt;&gt;"",Table_Styles[[#This Row],[BR]],IF(Table_Styles[[#This Row],[BR Default]]&lt;&gt;"",Table_Styles[[#This Row],[BR Default]],""))</f>
        <v/>
      </c>
      <c r="BC227" s="146"/>
      <c r="BD227" s="59"/>
      <c r="BE227" s="50" t="str">
        <f>IF(Table_Styles[[#This Row],[BB]]&lt;&gt;"",Table_Styles[[#This Row],[BB]],IF(Table_Styles[[#This Row],[BB Default]]&lt;&gt;"",Table_Styles[[#This Row],[BB Default]],""))</f>
        <v/>
      </c>
      <c r="BF227" s="146"/>
      <c r="BG227" s="59"/>
      <c r="BH227" s="50" t="str">
        <f>IF(Table_Styles[[#This Row],[BL]]&lt;&gt;"",Table_Styles[[#This Row],[BL]],IF(Table_Styles[[#This Row],[BL Default]]&lt;&gt;"",Table_Styles[[#This Row],[BL Default]],""))</f>
        <v/>
      </c>
      <c r="BI227" s="59"/>
      <c r="BJ227" s="59"/>
      <c r="BK227" s="50" t="str">
        <f>IF(Table_Styles[[#This Row],[Width]]&lt;&gt;"",Table_Styles[[#This Row],[Width]],IF(Table_Styles[[#This Row],[Width Default]]&lt;&gt;"",Table_Styles[[#This Row],[Width Default]],""))</f>
        <v/>
      </c>
      <c r="BL227" s="59"/>
      <c r="BM227" s="135" t="s">
        <v>496</v>
      </c>
      <c r="BN227" s="50" t="str">
        <f>IF(Table_Styles[[#This Row],[Height]]&lt;&gt;"",Table_Styles[[#This Row],[Height]],IF(Table_Styles[[#This Row],[Height Default]]&lt;&gt;"",Table_Styles[[#This Row],[Height Default]],""))</f>
        <v>6px</v>
      </c>
      <c r="BO227" s="50"/>
      <c r="BP227" s="50"/>
      <c r="BQ227" s="50" t="str">
        <f>IF(Table_Styles[[#This Row],[Top]]&lt;&gt;"",Table_Styles[[#This Row],[Top]],IF(Table_Styles[[#This Row],[Top Default]]&lt;&gt;"",Table_Styles[[#This Row],[Top Default]],""))</f>
        <v/>
      </c>
      <c r="BR227" s="50"/>
      <c r="BS227" s="50"/>
      <c r="BT227" s="50" t="str">
        <f>IF(Table_Styles[[#This Row],[Right]]&lt;&gt;"",Table_Styles[[#This Row],[Right]],IF(Table_Styles[[#This Row],[Right Default]]&lt;&gt;"",Table_Styles[[#This Row],[Right Default]],""))</f>
        <v/>
      </c>
      <c r="BU227" s="50"/>
      <c r="BV227" s="50"/>
      <c r="BW227" s="50" t="str">
        <f>IF(Table_Styles[[#This Row],[Bottom]]&lt;&gt;"",Table_Styles[[#This Row],[Bottom]],IF(Table_Styles[[#This Row],[Bottom Default]]&lt;&gt;"",Table_Styles[[#This Row],[Bottom Default]],""))</f>
        <v/>
      </c>
      <c r="BX227" s="50"/>
      <c r="BY227" s="50"/>
      <c r="BZ227" s="50" t="str">
        <f>IF(Table_Styles[[#This Row],[Left]]&lt;&gt;"",Table_Styles[[#This Row],[Left]],IF(Table_Styles[[#This Row],[Left Default]]&lt;&gt;"",Table_Styles[[#This Row],[Left Default]],""))</f>
        <v/>
      </c>
      <c r="CA227" s="184" t="s">
        <v>1849</v>
      </c>
      <c r="CB227" s="106" t="str">
        <f>IF(AND(Table_Styles[[#This Row],[Selector]]&lt;&gt;"",Table_Styles[[#This Row],[Font Family Used]]&lt;&gt;"",Table_Styles[[#This Row],[Font Weight Used]]&lt;&gt;""),Table_Styles[[#This Row],[Font Family Used]]&amp;" "&amp;Table_Styles[[#This Row],[Font Weight Used]],"")</f>
        <v/>
      </c>
      <c r="CC227" s="106" t="str">
        <f ca="1">IF(AND(Table_Styles[[#This Row],[Selector]],COUNTIF(OFFSET(CC:CC,0,0,ROW()-1,1),"="&amp;Table_Styles[[#This Row],[Font]])=0),Table_Styles[[#This Row],[Font]],"")</f>
        <v/>
      </c>
      <c r="CD227" s="106" t="str">
        <f ca="1">IF(Table_Styles[[#This Row],[Unique Font]]&lt;&gt;"",
"{""fontFamily"":"""&amp;Table_Styles[[#This Row],[Font Family Used]]&amp;""",""fontWeight"":"&amp;Table_Styles[[#This Row],[Font Weight Used]]&amp;"}","")</f>
        <v/>
      </c>
      <c r="CE227" s="10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#e0e0e0;border: 5px solid rgba(224, 224, 224, 0);;border-radius: 15px;height: 6px;background-clip: padding-box; box-shadow: inset -1px -1px 0px rgba(224, 224, 224, 0.5), inset 1px 1px 0px rgb(224 224 224);</v>
      </c>
      <c r="CF227" s="106" t="str">
        <f>IF(AND(Table_Styles[[#This Row],[Selector]]&lt;&gt;"", Table_Styles[[#This Row],[Config Properties]]&lt;&gt;""),
Table_Styles[[#This Row],[Selector]]&amp;" { "&amp;Table_Styles[[#This Row],[Config Properties]]&amp;" }","")</f>
        <v>.scroll-host::-webkit-scrollbar-thumb { background: #e0e0e0;border: 5px solid rgba(224, 224, 224, 0);;border-radius: 15px;height: 6px;background-clip: padding-box; box-shadow: inset -1px -1px 0px rgba(224, 224, 224, 0.5), inset 1px 1px 0px rgb(224 224 224); }</v>
      </c>
      <c r="CG227" s="106" t="str">
        <f xml:space="preserve">
SUBSTITUTE(SUBSTITUTE(SUBSTITUTE(SUBSTITUTE(SUBSTITUTE(SUBSTITUTE(SUBSTITUTE(SUBSTITUTE(Table_Styles[[#This Row],[Config]],
" {","{"),
"{ ","{"),
" }","}"),
"} ","}"),
" ,",","),
", ",","),
" :",":"),
": ",":")</f>
        <v>.scroll-host::-webkit-scrollbar-thumb{background:#e0e0e0;border:5px solid rgba(224,224,224,0);;border-radius:15px;height:6px;background-clip:padding-box; box-shadow:inset -1px -1px 0px rgba(224,224,224,0.5),inset 1px 1px 0px rgb(224 224 224);}</v>
      </c>
    </row>
    <row r="228" spans="2:85" ht="29.25" thickBot="1">
      <c r="B228" s="4" t="s">
        <v>371</v>
      </c>
      <c r="C228" s="4"/>
      <c r="D228" s="4"/>
      <c r="E228" s="4"/>
      <c r="F228" s="4" t="str">
        <f>IF(Table_Styles[[#This Row],[Font Family]]&lt;&gt;"",Table_Styles[[#This Row],[Font Family]],IF(Table_Styles[[#This Row],[Font Family Default]]&lt;&gt;"",Table_Styles[[#This Row],[Font Family Default]],""))</f>
        <v/>
      </c>
      <c r="G228" s="4"/>
      <c r="H228" s="4"/>
      <c r="I228" s="4" t="str">
        <f>IF(Table_Styles[[#This Row],[Font Size]]&lt;&gt;"",Table_Styles[[#This Row],[Font Size]],IF(Table_Styles[[#This Row],[Font Size Default]]&lt;&gt;"",Table_Styles[[#This Row],[Font Size Default]],""))</f>
        <v/>
      </c>
      <c r="J228" s="4"/>
      <c r="K228" s="4"/>
      <c r="L228" s="4" t="str">
        <f>IF(Table_Styles[[#This Row],[Font Weight]]&lt;&gt;"",Table_Styles[[#This Row],[Font Weight]],IF(Table_Styles[[#This Row],[Font Weight Default]]&lt;&gt;"",Table_Styles[[#This Row],[Font Weight Default]],""))</f>
        <v/>
      </c>
      <c r="M228" s="4"/>
      <c r="N228" s="4"/>
      <c r="O228" s="4" t="str">
        <f>IF(Table_Styles[[#This Row],[Colour]]&lt;&gt;"",Table_Styles[[#This Row],[Colour]],IF(Table_Styles[[#This Row],[Colour Default]]&lt;&gt;"",Table_Styles[[#This Row],[Colour Default]],""))</f>
        <v/>
      </c>
      <c r="P228" s="4"/>
      <c r="Q228" s="4"/>
      <c r="R228" s="4" t="str">
        <f>IF(Table_Styles[[#This Row],[Background]]&lt;&gt;"",Table_Styles[[#This Row],[Background]],IF(Table_Styles[[#This Row],[Background Default]]&lt;&gt;"",Table_Styles[[#This Row],[Background Default]],""))</f>
        <v/>
      </c>
      <c r="S228" s="4"/>
      <c r="T228" s="4"/>
      <c r="U228" s="4" t="str">
        <f>IF(Table_Styles[[#This Row],[Border]]&lt;&gt;"",Table_Styles[[#This Row],[Border]],IF(Table_Styles[[#This Row],[Border Default]]&lt;&gt;"",Table_Styles[[#This Row],[Border Default]],""))</f>
        <v/>
      </c>
      <c r="V228" s="4"/>
      <c r="W228" s="4"/>
      <c r="X228" s="4" t="str">
        <f>IF(Table_Styles[[#This Row],[Border Radius]]&lt;&gt;"",Table_Styles[[#This Row],[Border Radius]],IF(Table_Styles[[#This Row],[Border Radius Default]]&lt;&gt;"",Table_Styles[[#This Row],[Border Radius Default]],""))</f>
        <v/>
      </c>
      <c r="Y228" s="4"/>
      <c r="Z228" s="4"/>
      <c r="AA228" s="4" t="str">
        <f>IF(Table_Styles[[#This Row],[MT]]&lt;&gt;"",Table_Styles[[#This Row],[MT]],IF(Table_Styles[[#This Row],[MT Default]]&lt;&gt;"",Table_Styles[[#This Row],[MT Default]],""))</f>
        <v/>
      </c>
      <c r="AB228" s="4"/>
      <c r="AC228" s="4"/>
      <c r="AD228" s="4" t="str">
        <f>IF(Table_Styles[[#This Row],[MR]]&lt;&gt;"",Table_Styles[[#This Row],[MR]],IF(Table_Styles[[#This Row],[MR Default]]&lt;&gt;"",Table_Styles[[#This Row],[MR Default]],""))</f>
        <v/>
      </c>
      <c r="AE228" s="4"/>
      <c r="AF228" s="4"/>
      <c r="AG228" s="4" t="str">
        <f>IF(Table_Styles[[#This Row],[MB]]&lt;&gt;"",Table_Styles[[#This Row],[MB]],IF(Table_Styles[[#This Row],[MB Default]]&lt;&gt;"",Table_Styles[[#This Row],[MB Default]],""))</f>
        <v/>
      </c>
      <c r="AH228" s="4"/>
      <c r="AI228" s="4"/>
      <c r="AJ228" s="4" t="str">
        <f>IF(Table_Styles[[#This Row],[ML]]&lt;&gt;"",Table_Styles[[#This Row],[ML]],IF(Table_Styles[[#This Row],[ML Default]]&lt;&gt;"",Table_Styles[[#This Row],[ML Default]],""))</f>
        <v/>
      </c>
      <c r="AK228" s="4"/>
      <c r="AL228" s="4"/>
      <c r="AM228" s="4" t="str">
        <f>IF(Table_Styles[[#This Row],[PT]]&lt;&gt;"",Table_Styles[[#This Row],[PT]],IF(Table_Styles[[#This Row],[PT Default]]&lt;&gt;"",Table_Styles[[#This Row],[PT Default]],""))</f>
        <v/>
      </c>
      <c r="AN228" s="4"/>
      <c r="AO228" s="4"/>
      <c r="AP228" s="4" t="str">
        <f>IF(Table_Styles[[#This Row],[PR]]&lt;&gt;"",Table_Styles[[#This Row],[PR]],IF(Table_Styles[[#This Row],[PR Default]]&lt;&gt;"",Table_Styles[[#This Row],[PR Default]],""))</f>
        <v/>
      </c>
      <c r="AQ228" s="4"/>
      <c r="AR228" s="4"/>
      <c r="AS228" s="4" t="str">
        <f>IF(Table_Styles[[#This Row],[PB]]&lt;&gt;"",Table_Styles[[#This Row],[PB]],IF(Table_Styles[[#This Row],[PB Default]]&lt;&gt;"",Table_Styles[[#This Row],[PB Default]],""))</f>
        <v/>
      </c>
      <c r="AT228" s="4"/>
      <c r="AU228" s="4"/>
      <c r="AV228" s="4" t="str">
        <f>IF(Table_Styles[[#This Row],[PL]]&lt;&gt;"",Table_Styles[[#This Row],[PL]],IF(Table_Styles[[#This Row],[PL Default]]&lt;&gt;"",Table_Styles[[#This Row],[PL Default]],""))</f>
        <v/>
      </c>
      <c r="AW228" s="4"/>
      <c r="AX228" s="4"/>
      <c r="AY228" s="4" t="str">
        <f>IF(Table_Styles[[#This Row],[BT]]&lt;&gt;"",Table_Styles[[#This Row],[BT]],IF(Table_Styles[[#This Row],[BT Default]]&lt;&gt;"",Table_Styles[[#This Row],[BT Default]],""))</f>
        <v/>
      </c>
      <c r="AZ228" s="4"/>
      <c r="BA228" s="4"/>
      <c r="BB228" s="4" t="str">
        <f>IF(Table_Styles[[#This Row],[BR]]&lt;&gt;"",Table_Styles[[#This Row],[BR]],IF(Table_Styles[[#This Row],[BR Default]]&lt;&gt;"",Table_Styles[[#This Row],[BR Default]],""))</f>
        <v/>
      </c>
      <c r="BC228" s="4"/>
      <c r="BD228" s="4"/>
      <c r="BE228" s="4" t="str">
        <f>IF(Table_Styles[[#This Row],[BB]]&lt;&gt;"",Table_Styles[[#This Row],[BB]],IF(Table_Styles[[#This Row],[BB Default]]&lt;&gt;"",Table_Styles[[#This Row],[BB Default]],""))</f>
        <v/>
      </c>
      <c r="BF228" s="4"/>
      <c r="BG228" s="4"/>
      <c r="BH228" s="4" t="str">
        <f>IF(Table_Styles[[#This Row],[BL]]&lt;&gt;"",Table_Styles[[#This Row],[BL]],IF(Table_Styles[[#This Row],[BL Default]]&lt;&gt;"",Table_Styles[[#This Row],[BL Default]],""))</f>
        <v/>
      </c>
      <c r="BI228" s="4"/>
      <c r="BJ228" s="4"/>
      <c r="BK228" s="4" t="str">
        <f>IF(Table_Styles[[#This Row],[Width]]&lt;&gt;"",Table_Styles[[#This Row],[Width]],IF(Table_Styles[[#This Row],[Width Default]]&lt;&gt;"",Table_Styles[[#This Row],[Width Default]],""))</f>
        <v/>
      </c>
      <c r="BL228" s="4"/>
      <c r="BM228" s="4"/>
      <c r="BN228" s="4" t="str">
        <f>IF(Table_Styles[[#This Row],[Height]]&lt;&gt;"",Table_Styles[[#This Row],[Height]],IF(Table_Styles[[#This Row],[Height Default]]&lt;&gt;"",Table_Styles[[#This Row],[Height Default]],""))</f>
        <v/>
      </c>
      <c r="BO228" s="4"/>
      <c r="BP228" s="4"/>
      <c r="BQ228" s="4" t="str">
        <f>IF(Table_Styles[[#This Row],[Top]]&lt;&gt;"",Table_Styles[[#This Row],[Top]],IF(Table_Styles[[#This Row],[Top Default]]&lt;&gt;"",Table_Styles[[#This Row],[Top Default]],""))</f>
        <v/>
      </c>
      <c r="BR228" s="4"/>
      <c r="BS228" s="4"/>
      <c r="BT228" s="4" t="str">
        <f>IF(Table_Styles[[#This Row],[Right]]&lt;&gt;"",Table_Styles[[#This Row],[Right]],IF(Table_Styles[[#This Row],[Right Default]]&lt;&gt;"",Table_Styles[[#This Row],[Right Default]],""))</f>
        <v/>
      </c>
      <c r="BU228" s="4"/>
      <c r="BV228" s="4"/>
      <c r="BW228" s="4" t="str">
        <f>IF(Table_Styles[[#This Row],[Bottom]]&lt;&gt;"",Table_Styles[[#This Row],[Bottom]],IF(Table_Styles[[#This Row],[Bottom Default]]&lt;&gt;"",Table_Styles[[#This Row],[Bottom Default]],""))</f>
        <v/>
      </c>
      <c r="BX228" s="4"/>
      <c r="BY228" s="4"/>
      <c r="BZ228" s="4" t="str">
        <f>IF(Table_Styles[[#This Row],[Left]]&lt;&gt;"",Table_Styles[[#This Row],[Left]],IF(Table_Styles[[#This Row],[Left Default]]&lt;&gt;"",Table_Styles[[#This Row],[Left Default]],""))</f>
        <v/>
      </c>
      <c r="CA228" s="4"/>
      <c r="CB228" s="4" t="str">
        <f>IF(AND(Table_Styles[[#This Row],[Selector]]&lt;&gt;"",Table_Styles[[#This Row],[Font Family Used]]&lt;&gt;"",Table_Styles[[#This Row],[Font Weight Used]]&lt;&gt;""),Table_Styles[[#This Row],[Font Family Used]]&amp;" "&amp;Table_Styles[[#This Row],[Font Weight Used]],"")</f>
        <v/>
      </c>
      <c r="CC228" s="4" t="str">
        <f ca="1">IF(AND(Table_Styles[[#This Row],[Selector]],COUNTIF(OFFSET(CC:CC,0,0,ROW()-1,1),"="&amp;Table_Styles[[#This Row],[Font]])=0),Table_Styles[[#This Row],[Font]],"")</f>
        <v/>
      </c>
      <c r="CD228" s="4" t="str">
        <f ca="1">IF(Table_Styles[[#This Row],[Unique Font]]&lt;&gt;"",
"{""fontFamily"":"""&amp;Table_Styles[[#This Row],[Font Family Used]]&amp;""",""fontWeight"":"&amp;Table_Styles[[#This Row],[Font Weight Used]]&amp;"}","")</f>
        <v/>
      </c>
      <c r="CE228" s="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28" s="4" t="str">
        <f>IF(AND(Table_Styles[[#This Row],[Selector]]&lt;&gt;"", Table_Styles[[#This Row],[Config Properties]]&lt;&gt;""),
Table_Styles[[#This Row],[Selector]]&amp;" { "&amp;Table_Styles[[#This Row],[Config Properties]]&amp;" }","")</f>
        <v/>
      </c>
      <c r="CG228" s="4" t="str">
        <f xml:space="preserve">
SUBSTITUTE(SUBSTITUTE(SUBSTITUTE(SUBSTITUTE(SUBSTITUTE(SUBSTITUTE(SUBSTITUTE(SUBSTITUTE(Table_Styles[[#This Row],[Config]],
" {","{"),
"{ ","{"),
" }","}"),
"} ","}"),
" ,",","),
", ",","),
" :",":"),
": ",":")</f>
        <v/>
      </c>
    </row>
    <row r="229" spans="2:85" ht="21" customHeight="1">
      <c r="B229" t="s">
        <v>1325</v>
      </c>
      <c r="C229" s="6" t="s">
        <v>1813</v>
      </c>
      <c r="D229"/>
      <c r="E229"/>
      <c r="F229" t="str">
        <f>IF(Table_Styles[[#This Row],[Font Family]]&lt;&gt;"",Table_Styles[[#This Row],[Font Family]],IF(Table_Styles[[#This Row],[Font Family Default]]&lt;&gt;"",Table_Styles[[#This Row],[Font Family Default]],""))</f>
        <v/>
      </c>
      <c r="G229"/>
      <c r="H229"/>
      <c r="I229" t="str">
        <f>IF(Table_Styles[[#This Row],[Font Size]]&lt;&gt;"",Table_Styles[[#This Row],[Font Size]],IF(Table_Styles[[#This Row],[Font Size Default]]&lt;&gt;"",Table_Styles[[#This Row],[Font Size Default]],""))</f>
        <v/>
      </c>
      <c r="J229"/>
      <c r="K229"/>
      <c r="L229" t="str">
        <f>IF(Table_Styles[[#This Row],[Font Weight]]&lt;&gt;"",Table_Styles[[#This Row],[Font Weight]],IF(Table_Styles[[#This Row],[Font Weight Default]]&lt;&gt;"",Table_Styles[[#This Row],[Font Weight Default]],""))</f>
        <v/>
      </c>
      <c r="M229"/>
      <c r="N229"/>
      <c r="O229" t="str">
        <f>IF(Table_Styles[[#This Row],[Colour]]&lt;&gt;"",Table_Styles[[#This Row],[Colour]],IF(Table_Styles[[#This Row],[Colour Default]]&lt;&gt;"",Table_Styles[[#This Row],[Colour Default]],""))</f>
        <v/>
      </c>
      <c r="P229"/>
      <c r="Q229"/>
      <c r="R229" t="str">
        <f>IF(Table_Styles[[#This Row],[Background]]&lt;&gt;"",Table_Styles[[#This Row],[Background]],IF(Table_Styles[[#This Row],[Background Default]]&lt;&gt;"",Table_Styles[[#This Row],[Background Default]],""))</f>
        <v/>
      </c>
      <c r="S229"/>
      <c r="T229"/>
      <c r="U229" t="str">
        <f>IF(Table_Styles[[#This Row],[Border]]&lt;&gt;"",Table_Styles[[#This Row],[Border]],IF(Table_Styles[[#This Row],[Border Default]]&lt;&gt;"",Table_Styles[[#This Row],[Border Default]],""))</f>
        <v/>
      </c>
      <c r="V229"/>
      <c r="W229"/>
      <c r="X229" t="str">
        <f>IF(Table_Styles[[#This Row],[Border Radius]]&lt;&gt;"",Table_Styles[[#This Row],[Border Radius]],IF(Table_Styles[[#This Row],[Border Radius Default]]&lt;&gt;"",Table_Styles[[#This Row],[Border Radius Default]],""))</f>
        <v/>
      </c>
      <c r="Y229"/>
      <c r="Z229"/>
      <c r="AA229" t="str">
        <f>IF(Table_Styles[[#This Row],[MT]]&lt;&gt;"",Table_Styles[[#This Row],[MT]],IF(Table_Styles[[#This Row],[MT Default]]&lt;&gt;"",Table_Styles[[#This Row],[MT Default]],""))</f>
        <v/>
      </c>
      <c r="AB229"/>
      <c r="AC229"/>
      <c r="AD229" t="str">
        <f>IF(Table_Styles[[#This Row],[MR]]&lt;&gt;"",Table_Styles[[#This Row],[MR]],IF(Table_Styles[[#This Row],[MR Default]]&lt;&gt;"",Table_Styles[[#This Row],[MR Default]],""))</f>
        <v/>
      </c>
      <c r="AE229"/>
      <c r="AF229"/>
      <c r="AG229" t="str">
        <f>IF(Table_Styles[[#This Row],[MB]]&lt;&gt;"",Table_Styles[[#This Row],[MB]],IF(Table_Styles[[#This Row],[MB Default]]&lt;&gt;"",Table_Styles[[#This Row],[MB Default]],""))</f>
        <v/>
      </c>
      <c r="AH229"/>
      <c r="AI229"/>
      <c r="AJ229" t="str">
        <f>IF(Table_Styles[[#This Row],[ML]]&lt;&gt;"",Table_Styles[[#This Row],[ML]],IF(Table_Styles[[#This Row],[ML Default]]&lt;&gt;"",Table_Styles[[#This Row],[ML Default]],""))</f>
        <v/>
      </c>
      <c r="AK229"/>
      <c r="AL229"/>
      <c r="AM229" t="str">
        <f>IF(Table_Styles[[#This Row],[PT]]&lt;&gt;"",Table_Styles[[#This Row],[PT]],IF(Table_Styles[[#This Row],[PT Default]]&lt;&gt;"",Table_Styles[[#This Row],[PT Default]],""))</f>
        <v/>
      </c>
      <c r="AN229"/>
      <c r="AO229"/>
      <c r="AP229" t="str">
        <f>IF(Table_Styles[[#This Row],[PR]]&lt;&gt;"",Table_Styles[[#This Row],[PR]],IF(Table_Styles[[#This Row],[PR Default]]&lt;&gt;"",Table_Styles[[#This Row],[PR Default]],""))</f>
        <v/>
      </c>
      <c r="AQ229"/>
      <c r="AR229"/>
      <c r="AS229" t="str">
        <f>IF(Table_Styles[[#This Row],[PB]]&lt;&gt;"",Table_Styles[[#This Row],[PB]],IF(Table_Styles[[#This Row],[PB Default]]&lt;&gt;"",Table_Styles[[#This Row],[PB Default]],""))</f>
        <v/>
      </c>
      <c r="AT229"/>
      <c r="AU229"/>
      <c r="AV229" t="str">
        <f>IF(Table_Styles[[#This Row],[PL]]&lt;&gt;"",Table_Styles[[#This Row],[PL]],IF(Table_Styles[[#This Row],[PL Default]]&lt;&gt;"",Table_Styles[[#This Row],[PL Default]],""))</f>
        <v/>
      </c>
      <c r="AW229"/>
      <c r="AX229"/>
      <c r="AY229" t="str">
        <f>IF(Table_Styles[[#This Row],[BT]]&lt;&gt;"",Table_Styles[[#This Row],[BT]],IF(Table_Styles[[#This Row],[BT Default]]&lt;&gt;"",Table_Styles[[#This Row],[BT Default]],""))</f>
        <v/>
      </c>
      <c r="AZ229"/>
      <c r="BA229"/>
      <c r="BB229" t="str">
        <f>IF(Table_Styles[[#This Row],[BR]]&lt;&gt;"",Table_Styles[[#This Row],[BR]],IF(Table_Styles[[#This Row],[BR Default]]&lt;&gt;"",Table_Styles[[#This Row],[BR Default]],""))</f>
        <v/>
      </c>
      <c r="BC229"/>
      <c r="BD229"/>
      <c r="BE229" t="str">
        <f>IF(Table_Styles[[#This Row],[BB]]&lt;&gt;"",Table_Styles[[#This Row],[BB]],IF(Table_Styles[[#This Row],[BB Default]]&lt;&gt;"",Table_Styles[[#This Row],[BB Default]],""))</f>
        <v/>
      </c>
      <c r="BF229"/>
      <c r="BG229"/>
      <c r="BH229" t="str">
        <f>IF(Table_Styles[[#This Row],[BL]]&lt;&gt;"",Table_Styles[[#This Row],[BL]],IF(Table_Styles[[#This Row],[BL Default]]&lt;&gt;"",Table_Styles[[#This Row],[BL Default]],""))</f>
        <v/>
      </c>
      <c r="BI229"/>
      <c r="BJ229"/>
      <c r="BK229" t="str">
        <f>IF(Table_Styles[[#This Row],[Width]]&lt;&gt;"",Table_Styles[[#This Row],[Width]],IF(Table_Styles[[#This Row],[Width Default]]&lt;&gt;"",Table_Styles[[#This Row],[Width Default]],""))</f>
        <v/>
      </c>
      <c r="BL229"/>
      <c r="BM229"/>
      <c r="BN229" t="str">
        <f>IF(Table_Styles[[#This Row],[Height]]&lt;&gt;"",Table_Styles[[#This Row],[Height]],IF(Table_Styles[[#This Row],[Height Default]]&lt;&gt;"",Table_Styles[[#This Row],[Height Default]],""))</f>
        <v/>
      </c>
      <c r="BO229"/>
      <c r="BP229"/>
      <c r="BQ229" t="str">
        <f>IF(Table_Styles[[#This Row],[Top]]&lt;&gt;"",Table_Styles[[#This Row],[Top]],IF(Table_Styles[[#This Row],[Top Default]]&lt;&gt;"",Table_Styles[[#This Row],[Top Default]],""))</f>
        <v/>
      </c>
      <c r="BR229"/>
      <c r="BS229"/>
      <c r="BT229" t="str">
        <f>IF(Table_Styles[[#This Row],[Right]]&lt;&gt;"",Table_Styles[[#This Row],[Right]],IF(Table_Styles[[#This Row],[Right Default]]&lt;&gt;"",Table_Styles[[#This Row],[Right Default]],""))</f>
        <v/>
      </c>
      <c r="BU229"/>
      <c r="BV229"/>
      <c r="BW229" t="str">
        <f>IF(Table_Styles[[#This Row],[Bottom]]&lt;&gt;"",Table_Styles[[#This Row],[Bottom]],IF(Table_Styles[[#This Row],[Bottom Default]]&lt;&gt;"",Table_Styles[[#This Row],[Bottom Default]],""))</f>
        <v/>
      </c>
      <c r="BX229"/>
      <c r="BY229"/>
      <c r="BZ229" t="str">
        <f>IF(Table_Styles[[#This Row],[Left]]&lt;&gt;"",Table_Styles[[#This Row],[Left]],IF(Table_Styles[[#This Row],[Left Default]]&lt;&gt;"",Table_Styles[[#This Row],[Left Default]],""))</f>
        <v/>
      </c>
      <c r="CA229" t="s">
        <v>1607</v>
      </c>
      <c r="CB229" t="str">
        <f>IF(AND(Table_Styles[[#This Row],[Selector]]&lt;&gt;"",Table_Styles[[#This Row],[Font Family Used]]&lt;&gt;"",Table_Styles[[#This Row],[Font Weight Used]]&lt;&gt;""),Table_Styles[[#This Row],[Font Family Used]]&amp;" "&amp;Table_Styles[[#This Row],[Font Weight Used]],"")</f>
        <v/>
      </c>
      <c r="CC229" t="str">
        <f ca="1">IF(AND(Table_Styles[[#This Row],[Selector]],COUNTIF(OFFSET(CC:CC,0,0,ROW()-1,1),"="&amp;Table_Styles[[#This Row],[Font]])=0),Table_Styles[[#This Row],[Font]],"")</f>
        <v/>
      </c>
      <c r="CD229" t="str">
        <f ca="1">IF(Table_Styles[[#This Row],[Unique Font]]&lt;&gt;"",
"{""fontFamily"":"""&amp;Table_Styles[[#This Row],[Font Family Used]]&amp;""",""fontWeight"":"&amp;Table_Styles[[#This Row],[Font Weight Used]]&amp;"}","")</f>
        <v/>
      </c>
      <c r="CE22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block; overflow: hidden; height: 0; position: absolute; top: -10000px</v>
      </c>
      <c r="CF229" t="str">
        <f>IF(AND(Table_Styles[[#This Row],[Selector]]&lt;&gt;"", Table_Styles[[#This Row],[Config Properties]]&lt;&gt;""),
Table_Styles[[#This Row],[Selector]]&amp;" { "&amp;Table_Styles[[#This Row],[Config Properties]]&amp;" }","")</f>
        <v>questions-widget.statusVariables { display: block; overflow: hidden; height: 0; position: absolute; top: -10000px }</v>
      </c>
      <c r="CG229" t="str">
        <f xml:space="preserve">
SUBSTITUTE(SUBSTITUTE(SUBSTITUTE(SUBSTITUTE(SUBSTITUTE(SUBSTITUTE(SUBSTITUTE(SUBSTITUTE(Table_Styles[[#This Row],[Config]],
" {","{"),
"{ ","{"),
" }","}"),
"} ","}"),
" ,",","),
", ",","),
" :",":"),
": ",":")</f>
        <v>questions-widget.statusVariables{display:block; overflow:hidden; height:0; position:absolute; top:-10000px}</v>
      </c>
    </row>
    <row r="230" spans="2:85" ht="21" customHeight="1">
      <c r="B230" t="s">
        <v>829</v>
      </c>
      <c r="C230" t="s">
        <v>830</v>
      </c>
      <c r="D230"/>
      <c r="E230"/>
      <c r="F230" t="str">
        <f>IF(Table_Styles[[#This Row],[Font Family]]&lt;&gt;"",Table_Styles[[#This Row],[Font Family]],IF(Table_Styles[[#This Row],[Font Family Default]]&lt;&gt;"",Table_Styles[[#This Row],[Font Family Default]],""))</f>
        <v/>
      </c>
      <c r="G230"/>
      <c r="H230"/>
      <c r="I230" t="str">
        <f>IF(Table_Styles[[#This Row],[Font Size]]&lt;&gt;"",Table_Styles[[#This Row],[Font Size]],IF(Table_Styles[[#This Row],[Font Size Default]]&lt;&gt;"",Table_Styles[[#This Row],[Font Size Default]],""))</f>
        <v/>
      </c>
      <c r="J230"/>
      <c r="K230"/>
      <c r="L230" t="str">
        <f>IF(Table_Styles[[#This Row],[Font Weight]]&lt;&gt;"",Table_Styles[[#This Row],[Font Weight]],IF(Table_Styles[[#This Row],[Font Weight Default]]&lt;&gt;"",Table_Styles[[#This Row],[Font Weight Default]],""))</f>
        <v/>
      </c>
      <c r="M230"/>
      <c r="N230"/>
      <c r="O230" t="str">
        <f>IF(Table_Styles[[#This Row],[Colour]]&lt;&gt;"",Table_Styles[[#This Row],[Colour]],IF(Table_Styles[[#This Row],[Colour Default]]&lt;&gt;"",Table_Styles[[#This Row],[Colour Default]],""))</f>
        <v/>
      </c>
      <c r="P230"/>
      <c r="Q230"/>
      <c r="R230" t="str">
        <f>IF(Table_Styles[[#This Row],[Background]]&lt;&gt;"",Table_Styles[[#This Row],[Background]],IF(Table_Styles[[#This Row],[Background Default]]&lt;&gt;"",Table_Styles[[#This Row],[Background Default]],""))</f>
        <v/>
      </c>
      <c r="S230"/>
      <c r="T230"/>
      <c r="U230" t="str">
        <f>IF(Table_Styles[[#This Row],[Border]]&lt;&gt;"",Table_Styles[[#This Row],[Border]],IF(Table_Styles[[#This Row],[Border Default]]&lt;&gt;"",Table_Styles[[#This Row],[Border Default]],""))</f>
        <v/>
      </c>
      <c r="V230"/>
      <c r="W230"/>
      <c r="X230" t="str">
        <f>IF(Table_Styles[[#This Row],[Border Radius]]&lt;&gt;"",Table_Styles[[#This Row],[Border Radius]],IF(Table_Styles[[#This Row],[Border Radius Default]]&lt;&gt;"",Table_Styles[[#This Row],[Border Radius Default]],""))</f>
        <v/>
      </c>
      <c r="Y230"/>
      <c r="Z230"/>
      <c r="AA230" t="str">
        <f>IF(Table_Styles[[#This Row],[MT]]&lt;&gt;"",Table_Styles[[#This Row],[MT]],IF(Table_Styles[[#This Row],[MT Default]]&lt;&gt;"",Table_Styles[[#This Row],[MT Default]],""))</f>
        <v/>
      </c>
      <c r="AB230"/>
      <c r="AC230"/>
      <c r="AD230" t="str">
        <f>IF(Table_Styles[[#This Row],[MR]]&lt;&gt;"",Table_Styles[[#This Row],[MR]],IF(Table_Styles[[#This Row],[MR Default]]&lt;&gt;"",Table_Styles[[#This Row],[MR Default]],""))</f>
        <v/>
      </c>
      <c r="AE230"/>
      <c r="AF230"/>
      <c r="AG230" t="str">
        <f>IF(Table_Styles[[#This Row],[MB]]&lt;&gt;"",Table_Styles[[#This Row],[MB]],IF(Table_Styles[[#This Row],[MB Default]]&lt;&gt;"",Table_Styles[[#This Row],[MB Default]],""))</f>
        <v/>
      </c>
      <c r="AH230"/>
      <c r="AI230"/>
      <c r="AJ230" t="str">
        <f>IF(Table_Styles[[#This Row],[ML]]&lt;&gt;"",Table_Styles[[#This Row],[ML]],IF(Table_Styles[[#This Row],[ML Default]]&lt;&gt;"",Table_Styles[[#This Row],[ML Default]],""))</f>
        <v/>
      </c>
      <c r="AK230"/>
      <c r="AL230"/>
      <c r="AM230" t="str">
        <f>IF(Table_Styles[[#This Row],[PT]]&lt;&gt;"",Table_Styles[[#This Row],[PT]],IF(Table_Styles[[#This Row],[PT Default]]&lt;&gt;"",Table_Styles[[#This Row],[PT Default]],""))</f>
        <v/>
      </c>
      <c r="AN230"/>
      <c r="AO230"/>
      <c r="AP230" t="str">
        <f>IF(Table_Styles[[#This Row],[PR]]&lt;&gt;"",Table_Styles[[#This Row],[PR]],IF(Table_Styles[[#This Row],[PR Default]]&lt;&gt;"",Table_Styles[[#This Row],[PR Default]],""))</f>
        <v/>
      </c>
      <c r="AQ230"/>
      <c r="AR230"/>
      <c r="AS230" t="str">
        <f>IF(Table_Styles[[#This Row],[PB]]&lt;&gt;"",Table_Styles[[#This Row],[PB]],IF(Table_Styles[[#This Row],[PB Default]]&lt;&gt;"",Table_Styles[[#This Row],[PB Default]],""))</f>
        <v/>
      </c>
      <c r="AT230"/>
      <c r="AU230"/>
      <c r="AV230" t="str">
        <f>IF(Table_Styles[[#This Row],[PL]]&lt;&gt;"",Table_Styles[[#This Row],[PL]],IF(Table_Styles[[#This Row],[PL Default]]&lt;&gt;"",Table_Styles[[#This Row],[PL Default]],""))</f>
        <v/>
      </c>
      <c r="AW230"/>
      <c r="AX230"/>
      <c r="AY230" t="str">
        <f>IF(Table_Styles[[#This Row],[BT]]&lt;&gt;"",Table_Styles[[#This Row],[BT]],IF(Table_Styles[[#This Row],[BT Default]]&lt;&gt;"",Table_Styles[[#This Row],[BT Default]],""))</f>
        <v/>
      </c>
      <c r="AZ230"/>
      <c r="BA230"/>
      <c r="BB230" t="str">
        <f>IF(Table_Styles[[#This Row],[BR]]&lt;&gt;"",Table_Styles[[#This Row],[BR]],IF(Table_Styles[[#This Row],[BR Default]]&lt;&gt;"",Table_Styles[[#This Row],[BR Default]],""))</f>
        <v/>
      </c>
      <c r="BC230"/>
      <c r="BD230"/>
      <c r="BE230" t="str">
        <f>IF(Table_Styles[[#This Row],[BB]]&lt;&gt;"",Table_Styles[[#This Row],[BB]],IF(Table_Styles[[#This Row],[BB Default]]&lt;&gt;"",Table_Styles[[#This Row],[BB Default]],""))</f>
        <v/>
      </c>
      <c r="BF230"/>
      <c r="BG230"/>
      <c r="BH230" t="str">
        <f>IF(Table_Styles[[#This Row],[BL]]&lt;&gt;"",Table_Styles[[#This Row],[BL]],IF(Table_Styles[[#This Row],[BL Default]]&lt;&gt;"",Table_Styles[[#This Row],[BL Default]],""))</f>
        <v/>
      </c>
      <c r="BI230"/>
      <c r="BJ230"/>
      <c r="BK230" t="str">
        <f>IF(Table_Styles[[#This Row],[Width]]&lt;&gt;"",Table_Styles[[#This Row],[Width]],IF(Table_Styles[[#This Row],[Width Default]]&lt;&gt;"",Table_Styles[[#This Row],[Width Default]],""))</f>
        <v/>
      </c>
      <c r="BL230"/>
      <c r="BM230"/>
      <c r="BN230" t="str">
        <f>IF(Table_Styles[[#This Row],[Height]]&lt;&gt;"",Table_Styles[[#This Row],[Height]],IF(Table_Styles[[#This Row],[Height Default]]&lt;&gt;"",Table_Styles[[#This Row],[Height Default]],""))</f>
        <v/>
      </c>
      <c r="BO230"/>
      <c r="BP230"/>
      <c r="BQ230" t="str">
        <f>IF(Table_Styles[[#This Row],[Top]]&lt;&gt;"",Table_Styles[[#This Row],[Top]],IF(Table_Styles[[#This Row],[Top Default]]&lt;&gt;"",Table_Styles[[#This Row],[Top Default]],""))</f>
        <v/>
      </c>
      <c r="BR230"/>
      <c r="BS230"/>
      <c r="BT230" t="str">
        <f>IF(Table_Styles[[#This Row],[Right]]&lt;&gt;"",Table_Styles[[#This Row],[Right]],IF(Table_Styles[[#This Row],[Right Default]]&lt;&gt;"",Table_Styles[[#This Row],[Right Default]],""))</f>
        <v/>
      </c>
      <c r="BU230"/>
      <c r="BV230"/>
      <c r="BW230" t="str">
        <f>IF(Table_Styles[[#This Row],[Bottom]]&lt;&gt;"",Table_Styles[[#This Row],[Bottom]],IF(Table_Styles[[#This Row],[Bottom Default]]&lt;&gt;"",Table_Styles[[#This Row],[Bottom Default]],""))</f>
        <v/>
      </c>
      <c r="BX230"/>
      <c r="BY230"/>
      <c r="BZ230" t="str">
        <f>IF(Table_Styles[[#This Row],[Left]]&lt;&gt;"",Table_Styles[[#This Row],[Left]],IF(Table_Styles[[#This Row],[Left Default]]&lt;&gt;"",Table_Styles[[#This Row],[Left Default]],""))</f>
        <v/>
      </c>
      <c r="CA230"/>
      <c r="CB230" t="str">
        <f>IF(AND(Table_Styles[[#This Row],[Selector]]&lt;&gt;"",Table_Styles[[#This Row],[Font Family Used]]&lt;&gt;"",Table_Styles[[#This Row],[Font Weight Used]]&lt;&gt;""),Table_Styles[[#This Row],[Font Family Used]]&amp;" "&amp;Table_Styles[[#This Row],[Font Weight Used]],"")</f>
        <v/>
      </c>
      <c r="CC230" t="str">
        <f ca="1">IF(AND(Table_Styles[[#This Row],[Selector]],COUNTIF(OFFSET(CC:CC,0,0,ROW()-1,1),"="&amp;Table_Styles[[#This Row],[Font]])=0),Table_Styles[[#This Row],[Font]],"")</f>
        <v/>
      </c>
      <c r="CD230" t="str">
        <f ca="1">IF(Table_Styles[[#This Row],[Unique Font]]&lt;&gt;"",
"{""fontFamily"":"""&amp;Table_Styles[[#This Row],[Font Family Used]]&amp;""",""fontWeight"":"&amp;Table_Styles[[#This Row],[Font Weight Used]]&amp;"}","")</f>
        <v/>
      </c>
      <c r="CE23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30" t="str">
        <f>IF(AND(Table_Styles[[#This Row],[Selector]]&lt;&gt;"", Table_Styles[[#This Row],[Config Properties]]&lt;&gt;""),
Table_Styles[[#This Row],[Selector]]&amp;" { "&amp;Table_Styles[[#This Row],[Config Properties]]&amp;" }","")</f>
        <v/>
      </c>
      <c r="CG230" t="str">
        <f xml:space="preserve">
SUBSTITUTE(SUBSTITUTE(SUBSTITUTE(SUBSTITUTE(SUBSTITUTE(SUBSTITUTE(SUBSTITUTE(SUBSTITUTE(Table_Styles[[#This Row],[Config]],
" {","{"),
"{ ","{"),
" }","}"),
"} ","}"),
" ,",","),
", ",","),
" :",":"),
": ",":")</f>
        <v/>
      </c>
    </row>
    <row r="231" spans="2:85" ht="21" customHeight="1">
      <c r="B231" t="s">
        <v>831</v>
      </c>
      <c r="C231" t="s">
        <v>832</v>
      </c>
      <c r="D231"/>
      <c r="E231"/>
      <c r="F231" t="str">
        <f>IF(Table_Styles[[#This Row],[Font Family]]&lt;&gt;"",Table_Styles[[#This Row],[Font Family]],IF(Table_Styles[[#This Row],[Font Family Default]]&lt;&gt;"",Table_Styles[[#This Row],[Font Family Default]],""))</f>
        <v/>
      </c>
      <c r="G231"/>
      <c r="H231"/>
      <c r="I231" t="str">
        <f>IF(Table_Styles[[#This Row],[Font Size]]&lt;&gt;"",Table_Styles[[#This Row],[Font Size]],IF(Table_Styles[[#This Row],[Font Size Default]]&lt;&gt;"",Table_Styles[[#This Row],[Font Size Default]],""))</f>
        <v/>
      </c>
      <c r="J231"/>
      <c r="K231"/>
      <c r="L231" t="str">
        <f>IF(Table_Styles[[#This Row],[Font Weight]]&lt;&gt;"",Table_Styles[[#This Row],[Font Weight]],IF(Table_Styles[[#This Row],[Font Weight Default]]&lt;&gt;"",Table_Styles[[#This Row],[Font Weight Default]],""))</f>
        <v/>
      </c>
      <c r="M231"/>
      <c r="N231"/>
      <c r="O231" t="str">
        <f>IF(Table_Styles[[#This Row],[Colour]]&lt;&gt;"",Table_Styles[[#This Row],[Colour]],IF(Table_Styles[[#This Row],[Colour Default]]&lt;&gt;"",Table_Styles[[#This Row],[Colour Default]],""))</f>
        <v/>
      </c>
      <c r="P231"/>
      <c r="Q231"/>
      <c r="R231" t="str">
        <f>IF(Table_Styles[[#This Row],[Background]]&lt;&gt;"",Table_Styles[[#This Row],[Background]],IF(Table_Styles[[#This Row],[Background Default]]&lt;&gt;"",Table_Styles[[#This Row],[Background Default]],""))</f>
        <v/>
      </c>
      <c r="S231"/>
      <c r="T231"/>
      <c r="U231" t="str">
        <f>IF(Table_Styles[[#This Row],[Border]]&lt;&gt;"",Table_Styles[[#This Row],[Border]],IF(Table_Styles[[#This Row],[Border Default]]&lt;&gt;"",Table_Styles[[#This Row],[Border Default]],""))</f>
        <v/>
      </c>
      <c r="V231"/>
      <c r="W231"/>
      <c r="X231" t="str">
        <f>IF(Table_Styles[[#This Row],[Border Radius]]&lt;&gt;"",Table_Styles[[#This Row],[Border Radius]],IF(Table_Styles[[#This Row],[Border Radius Default]]&lt;&gt;"",Table_Styles[[#This Row],[Border Radius Default]],""))</f>
        <v/>
      </c>
      <c r="Y231"/>
      <c r="Z231"/>
      <c r="AA231" t="str">
        <f>IF(Table_Styles[[#This Row],[MT]]&lt;&gt;"",Table_Styles[[#This Row],[MT]],IF(Table_Styles[[#This Row],[MT Default]]&lt;&gt;"",Table_Styles[[#This Row],[MT Default]],""))</f>
        <v/>
      </c>
      <c r="AB231"/>
      <c r="AC231"/>
      <c r="AD231" t="str">
        <f>IF(Table_Styles[[#This Row],[MR]]&lt;&gt;"",Table_Styles[[#This Row],[MR]],IF(Table_Styles[[#This Row],[MR Default]]&lt;&gt;"",Table_Styles[[#This Row],[MR Default]],""))</f>
        <v/>
      </c>
      <c r="AE231"/>
      <c r="AF231"/>
      <c r="AG231" t="str">
        <f>IF(Table_Styles[[#This Row],[MB]]&lt;&gt;"",Table_Styles[[#This Row],[MB]],IF(Table_Styles[[#This Row],[MB Default]]&lt;&gt;"",Table_Styles[[#This Row],[MB Default]],""))</f>
        <v/>
      </c>
      <c r="AH231"/>
      <c r="AI231"/>
      <c r="AJ231" t="str">
        <f>IF(Table_Styles[[#This Row],[ML]]&lt;&gt;"",Table_Styles[[#This Row],[ML]],IF(Table_Styles[[#This Row],[ML Default]]&lt;&gt;"",Table_Styles[[#This Row],[ML Default]],""))</f>
        <v/>
      </c>
      <c r="AK231"/>
      <c r="AL231"/>
      <c r="AM231" t="str">
        <f>IF(Table_Styles[[#This Row],[PT]]&lt;&gt;"",Table_Styles[[#This Row],[PT]],IF(Table_Styles[[#This Row],[PT Default]]&lt;&gt;"",Table_Styles[[#This Row],[PT Default]],""))</f>
        <v/>
      </c>
      <c r="AN231"/>
      <c r="AO231"/>
      <c r="AP231" t="str">
        <f>IF(Table_Styles[[#This Row],[PR]]&lt;&gt;"",Table_Styles[[#This Row],[PR]],IF(Table_Styles[[#This Row],[PR Default]]&lt;&gt;"",Table_Styles[[#This Row],[PR Default]],""))</f>
        <v/>
      </c>
      <c r="AQ231"/>
      <c r="AR231"/>
      <c r="AS231" t="str">
        <f>IF(Table_Styles[[#This Row],[PB]]&lt;&gt;"",Table_Styles[[#This Row],[PB]],IF(Table_Styles[[#This Row],[PB Default]]&lt;&gt;"",Table_Styles[[#This Row],[PB Default]],""))</f>
        <v/>
      </c>
      <c r="AT231"/>
      <c r="AU231"/>
      <c r="AV231" t="str">
        <f>IF(Table_Styles[[#This Row],[PL]]&lt;&gt;"",Table_Styles[[#This Row],[PL]],IF(Table_Styles[[#This Row],[PL Default]]&lt;&gt;"",Table_Styles[[#This Row],[PL Default]],""))</f>
        <v/>
      </c>
      <c r="AW231"/>
      <c r="AX231"/>
      <c r="AY231" t="str">
        <f>IF(Table_Styles[[#This Row],[BT]]&lt;&gt;"",Table_Styles[[#This Row],[BT]],IF(Table_Styles[[#This Row],[BT Default]]&lt;&gt;"",Table_Styles[[#This Row],[BT Default]],""))</f>
        <v/>
      </c>
      <c r="AZ231"/>
      <c r="BA231"/>
      <c r="BB231" t="str">
        <f>IF(Table_Styles[[#This Row],[BR]]&lt;&gt;"",Table_Styles[[#This Row],[BR]],IF(Table_Styles[[#This Row],[BR Default]]&lt;&gt;"",Table_Styles[[#This Row],[BR Default]],""))</f>
        <v/>
      </c>
      <c r="BC231"/>
      <c r="BD231"/>
      <c r="BE231" t="str">
        <f>IF(Table_Styles[[#This Row],[BB]]&lt;&gt;"",Table_Styles[[#This Row],[BB]],IF(Table_Styles[[#This Row],[BB Default]]&lt;&gt;"",Table_Styles[[#This Row],[BB Default]],""))</f>
        <v/>
      </c>
      <c r="BF231"/>
      <c r="BG231"/>
      <c r="BH231" t="str">
        <f>IF(Table_Styles[[#This Row],[BL]]&lt;&gt;"",Table_Styles[[#This Row],[BL]],IF(Table_Styles[[#This Row],[BL Default]]&lt;&gt;"",Table_Styles[[#This Row],[BL Default]],""))</f>
        <v/>
      </c>
      <c r="BI231"/>
      <c r="BJ231"/>
      <c r="BK231" t="str">
        <f>IF(Table_Styles[[#This Row],[Width]]&lt;&gt;"",Table_Styles[[#This Row],[Width]],IF(Table_Styles[[#This Row],[Width Default]]&lt;&gt;"",Table_Styles[[#This Row],[Width Default]],""))</f>
        <v/>
      </c>
      <c r="BL231"/>
      <c r="BM231"/>
      <c r="BN231" t="str">
        <f>IF(Table_Styles[[#This Row],[Height]]&lt;&gt;"",Table_Styles[[#This Row],[Height]],IF(Table_Styles[[#This Row],[Height Default]]&lt;&gt;"",Table_Styles[[#This Row],[Height Default]],""))</f>
        <v/>
      </c>
      <c r="BO231"/>
      <c r="BP231"/>
      <c r="BQ231" t="str">
        <f>IF(Table_Styles[[#This Row],[Top]]&lt;&gt;"",Table_Styles[[#This Row],[Top]],IF(Table_Styles[[#This Row],[Top Default]]&lt;&gt;"",Table_Styles[[#This Row],[Top Default]],""))</f>
        <v/>
      </c>
      <c r="BR231"/>
      <c r="BS231"/>
      <c r="BT231" t="str">
        <f>IF(Table_Styles[[#This Row],[Right]]&lt;&gt;"",Table_Styles[[#This Row],[Right]],IF(Table_Styles[[#This Row],[Right Default]]&lt;&gt;"",Table_Styles[[#This Row],[Right Default]],""))</f>
        <v/>
      </c>
      <c r="BU231"/>
      <c r="BV231"/>
      <c r="BW231" t="str">
        <f>IF(Table_Styles[[#This Row],[Bottom]]&lt;&gt;"",Table_Styles[[#This Row],[Bottom]],IF(Table_Styles[[#This Row],[Bottom Default]]&lt;&gt;"",Table_Styles[[#This Row],[Bottom Default]],""))</f>
        <v/>
      </c>
      <c r="BX231"/>
      <c r="BY231"/>
      <c r="BZ231" t="str">
        <f>IF(Table_Styles[[#This Row],[Left]]&lt;&gt;"",Table_Styles[[#This Row],[Left]],IF(Table_Styles[[#This Row],[Left Default]]&lt;&gt;"",Table_Styles[[#This Row],[Left Default]],""))</f>
        <v/>
      </c>
      <c r="CA231"/>
      <c r="CB231" t="str">
        <f>IF(AND(Table_Styles[[#This Row],[Selector]]&lt;&gt;"",Table_Styles[[#This Row],[Font Family Used]]&lt;&gt;"",Table_Styles[[#This Row],[Font Weight Used]]&lt;&gt;""),Table_Styles[[#This Row],[Font Family Used]]&amp;" "&amp;Table_Styles[[#This Row],[Font Weight Used]],"")</f>
        <v/>
      </c>
      <c r="CC231" t="str">
        <f ca="1">IF(AND(Table_Styles[[#This Row],[Selector]],COUNTIF(OFFSET(CC:CC,0,0,ROW()-1,1),"="&amp;Table_Styles[[#This Row],[Font]])=0),Table_Styles[[#This Row],[Font]],"")</f>
        <v/>
      </c>
      <c r="CD231" t="str">
        <f ca="1">IF(Table_Styles[[#This Row],[Unique Font]]&lt;&gt;"",
"{""fontFamily"":"""&amp;Table_Styles[[#This Row],[Font Family Used]]&amp;""",""fontWeight"":"&amp;Table_Styles[[#This Row],[Font Weight Used]]&amp;"}","")</f>
        <v/>
      </c>
      <c r="CE23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231" t="str">
        <f>IF(AND(Table_Styles[[#This Row],[Selector]]&lt;&gt;"", Table_Styles[[#This Row],[Config Properties]]&lt;&gt;""),
Table_Styles[[#This Row],[Selector]]&amp;" { "&amp;Table_Styles[[#This Row],[Config Properties]]&amp;" }","")</f>
        <v/>
      </c>
      <c r="CG231" t="str">
        <f xml:space="preserve">
SUBSTITUTE(SUBSTITUTE(SUBSTITUTE(SUBSTITUTE(SUBSTITUTE(SUBSTITUTE(SUBSTITUTE(SUBSTITUTE(Table_Styles[[#This Row],[Config]],
" {","{"),
"{ ","{"),
" }","}"),
"} ","}"),
" ,",","),
", ",","),
" :",":"),
": ",":")</f>
        <v/>
      </c>
    </row>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249977111117893"/>
  </sheetPr>
  <dimension ref="B2:N686"/>
  <sheetViews>
    <sheetView topLeftCell="A251" zoomScaleNormal="100" workbookViewId="0">
      <selection activeCell="K283" sqref="K283"/>
    </sheetView>
  </sheetViews>
  <sheetFormatPr defaultColWidth="9.140625" defaultRowHeight="21" customHeight="1"/>
  <cols>
    <col min="1" max="1" width="9.140625" style="21" customWidth="1"/>
    <col min="2" max="2" width="36.5703125" style="21" customWidth="1"/>
    <col min="3" max="3" width="7.85546875" style="21" customWidth="1"/>
    <col min="4" max="4" width="27.28515625" style="21" hidden="1" customWidth="1"/>
    <col min="5" max="6" width="37.28515625" style="21" hidden="1" customWidth="1"/>
    <col min="7" max="7" width="57.7109375" style="21" hidden="1" customWidth="1"/>
    <col min="8" max="8" width="75" style="21" hidden="1" customWidth="1"/>
    <col min="9" max="9" width="29.42578125" style="34" hidden="1" customWidth="1"/>
    <col min="10" max="10" width="49.5703125" style="34" hidden="1" customWidth="1"/>
    <col min="11" max="11" width="24.140625" style="21" customWidth="1"/>
    <col min="12" max="12" width="215.85546875" style="21" customWidth="1"/>
    <col min="13" max="14" width="9.140625" style="21"/>
    <col min="15" max="15" width="20.7109375" style="21" customWidth="1"/>
    <col min="16" max="16384" width="9.140625" style="21"/>
  </cols>
  <sheetData>
    <row r="2" spans="2:12" ht="47.25" thickBot="1">
      <c r="B2" s="19" t="s">
        <v>198</v>
      </c>
      <c r="C2" s="19"/>
      <c r="D2" s="19"/>
      <c r="E2" s="19"/>
      <c r="F2" s="19"/>
      <c r="G2" s="19"/>
      <c r="H2" s="19"/>
      <c r="I2" s="31"/>
      <c r="J2" s="31"/>
      <c r="K2" s="31"/>
      <c r="L2" s="31"/>
    </row>
    <row r="4" spans="2:12" ht="15">
      <c r="B4" s="16" t="s">
        <v>1</v>
      </c>
      <c r="C4" s="16" t="s">
        <v>2</v>
      </c>
      <c r="D4" s="16" t="s">
        <v>3</v>
      </c>
      <c r="E4" s="16" t="s">
        <v>4</v>
      </c>
      <c r="F4" s="16" t="s">
        <v>5</v>
      </c>
      <c r="G4" s="16" t="s">
        <v>189</v>
      </c>
      <c r="H4" s="16" t="s">
        <v>259</v>
      </c>
      <c r="I4" s="16" t="s">
        <v>576</v>
      </c>
      <c r="J4" s="16" t="s">
        <v>577</v>
      </c>
      <c r="K4" s="66" t="s">
        <v>157</v>
      </c>
      <c r="L4" s="164" t="s">
        <v>37</v>
      </c>
    </row>
    <row r="5" spans="2:12" ht="29.25" thickBot="1">
      <c r="B5" s="15" t="s">
        <v>578</v>
      </c>
      <c r="C5" s="15" t="s">
        <v>60</v>
      </c>
      <c r="D5"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15" t="str">
        <f>IF(Table_Text[[#This Row],[Header]]="Yes","",IF(Table_Text[[#This Row],[Property]]&lt;&gt;"",SUBSTITUTE(Table_Text[[#This Row],[Type]]," ","")&amp;SUBSTITUTE(Table_Text[[#This Row],[Property]]," ",""),""))</f>
        <v/>
      </c>
      <c r="G5"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15" t="str">
        <f ca="1">SUBSTITUTE(SUBSTITUTE(SUBSTITUTE(SUBSTITUTE(SUBSTITUTE(SUBSTITUTE(SUBSTITUTE(SUBSTITUTE(
TRIM(CLEAN(Table_Text[[#This Row],[Config]])),
" {","{"),
"{ ","{"),
" }","}"),
"} ","}"),
" [","["),
"[ ","["),
" ]","]"),
"] ","]")</f>
        <v>"organisation":{</v>
      </c>
      <c r="I5"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15" t="str">
        <f ca="1">SUBSTITUTE(SUBSTITUTE(SUBSTITUTE(SUBSTITUTE(SUBSTITUTE(SUBSTITUTE(SUBSTITUTE(SUBSTITUTE(
TRIM(CLEAN(Table_Text[[#This Row],[Quote]])),
" {","{"),
"{ ","{"),
" }","}"),
"} ","}"),
" [","["),
"[ ","["),
" ]","]"),
"] ","]")</f>
        <v>"organisation":{</v>
      </c>
      <c r="K5" s="15"/>
      <c r="L5" s="33"/>
    </row>
    <row r="6" spans="2:12" s="22" customFormat="1" ht="21" hidden="1" customHeight="1">
      <c r="B6" s="27"/>
      <c r="C6" s="27"/>
      <c r="D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2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27" t="str">
        <f>IF(Table_Text[[#This Row],[Header]]="Yes","",IF(Table_Text[[#This Row],[Property]]&lt;&gt;"",SUBSTITUTE(Table_Text[[#This Row],[Type]]," ","")&amp;SUBSTITUTE(Table_Text[[#This Row],[Property]]," ",""),""))</f>
        <v/>
      </c>
      <c r="G6"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27" t="str">
        <f ca="1">SUBSTITUTE(SUBSTITUTE(SUBSTITUTE(SUBSTITUTE(SUBSTITUTE(SUBSTITUTE(SUBSTITUTE(SUBSTITUTE(
TRIM(CLEAN(Table_Text[[#This Row],[Config]])),
" {","{"),
"{ ","{"),
" }","}"),
"} ","}"),
" [","["),
"[ ","["),
" ]","]"),
"] ","]")</f>
        <v/>
      </c>
      <c r="I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26" t="str">
        <f ca="1">SUBSTITUTE(SUBSTITUTE(SUBSTITUTE(SUBSTITUTE(SUBSTITUTE(SUBSTITUTE(SUBSTITUTE(SUBSTITUTE(
TRIM(CLEAN(Table_Text[[#This Row],[Quote]])),
" {","{"),
"{ ","{"),
" }","}"),
"} ","}"),
" [","["),
"[ ","["),
" ]","]"),
"] ","]")</f>
        <v/>
      </c>
      <c r="K6" s="27"/>
      <c r="L6" s="52"/>
    </row>
    <row r="7" spans="2:12" s="22" customFormat="1" ht="21" customHeight="1">
      <c r="B7" s="10" t="s">
        <v>76</v>
      </c>
      <c r="C7" s="10"/>
      <c r="D7"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10" t="str">
        <f ca="1">IF(Table_Text[[#This Row],[Header]]="Yes","",IF(Table_Text[[#This Row],[Property]]&lt;&gt;"",SUBSTITUTE(Table_Text[[#This Row],[Type]]," ","")&amp;SUBSTITUTE(Table_Text[[#This Row],[Property]]," ",""),""))</f>
        <v>OrganisationName</v>
      </c>
      <c r="G7"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"Company Co Pty Ltd"
        },</v>
      </c>
      <c r="H7" s="10" t="str">
        <f ca="1">SUBSTITUTE(SUBSTITUTE(SUBSTITUTE(SUBSTITUTE(SUBSTITUTE(SUBSTITUTE(SUBSTITUTE(SUBSTITUTE(
TRIM(CLEAN(Table_Text[[#This Row],[Config]])),
" {","{"),
"{ ","{"),
" }","}"),
"} ","}"),
" [","["),
"[ ","["),
" ]","]"),
"] ","]")</f>
        <v>"name":{"text": "Company Co Pty Ltd"},</v>
      </c>
      <c r="I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"Company Co Pty Ltd",</v>
      </c>
      <c r="J7" s="26" t="str">
        <f ca="1">SUBSTITUTE(SUBSTITUTE(SUBSTITUTE(SUBSTITUTE(SUBSTITUTE(SUBSTITUTE(SUBSTITUTE(SUBSTITUTE(
TRIM(CLEAN(Table_Text[[#This Row],[Quote]])),
" {","{"),
"{ ","{"),
" }","}"),
"} ","}"),
" [","["),
"[ ","["),
" ]","]"),
"] ","]")</f>
        <v>"name": "Company Co Pty Ltd",</v>
      </c>
      <c r="K7" s="27"/>
      <c r="L7" s="25" t="s">
        <v>833</v>
      </c>
    </row>
    <row r="8" spans="2:12" s="22" customFormat="1" ht="21" customHeight="1">
      <c r="B8" s="10" t="s">
        <v>85</v>
      </c>
      <c r="C8" s="10"/>
      <c r="D8"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10" t="str">
        <f ca="1">IF(Table_Text[[#This Row],[Header]]="Yes","",IF(Table_Text[[#This Row],[Property]]&lt;&gt;"",SUBSTITUTE(Table_Text[[#This Row],[Type]]," ","")&amp;SUBSTITUTE(Table_Text[[#This Row],[Property]]," ",""),""))</f>
        <v>OrganisationAddress</v>
      </c>
      <c r="G8"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"123 Spring Street"
        },</v>
      </c>
      <c r="H8" s="10" t="str">
        <f ca="1">SUBSTITUTE(SUBSTITUTE(SUBSTITUTE(SUBSTITUTE(SUBSTITUTE(SUBSTITUTE(SUBSTITUTE(SUBSTITUTE(
TRIM(CLEAN(Table_Text[[#This Row],[Config]])),
" {","{"),
"{ ","{"),
" }","}"),
"} ","}"),
" [","["),
"[ ","["),
" ]","]"),
"] ","]")</f>
        <v>"address":{"text": "123 Spring Street"},</v>
      </c>
      <c r="I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"123 Spring Street",</v>
      </c>
      <c r="J8" s="26" t="str">
        <f ca="1">SUBSTITUTE(SUBSTITUTE(SUBSTITUTE(SUBSTITUTE(SUBSTITUTE(SUBSTITUTE(SUBSTITUTE(SUBSTITUTE(
TRIM(CLEAN(Table_Text[[#This Row],[Quote]])),
" {","{"),
"{ ","{"),
" }","}"),
"} ","}"),
" [","["),
"[ ","["),
" ]","]"),
"] ","]")</f>
        <v>"address": "123 Spring Street",</v>
      </c>
      <c r="K8" s="27"/>
      <c r="L8" s="25" t="s">
        <v>834</v>
      </c>
    </row>
    <row r="9" spans="2:12" s="22" customFormat="1" ht="21" customHeight="1">
      <c r="B9" s="10" t="s">
        <v>86</v>
      </c>
      <c r="C9" s="10"/>
      <c r="D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10" t="str">
        <f ca="1">IF(Table_Text[[#This Row],[Header]]="Yes","",IF(Table_Text[[#This Row],[Property]]&lt;&gt;"",SUBSTITUTE(Table_Text[[#This Row],[Type]]," ","")&amp;SUBSTITUTE(Table_Text[[#This Row],[Property]]," ",""),""))</f>
        <v>OrganisationTown</v>
      </c>
      <c r="G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"Melbourne"
        },</v>
      </c>
      <c r="H9" s="10" t="str">
        <f ca="1">SUBSTITUTE(SUBSTITUTE(SUBSTITUTE(SUBSTITUTE(SUBSTITUTE(SUBSTITUTE(SUBSTITUTE(SUBSTITUTE(
TRIM(CLEAN(Table_Text[[#This Row],[Config]])),
" {","{"),
"{ ","{"),
" }","}"),
"} ","}"),
" [","["),
"[ ","["),
" ]","]"),
"] ","]")</f>
        <v>"town":{"text": "Melbourne"},</v>
      </c>
      <c r="I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"Melbourne",</v>
      </c>
      <c r="J9" s="26" t="str">
        <f ca="1">SUBSTITUTE(SUBSTITUTE(SUBSTITUTE(SUBSTITUTE(SUBSTITUTE(SUBSTITUTE(SUBSTITUTE(SUBSTITUTE(
TRIM(CLEAN(Table_Text[[#This Row],[Quote]])),
" {","{"),
"{ ","{"),
" }","}"),
"} ","}"),
" [","["),
"[ ","["),
" ]","]"),
"] ","]")</f>
        <v>"town": "Melbourne",</v>
      </c>
      <c r="K9" s="27"/>
      <c r="L9" s="25" t="s">
        <v>835</v>
      </c>
    </row>
    <row r="10" spans="2:12" s="22" customFormat="1" ht="21" customHeight="1">
      <c r="B10" s="10" t="s">
        <v>65</v>
      </c>
      <c r="C10" s="10"/>
      <c r="D1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10" t="str">
        <f ca="1">IF(Table_Text[[#This Row],[Header]]="Yes","",IF(Table_Text[[#This Row],[Property]]&lt;&gt;"",SUBSTITUTE(Table_Text[[#This Row],[Type]]," ","")&amp;SUBSTITUTE(Table_Text[[#This Row],[Property]]," ",""),""))</f>
        <v>OrganisationState</v>
      </c>
      <c r="G1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"VIC"
        },</v>
      </c>
      <c r="H10" s="10" t="str">
        <f ca="1">SUBSTITUTE(SUBSTITUTE(SUBSTITUTE(SUBSTITUTE(SUBSTITUTE(SUBSTITUTE(SUBSTITUTE(SUBSTITUTE(
TRIM(CLEAN(Table_Text[[#This Row],[Config]])),
" {","{"),
"{ ","{"),
" }","}"),
"} ","}"),
" [","["),
"[ ","["),
" ]","]"),
"] ","]")</f>
        <v>"state":{"text": "VIC"},</v>
      </c>
      <c r="I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"VIC",</v>
      </c>
      <c r="J10" s="26" t="str">
        <f ca="1">SUBSTITUTE(SUBSTITUTE(SUBSTITUTE(SUBSTITUTE(SUBSTITUTE(SUBSTITUTE(SUBSTITUTE(SUBSTITUTE(
TRIM(CLEAN(Table_Text[[#This Row],[Quote]])),
" {","{"),
"{ ","{"),
" }","}"),
"} ","}"),
" [","["),
"[ ","["),
" ]","]"),
"] ","]")</f>
        <v>"state": "VIC",</v>
      </c>
      <c r="K10" s="27"/>
      <c r="L10" s="25" t="s">
        <v>64</v>
      </c>
    </row>
    <row r="11" spans="2:12" s="22" customFormat="1" ht="21" customHeight="1">
      <c r="B11" s="10" t="s">
        <v>88</v>
      </c>
      <c r="C11" s="10"/>
      <c r="D11"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10" t="str">
        <f ca="1">IF(Table_Text[[#This Row],[Header]]="Yes","",IF(Table_Text[[#This Row],[Property]]&lt;&gt;"",SUBSTITUTE(Table_Text[[#This Row],[Type]]," ","")&amp;SUBSTITUTE(Table_Text[[#This Row],[Property]]," ",""),""))</f>
        <v>OrganisationPostcode</v>
      </c>
      <c r="G11"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"3000"
        },</v>
      </c>
      <c r="H11" s="10" t="str">
        <f ca="1">SUBSTITUTE(SUBSTITUTE(SUBSTITUTE(SUBSTITUTE(SUBSTITUTE(SUBSTITUTE(SUBSTITUTE(SUBSTITUTE(
TRIM(CLEAN(Table_Text[[#This Row],[Config]])),
" {","{"),
"{ ","{"),
" }","}"),
"} ","}"),
" [","["),
"[ ","["),
" ]","]"),
"] ","]")</f>
        <v>"postcode":{"text": "3000"},</v>
      </c>
      <c r="I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"3000",</v>
      </c>
      <c r="J11" s="26" t="str">
        <f ca="1">SUBSTITUTE(SUBSTITUTE(SUBSTITUTE(SUBSTITUTE(SUBSTITUTE(SUBSTITUTE(SUBSTITUTE(SUBSTITUTE(
TRIM(CLEAN(Table_Text[[#This Row],[Quote]])),
" {","{"),
"{ ","{"),
" }","}"),
"} ","}"),
" [","["),
"[ ","["),
" ]","]"),
"] ","]")</f>
        <v>"postcode": "3000",</v>
      </c>
      <c r="K11" s="27"/>
      <c r="L11" s="25">
        <v>3000</v>
      </c>
    </row>
    <row r="12" spans="2:12" s="22" customFormat="1" ht="21" customHeight="1">
      <c r="B12" s="10" t="s">
        <v>80</v>
      </c>
      <c r="C12" s="10"/>
      <c r="D12"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10" t="str">
        <f ca="1">IF(Table_Text[[#This Row],[Header]]="Yes","",IF(Table_Text[[#This Row],[Property]]&lt;&gt;"",SUBSTITUTE(Table_Text[[#This Row],[Type]]," ","")&amp;SUBSTITUTE(Table_Text[[#This Row],[Property]]," ",""),""))</f>
        <v>OrganisationABN</v>
      </c>
      <c r="G12"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"12 456 789 456"
        },</v>
      </c>
      <c r="H12" s="10" t="str">
        <f ca="1">SUBSTITUTE(SUBSTITUTE(SUBSTITUTE(SUBSTITUTE(SUBSTITUTE(SUBSTITUTE(SUBSTITUTE(SUBSTITUTE(
TRIM(CLEAN(Table_Text[[#This Row],[Config]])),
" {","{"),
"{ ","{"),
" }","}"),
"} ","}"),
" [","["),
"[ ","["),
" ]","]"),
"] ","]")</f>
        <v>"ABN":{"text": "12 456 789 456"},</v>
      </c>
      <c r="I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"12 456 789 456",</v>
      </c>
      <c r="J12" s="26" t="str">
        <f ca="1">SUBSTITUTE(SUBSTITUTE(SUBSTITUTE(SUBSTITUTE(SUBSTITUTE(SUBSTITUTE(SUBSTITUTE(SUBSTITUTE(
TRIM(CLEAN(Table_Text[[#This Row],[Quote]])),
" {","{"),
"{ ","{"),
" }","}"),
"} ","}"),
" [","["),
"[ ","["),
" ]","]"),
"] ","]")</f>
        <v>"ABN": "12 456 789 456",</v>
      </c>
      <c r="K12" s="27"/>
      <c r="L12" s="25" t="s">
        <v>836</v>
      </c>
    </row>
    <row r="13" spans="2:12" s="22" customFormat="1" ht="21" customHeight="1">
      <c r="B13" s="10" t="s">
        <v>579</v>
      </c>
      <c r="C13" s="10"/>
      <c r="D13"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10" t="str">
        <f ca="1">IF(Table_Text[[#This Row],[Header]]="Yes","",IF(Table_Text[[#This Row],[Property]]&lt;&gt;"",SUBSTITUTE(Table_Text[[#This Row],[Type]]," ","")&amp;SUBSTITUTE(Table_Text[[#This Row],[Property]]," ",""),""))</f>
        <v>OrganisationAFSL</v>
      </c>
      <c r="G13"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"TBA"
        },</v>
      </c>
      <c r="H13" s="10" t="str">
        <f ca="1">SUBSTITUTE(SUBSTITUTE(SUBSTITUTE(SUBSTITUTE(SUBSTITUTE(SUBSTITUTE(SUBSTITUTE(SUBSTITUTE(
TRIM(CLEAN(Table_Text[[#This Row],[Config]])),
" {","{"),
"{ ","{"),
" }","}"),
"} ","}"),
" [","["),
"[ ","["),
" ]","]"),
"] ","]")</f>
        <v>"AFSL":{"text": "TBA"},</v>
      </c>
      <c r="I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"TBA",</v>
      </c>
      <c r="J13" s="26" t="str">
        <f ca="1">SUBSTITUTE(SUBSTITUTE(SUBSTITUTE(SUBSTITUTE(SUBSTITUTE(SUBSTITUTE(SUBSTITUTE(SUBSTITUTE(
TRIM(CLEAN(Table_Text[[#This Row],[Quote]])),
" {","{"),
"{ ","{"),
" }","}"),
"} ","}"),
" [","["),
"[ ","["),
" ]","]"),
"] ","]")</f>
        <v>"AFSL": "TBA",</v>
      </c>
      <c r="K13" s="27"/>
      <c r="L13" s="51" t="s">
        <v>793</v>
      </c>
    </row>
    <row r="14" spans="2:12" s="22" customFormat="1" ht="21" customHeight="1">
      <c r="B14" s="10" t="s">
        <v>79</v>
      </c>
      <c r="C14" s="10"/>
      <c r="D14"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10" t="str">
        <f ca="1">IF(Table_Text[[#This Row],[Header]]="Yes","",IF(Table_Text[[#This Row],[Property]]&lt;&gt;"",SUBSTITUTE(Table_Text[[#This Row],[Type]]," ","")&amp;SUBSTITUTE(Table_Text[[#This Row],[Property]]," ",""),""))</f>
        <v>OrganisationPhone</v>
      </c>
      <c r="G14"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"TBA"
        },</v>
      </c>
      <c r="H14" s="10" t="str">
        <f ca="1">SUBSTITUTE(SUBSTITUTE(SUBSTITUTE(SUBSTITUTE(SUBSTITUTE(SUBSTITUTE(SUBSTITUTE(SUBSTITUTE(
TRIM(CLEAN(Table_Text[[#This Row],[Config]])),
" {","{"),
"{ ","{"),
" }","}"),
"} ","}"),
" [","["),
"[ ","["),
" ]","]"),
"] ","]")</f>
        <v>"phone":{"text": "TBA"},</v>
      </c>
      <c r="I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"TBA",</v>
      </c>
      <c r="J14" s="26" t="str">
        <f ca="1">SUBSTITUTE(SUBSTITUTE(SUBSTITUTE(SUBSTITUTE(SUBSTITUTE(SUBSTITUTE(SUBSTITUTE(SUBSTITUTE(
TRIM(CLEAN(Table_Text[[#This Row],[Quote]])),
" {","{"),
"{ ","{"),
" }","}"),
"} ","}"),
" [","["),
"[ ","["),
" ]","]"),
"] ","]")</f>
        <v>"phone": "TBA",</v>
      </c>
      <c r="K14" s="27"/>
      <c r="L14" s="51" t="s">
        <v>793</v>
      </c>
    </row>
    <row r="15" spans="2:12" s="22" customFormat="1" ht="21" customHeight="1">
      <c r="B15" s="28" t="s">
        <v>78</v>
      </c>
      <c r="C15" s="27"/>
      <c r="D1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email</v>
      </c>
      <c r="F15" s="26" t="str">
        <f ca="1">IF(Table_Text[[#This Row],[Header]]="Yes","",IF(Table_Text[[#This Row],[Property]]&lt;&gt;"",SUBSTITUTE(Table_Text[[#This Row],[Type]]," ","")&amp;SUBSTITUTE(Table_Text[[#This Row],[Property]]," ",""),""))</f>
        <v>OrganisationEmail</v>
      </c>
      <c r="G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"email": {
            "text": "TBA"
        },</v>
      </c>
      <c r="H15" s="68" t="str">
        <f ca="1">SUBSTITUTE(SUBSTITUTE(SUBSTITUTE(SUBSTITUTE(SUBSTITUTE(SUBSTITUTE(SUBSTITUTE(SUBSTITUTE(
TRIM(CLEAN(Table_Text[[#This Row],[Config]])),
" {","{"),
"{ ","{"),
" }","}"),
"} ","}"),
" [","["),
"[ ","["),
" ]","]"),
"] ","]")</f>
        <v>"email":{"text": "TBA"},</v>
      </c>
      <c r="I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"email": "TBA",</v>
      </c>
      <c r="J15" s="26" t="str">
        <f ca="1">SUBSTITUTE(SUBSTITUTE(SUBSTITUTE(SUBSTITUTE(SUBSTITUTE(SUBSTITUTE(SUBSTITUTE(SUBSTITUTE(
TRIM(CLEAN(Table_Text[[#This Row],[Quote]])),
" {","{"),
"{ ","{"),
" }","}"),
"} ","}"),
" [","["),
"[ ","["),
" ]","]"),
"] ","]")</f>
        <v>"email": "TBA",</v>
      </c>
      <c r="K15" s="26"/>
      <c r="L15" s="51" t="s">
        <v>793</v>
      </c>
    </row>
    <row r="16" spans="2:12" s="22" customFormat="1" ht="21" customHeight="1">
      <c r="B16" s="10" t="s">
        <v>580</v>
      </c>
      <c r="C16" s="10"/>
      <c r="D16"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6"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6" s="10" t="str">
        <f ca="1">IF(Table_Text[[#This Row],[Header]]="Yes","",IF(Table_Text[[#This Row],[Property]]&lt;&gt;"",SUBSTITUTE(Table_Text[[#This Row],[Type]]," ","")&amp;SUBSTITUTE(Table_Text[[#This Row],[Property]]," ",""),""))</f>
        <v>OrganisationWebsite</v>
      </c>
      <c r="G16"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"www.company.com.au"
        }
    },</v>
      </c>
      <c r="H16" s="10" t="str">
        <f ca="1">SUBSTITUTE(SUBSTITUTE(SUBSTITUTE(SUBSTITUTE(SUBSTITUTE(SUBSTITUTE(SUBSTITUTE(SUBSTITUTE(
TRIM(CLEAN(Table_Text[[#This Row],[Config]])),
" {","{"),
"{ ","{"),
" }","}"),
"} ","}"),
" [","["),
"[ ","["),
" ]","]"),
"] ","]")</f>
        <v>"website":{"text": "www.company.com.au"}},</v>
      </c>
      <c r="I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"www.company.com.au"
    },</v>
      </c>
      <c r="J16" s="26" t="str">
        <f ca="1">SUBSTITUTE(SUBSTITUTE(SUBSTITUTE(SUBSTITUTE(SUBSTITUTE(SUBSTITUTE(SUBSTITUTE(SUBSTITUTE(
TRIM(CLEAN(Table_Text[[#This Row],[Quote]])),
" {","{"),
"{ ","{"),
" }","}"),
"} ","}"),
" [","["),
"[ ","["),
" ]","]"),
"] ","]")</f>
        <v>"website": "www.company.com.au"},</v>
      </c>
      <c r="K16" s="27"/>
      <c r="L16" s="25" t="s">
        <v>837</v>
      </c>
    </row>
    <row r="17" spans="2:12" ht="29.25" thickBot="1">
      <c r="B17" s="15" t="s">
        <v>581</v>
      </c>
      <c r="C17" s="15" t="s">
        <v>60</v>
      </c>
      <c r="D17"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7"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7" s="15" t="str">
        <f>IF(Table_Text[[#This Row],[Header]]="Yes","",IF(Table_Text[[#This Row],[Property]]&lt;&gt;"",SUBSTITUTE(Table_Text[[#This Row],[Type]]," ","")&amp;SUBSTITUTE(Table_Text[[#This Row],[Property]]," ",""),""))</f>
        <v/>
      </c>
      <c r="G17"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7" s="15" t="str">
        <f ca="1">SUBSTITUTE(SUBSTITUTE(SUBSTITUTE(SUBSTITUTE(SUBSTITUTE(SUBSTITUTE(SUBSTITUTE(SUBSTITUTE(
TRIM(CLEAN(Table_Text[[#This Row],[Config]])),
" {","{"),
"{ ","{"),
" }","}"),
"} ","}"),
" [","["),
"[ ","["),
" ]","]"),
"] ","]")</f>
        <v>"product":{</v>
      </c>
      <c r="I17"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7" s="15" t="str">
        <f ca="1">SUBSTITUTE(SUBSTITUTE(SUBSTITUTE(SUBSTITUTE(SUBSTITUTE(SUBSTITUTE(SUBSTITUTE(SUBSTITUTE(
TRIM(CLEAN(Table_Text[[#This Row],[Quote]])),
" {","{"),
"{ ","{"),
" }","}"),
"} ","}"),
" [","["),
"[ ","["),
" ]","]"),
"] ","]")</f>
        <v>"product":{</v>
      </c>
      <c r="K17" s="15"/>
      <c r="L17" s="33"/>
    </row>
    <row r="18" spans="2:12" s="22" customFormat="1" ht="21" hidden="1" customHeight="1">
      <c r="B18" s="27"/>
      <c r="C18" s="27"/>
      <c r="D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8" s="26" t="str">
        <f>IF(Table_Text[[#This Row],[Header]]="Yes","",IF(Table_Text[[#This Row],[Property]]&lt;&gt;"",SUBSTITUTE(Table_Text[[#This Row],[Type]]," ","")&amp;SUBSTITUTE(Table_Text[[#This Row],[Property]]," ",""),""))</f>
        <v/>
      </c>
      <c r="G18"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8" s="27" t="str">
        <f ca="1">SUBSTITUTE(SUBSTITUTE(SUBSTITUTE(SUBSTITUTE(SUBSTITUTE(SUBSTITUTE(SUBSTITUTE(SUBSTITUTE(
TRIM(CLEAN(Table_Text[[#This Row],[Config]])),
" {","{"),
"{ ","{"),
" }","}"),
"} ","}"),
" [","["),
"[ ","["),
" ]","]"),
"] ","]")</f>
        <v/>
      </c>
      <c r="I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8" s="26" t="str">
        <f ca="1">SUBSTITUTE(SUBSTITUTE(SUBSTITUTE(SUBSTITUTE(SUBSTITUTE(SUBSTITUTE(SUBSTITUTE(SUBSTITUTE(
TRIM(CLEAN(Table_Text[[#This Row],[Quote]])),
" {","{"),
"{ ","{"),
" }","}"),
"} ","}"),
" [","["),
"[ ","["),
" ]","]"),
"] ","]")</f>
        <v/>
      </c>
      <c r="K18" s="27"/>
      <c r="L18" s="52"/>
    </row>
    <row r="19" spans="2:12" s="22" customFormat="1" ht="21" customHeight="1">
      <c r="B19" s="27" t="s">
        <v>582</v>
      </c>
      <c r="C19" s="27"/>
      <c r="D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9" s="26" t="str">
        <f ca="1">IF(Table_Text[[#This Row],[Header]]="Yes","",IF(Table_Text[[#This Row],[Property]]&lt;&gt;"",SUBSTITUTE(Table_Text[[#This Row],[Type]]," ","")&amp;SUBSTITUTE(Table_Text[[#This Row],[Property]]," ",""),""))</f>
        <v>ProductTitle</v>
      </c>
      <c r="G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"Special Insurance"
        },</v>
      </c>
      <c r="H19" s="68" t="str">
        <f ca="1">SUBSTITUTE(SUBSTITUTE(SUBSTITUTE(SUBSTITUTE(SUBSTITUTE(SUBSTITUTE(SUBSTITUTE(SUBSTITUTE(
TRIM(CLEAN(Table_Text[[#This Row],[Config]])),
" {","{"),
"{ ","{"),
" }","}"),
"} ","}"),
" [","["),
"[ ","["),
" ]","]"),
"] ","]")</f>
        <v>"title":{"text": "Special Insurance"},</v>
      </c>
      <c r="I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"Special Insurance",</v>
      </c>
      <c r="J19" s="26" t="str">
        <f ca="1">SUBSTITUTE(SUBSTITUTE(SUBSTITUTE(SUBSTITUTE(SUBSTITUTE(SUBSTITUTE(SUBSTITUTE(SUBSTITUTE(
TRIM(CLEAN(Table_Text[[#This Row],[Quote]])),
" {","{"),
"{ ","{"),
" }","}"),
"} ","}"),
" [","["),
"[ ","["),
" ]","]"),
"] ","]")</f>
        <v>"title": "Special Insurance",</v>
      </c>
      <c r="K19" s="27"/>
      <c r="L19" s="25" t="s">
        <v>1712</v>
      </c>
    </row>
    <row r="20" spans="2:12" s="22" customFormat="1" ht="21" customHeight="1">
      <c r="B20" s="10" t="s">
        <v>583</v>
      </c>
      <c r="C20" s="10"/>
      <c r="D2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2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20" s="10" t="str">
        <f ca="1">IF(Table_Text[[#This Row],[Header]]="Yes","",IF(Table_Text[[#This Row],[Property]]&lt;&gt;"",SUBSTITUTE(Table_Text[[#This Row],[Type]]," ","")&amp;SUBSTITUTE(Table_Text[[#This Row],[Property]]," ",""),""))</f>
        <v>ProductDescription</v>
      </c>
      <c r="G2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"N/A"
        },</v>
      </c>
      <c r="H20" s="10" t="str">
        <f ca="1">SUBSTITUTE(SUBSTITUTE(SUBSTITUTE(SUBSTITUTE(SUBSTITUTE(SUBSTITUTE(SUBSTITUTE(SUBSTITUTE(
TRIM(CLEAN(Table_Text[[#This Row],[Config]])),
" {","{"),
"{ ","{"),
" }","}"),
"} ","}"),
" [","["),
"[ ","["),
" ]","]"),
"] ","]")</f>
        <v>"description":{"text": "N/A"},</v>
      </c>
      <c r="I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"N/A",</v>
      </c>
      <c r="J20" s="26" t="str">
        <f ca="1">SUBSTITUTE(SUBSTITUTE(SUBSTITUTE(SUBSTITUTE(SUBSTITUTE(SUBSTITUTE(SUBSTITUTE(SUBSTITUTE(
TRIM(CLEAN(Table_Text[[#This Row],[Quote]])),
" {","{"),
"{ ","{"),
" }","}"),
"} ","}"),
" [","["),
"[ ","["),
" ]","]"),
"] ","]")</f>
        <v>"description": "N/A",</v>
      </c>
      <c r="K20" s="27"/>
      <c r="L20" s="25" t="s">
        <v>757</v>
      </c>
    </row>
    <row r="21" spans="2:12" s="22" customFormat="1" ht="21" customHeight="1">
      <c r="B21" s="28" t="s">
        <v>792</v>
      </c>
      <c r="C21" s="27"/>
      <c r="D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carrier</v>
      </c>
      <c r="F21" s="26" t="str">
        <f ca="1">IF(Table_Text[[#This Row],[Header]]="Yes","",IF(Table_Text[[#This Row],[Property]]&lt;&gt;"",SUBSTITUTE(Table_Text[[#This Row],[Type]]," ","")&amp;SUBSTITUTE(Table_Text[[#This Row],[Property]]," ",""),""))</f>
        <v>ProductCarrier</v>
      </c>
      <c r="G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"carrier": {
            "text": "TBA"
        },</v>
      </c>
      <c r="H21" s="68" t="str">
        <f ca="1">SUBSTITUTE(SUBSTITUTE(SUBSTITUTE(SUBSTITUTE(SUBSTITUTE(SUBSTITUTE(SUBSTITUTE(SUBSTITUTE(
TRIM(CLEAN(Table_Text[[#This Row],[Config]])),
" {","{"),
"{ ","{"),
" }","}"),
"} ","}"),
" [","["),
"[ ","["),
" ]","]"),
"] ","]")</f>
        <v>"carrier":{"text": "TBA"},</v>
      </c>
      <c r="I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"carrier": "TBA",</v>
      </c>
      <c r="J21" s="26" t="str">
        <f ca="1">SUBSTITUTE(SUBSTITUTE(SUBSTITUTE(SUBSTITUTE(SUBSTITUTE(SUBSTITUTE(SUBSTITUTE(SUBSTITUTE(
TRIM(CLEAN(Table_Text[[#This Row],[Quote]])),
" {","{"),
"{ ","{"),
" }","}"),
"} ","}"),
" [","["),
"[ ","["),
" ]","]"),
"] ","]")</f>
        <v>"carrier": "TBA",</v>
      </c>
      <c r="K21" s="26"/>
      <c r="L21" s="51" t="s">
        <v>793</v>
      </c>
    </row>
    <row r="22" spans="2:12" s="22" customFormat="1" ht="21" customHeight="1">
      <c r="B22" s="27" t="s">
        <v>1669</v>
      </c>
      <c r="C22" s="27"/>
      <c r="D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closedAppMessage</v>
      </c>
      <c r="F22" s="26" t="str">
        <f ca="1">IF(Table_Text[[#This Row],[Header]]="Yes","",IF(Table_Text[[#This Row],[Property]]&lt;&gt;"",SUBSTITUTE(Table_Text[[#This Row],[Type]]," ","")&amp;SUBSTITUTE(Table_Text[[#This Row],[Property]]," ",""),""))</f>
        <v>ProductClosedAppMessage</v>
      </c>
      <c r="G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"closedAppMessage": {
            "text": "The quote form has been closed. Thank you."
        }
    },</v>
      </c>
      <c r="H22" s="68" t="str">
        <f ca="1">SUBSTITUTE(SUBSTITUTE(SUBSTITUTE(SUBSTITUTE(SUBSTITUTE(SUBSTITUTE(SUBSTITUTE(SUBSTITUTE(
TRIM(CLEAN(Table_Text[[#This Row],[Config]])),
" {","{"),
"{ ","{"),
" }","}"),
"} ","}"),
" [","["),
"[ ","["),
" ]","]"),
"] ","]")</f>
        <v>"closedAppMessage":{"text": "The quote form has been closed. Thank you."}},</v>
      </c>
      <c r="I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"closedAppMessage": "The quote form has been closed. Thank you."
    },</v>
      </c>
      <c r="J22" s="26" t="str">
        <f ca="1">SUBSTITUTE(SUBSTITUTE(SUBSTITUTE(SUBSTITUTE(SUBSTITUTE(SUBSTITUTE(SUBSTITUTE(SUBSTITUTE(
TRIM(CLEAN(Table_Text[[#This Row],[Quote]])),
" {","{"),
"{ ","{"),
" }","}"),
"} ","}"),
" [","["),
"[ ","["),
" ]","]"),
"] ","]")</f>
        <v>"closedAppMessage": "The quote form has been closed. Thank you."},</v>
      </c>
      <c r="K22" s="26"/>
      <c r="L22" s="52" t="s">
        <v>1671</v>
      </c>
    </row>
    <row r="23" spans="2:12" ht="29.25" thickBot="1">
      <c r="B23" s="15" t="s">
        <v>387</v>
      </c>
      <c r="C23" s="15" t="s">
        <v>60</v>
      </c>
      <c r="D23"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3"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3" s="15" t="str">
        <f>IF(Table_Text[[#This Row],[Header]]="Yes","",IF(Table_Text[[#This Row],[Property]]&lt;&gt;"",SUBSTITUTE(Table_Text[[#This Row],[Type]]," ","")&amp;SUBSTITUTE(Table_Text[[#This Row],[Property]]," ",""),""))</f>
        <v/>
      </c>
      <c r="G23"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3" s="15" t="str">
        <f ca="1">SUBSTITUTE(SUBSTITUTE(SUBSTITUTE(SUBSTITUTE(SUBSTITUTE(SUBSTITUTE(SUBSTITUTE(SUBSTITUTE(
TRIM(CLEAN(Table_Text[[#This Row],[Config]])),
" {","{"),
"{ ","{"),
" }","}"),
"} ","}"),
" [","["),
"[ ","["),
" ]","]"),
"] ","]")</f>
        <v>"sidebar":{</v>
      </c>
      <c r="I23"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3" s="15" t="str">
        <f ca="1">SUBSTITUTE(SUBSTITUTE(SUBSTITUTE(SUBSTITUTE(SUBSTITUTE(SUBSTITUTE(SUBSTITUTE(SUBSTITUTE(
TRIM(CLEAN(Table_Text[[#This Row],[Quote]])),
" {","{"),
"{ ","{"),
" }","}"),
"} ","}"),
" [","["),
"[ ","["),
" ]","]"),
"] ","]")</f>
        <v>"sidebar":{</v>
      </c>
      <c r="K23" s="15"/>
      <c r="L23" s="33"/>
    </row>
    <row r="24" spans="2:12" s="22" customFormat="1" ht="18.75" hidden="1" customHeight="1">
      <c r="B24" s="27"/>
      <c r="C24" s="27"/>
      <c r="D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4" s="26" t="str">
        <f>IF(Table_Text[[#This Row],[Header]]="Yes","",IF(Table_Text[[#This Row],[Property]]&lt;&gt;"",SUBSTITUTE(Table_Text[[#This Row],[Type]]," ","")&amp;SUBSTITUTE(Table_Text[[#This Row],[Property]]," ",""),""))</f>
        <v/>
      </c>
      <c r="G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4" s="26" t="str">
        <f ca="1">SUBSTITUTE(SUBSTITUTE(SUBSTITUTE(SUBSTITUTE(SUBSTITUTE(SUBSTITUTE(SUBSTITUTE(SUBSTITUTE(
TRIM(CLEAN(Table_Text[[#This Row],[Config]])),
" {","{"),
"{ ","{"),
" }","}"),
"} ","}"),
" [","["),
"[ ","["),
" ]","]"),
"] ","]")</f>
        <v/>
      </c>
      <c r="I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4" s="26" t="str">
        <f ca="1">SUBSTITUTE(SUBSTITUTE(SUBSTITUTE(SUBSTITUTE(SUBSTITUTE(SUBSTITUTE(SUBSTITUTE(SUBSTITUTE(
TRIM(CLEAN(Table_Text[[#This Row],[Quote]])),
" {","{"),
"{ ","{"),
" }","}"),
"} ","}"),
" [","["),
"[ ","["),
" ]","]"),
"] ","]")</f>
        <v/>
      </c>
      <c r="K24" s="27"/>
      <c r="L24" s="52"/>
    </row>
    <row r="25" spans="2:12" s="22" customFormat="1" ht="21" customHeight="1">
      <c r="B25" s="28" t="s">
        <v>584</v>
      </c>
      <c r="C25" s="27"/>
      <c r="D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2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5" s="27" t="str">
        <f ca="1">IF(Table_Text[[#This Row],[Header]]="Yes","",IF(Table_Text[[#This Row],[Property]]&lt;&gt;"",SUBSTITUTE(Table_Text[[#This Row],[Type]]," ","")&amp;SUBSTITUTE(Table_Text[[#This Row],[Property]]," ",""),""))</f>
        <v>SidebarIncompleteHeader</v>
      </c>
      <c r="G25"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25" s="27" t="str">
        <f ca="1">SUBSTITUTE(SUBSTITUTE(SUBSTITUTE(SUBSTITUTE(SUBSTITUTE(SUBSTITUTE(SUBSTITUTE(SUBSTITUTE(
TRIM(CLEAN(Table_Text[[#This Row],[Config]])),
" {","{"),
"{ ","{"),
" }","}"),
"} ","}"),
" [","["),
"[ ","["),
" ]","]"),
"] ","]")</f>
        <v>"incompleteHeader":{"text": "Answer a few simple questions to get an instant quote online."},</v>
      </c>
      <c r="I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25" s="26" t="str">
        <f ca="1">SUBSTITUTE(SUBSTITUTE(SUBSTITUTE(SUBSTITUTE(SUBSTITUTE(SUBSTITUTE(SUBSTITUTE(SUBSTITUTE(
TRIM(CLEAN(Table_Text[[#This Row],[Quote]])),
" {","{"),
"{ ","{"),
" }","}"),
"} ","}"),
" [","["),
"[ ","["),
" ]","]"),
"] ","]")</f>
        <v>"incompleteHeader": "Answer a few simple questions to get an instant quote online.",</v>
      </c>
      <c r="K25" s="27"/>
      <c r="L25" s="51" t="s">
        <v>585</v>
      </c>
    </row>
    <row r="26" spans="2:12" s="22" customFormat="1" ht="21" hidden="1" customHeight="1">
      <c r="B26" s="27" t="s">
        <v>586</v>
      </c>
      <c r="C26" s="27"/>
      <c r="D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6" s="26" t="str">
        <f ca="1">IF(Table_Text[[#This Row],[Header]]="Yes","",IF(Table_Text[[#This Row],[Property]]&lt;&gt;"",SUBSTITUTE(Table_Text[[#This Row],[Type]]," ","")&amp;SUBSTITUTE(Table_Text[[#This Row],[Property]]," ",""),""))</f>
        <v>SidebarIncompleteLabel</v>
      </c>
      <c r="G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6" s="68" t="str">
        <f ca="1">SUBSTITUTE(SUBSTITUTE(SUBSTITUTE(SUBSTITUTE(SUBSTITUTE(SUBSTITUTE(SUBSTITUTE(SUBSTITUTE(
TRIM(CLEAN(Table_Text[[#This Row],[Config]])),
" {","{"),
"{ ","{"),
" }","}"),
"} ","}"),
" [","["),
"[ ","["),
" ]","]"),
"] ","]")</f>
        <v>"incompleteLabel":{"text": "Need Assistance?"},</v>
      </c>
      <c r="I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6" s="26" t="str">
        <f ca="1">SUBSTITUTE(SUBSTITUTE(SUBSTITUTE(SUBSTITUTE(SUBSTITUTE(SUBSTITUTE(SUBSTITUTE(SUBSTITUTE(
TRIM(CLEAN(Table_Text[[#This Row],[Quote]])),
" {","{"),
"{ ","{"),
" }","}"),
"} ","}"),
" [","["),
"[ ","["),
" ]","]"),
"] ","]")</f>
        <v>"incompleteLabel": "Need Assistance?",</v>
      </c>
      <c r="K26" s="27"/>
      <c r="L26" s="51" t="s">
        <v>587</v>
      </c>
    </row>
    <row r="27" spans="2:12" s="22" customFormat="1" ht="21" hidden="1" customHeight="1">
      <c r="B27" s="27" t="s">
        <v>588</v>
      </c>
      <c r="C27" s="27"/>
      <c r="D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7" s="26" t="str">
        <f ca="1">IF(Table_Text[[#This Row],[Header]]="Yes","",IF(Table_Text[[#This Row],[Property]]&lt;&gt;"",SUBSTITUTE(Table_Text[[#This Row],[Type]]," ","")&amp;SUBSTITUTE(Table_Text[[#This Row],[Property]]," ",""),""))</f>
        <v>SidebarIncompleteMessage</v>
      </c>
      <c r="G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27" s="26" t="str">
        <f ca="1">SUBSTITUTE(SUBSTITUTE(SUBSTITUTE(SUBSTITUTE(SUBSTITUTE(SUBSTITUTE(SUBSTITUTE(SUBSTITUTE(
TRIM(CLEAN(Table_Text[[#This Row],[Config]])),
" {","{"),
"{ ","{"),
" }","}"),
"} ","}"),
" [","["),
"[ ","["),
" ]","]"),
"] ","]")</f>
        <v>"incompleteMessage":{"text": "Call 13 13 13 (Weekdays 8:30am-5:30pm)"},</v>
      </c>
      <c r="I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27" s="26" t="str">
        <f ca="1">SUBSTITUTE(SUBSTITUTE(SUBSTITUTE(SUBSTITUTE(SUBSTITUTE(SUBSTITUTE(SUBSTITUTE(SUBSTITUTE(
TRIM(CLEAN(Table_Text[[#This Row],[Quote]])),
" {","{"),
"{ ","{"),
" }","}"),
"} ","}"),
" [","["),
"[ ","["),
" ]","]"),
"] ","]")</f>
        <v>"incompleteMessage": "Call 13 13 13 (Weekdays 8:30am-5:30pm)",</v>
      </c>
      <c r="K27" s="27"/>
      <c r="L27" s="129" t="s">
        <v>749</v>
      </c>
    </row>
    <row r="28" spans="2:12" s="22" customFormat="1" ht="21" hidden="1" customHeight="1">
      <c r="B28" s="27" t="s">
        <v>760</v>
      </c>
      <c r="C28" s="27"/>
      <c r="D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8" s="26" t="str">
        <f ca="1">IF(Table_Text[[#This Row],[Header]]="Yes","",IF(Table_Text[[#This Row],[Property]]&lt;&gt;"",SUBSTITUTE(Table_Text[[#This Row],[Type]]," ","")&amp;SUBSTITUTE(Table_Text[[#This Row],[Property]]," ",""),""))</f>
        <v>SidebarPremiumEstimateHeader</v>
      </c>
      <c r="G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28" s="68" t="str">
        <f ca="1">SUBSTITUTE(SUBSTITUTE(SUBSTITUTE(SUBSTITUTE(SUBSTITUTE(SUBSTITUTE(SUBSTITUTE(SUBSTITUTE(
TRIM(CLEAN(Table_Text[[#This Row],[Config]])),
" {","{"),
"{ ","{"),
" }","}"),
"} ","}"),
" [","["),
"[ ","["),
" ]","]"),
"] ","]")</f>
        <v>"premiumEstimateHeader":{"text": "We have calculated an estimated premium based on the information provided so far."},</v>
      </c>
      <c r="I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28" s="26" t="str">
        <f ca="1">SUBSTITUTE(SUBSTITUTE(SUBSTITUTE(SUBSTITUTE(SUBSTITUTE(SUBSTITUTE(SUBSTITUTE(SUBSTITUTE(
TRIM(CLEAN(Table_Text[[#This Row],[Quote]])),
" {","{"),
"{ ","{"),
" }","}"),
"} ","}"),
" [","["),
"[ ","["),
" ]","]"),
"] ","]")</f>
        <v>"premiumEstimateHeader": "We have calculated an estimated premium based on the information provided so far.",</v>
      </c>
      <c r="K28" s="26"/>
      <c r="L28" s="51" t="s">
        <v>589</v>
      </c>
    </row>
    <row r="29" spans="2:12" s="22" customFormat="1" ht="21" hidden="1" customHeight="1">
      <c r="B29" s="27" t="s">
        <v>761</v>
      </c>
      <c r="C29" s="27"/>
      <c r="D2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9" s="26" t="str">
        <f ca="1">IF(Table_Text[[#This Row],[Header]]="Yes","",IF(Table_Text[[#This Row],[Property]]&lt;&gt;"",SUBSTITUTE(Table_Text[[#This Row],[Type]]," ","")&amp;SUBSTITUTE(Table_Text[[#This Row],[Property]]," ",""),""))</f>
        <v>SidebarPremiumEstimateLabel</v>
      </c>
      <c r="G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29" s="68" t="str">
        <f ca="1">SUBSTITUTE(SUBSTITUTE(SUBSTITUTE(SUBSTITUTE(SUBSTITUTE(SUBSTITUTE(SUBSTITUTE(SUBSTITUTE(
TRIM(CLEAN(Table_Text[[#This Row],[Config]])),
" {","{"),
"{ ","{"),
" }","}"),
"} ","}"),
" [","["),
"[ ","["),
" ]","]"),
"] ","]")</f>
        <v>"premiumEstimateLabel":{"text": "Your Estimate"},</v>
      </c>
      <c r="I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29" s="26" t="str">
        <f ca="1">SUBSTITUTE(SUBSTITUTE(SUBSTITUTE(SUBSTITUTE(SUBSTITUTE(SUBSTITUTE(SUBSTITUTE(SUBSTITUTE(
TRIM(CLEAN(Table_Text[[#This Row],[Quote]])),
" {","{"),
"{ ","{"),
" }","}"),
"} ","}"),
" [","["),
"[ ","["),
" ]","]"),
"] ","]")</f>
        <v>"premiumEstimateLabel": "Your Estimate",</v>
      </c>
      <c r="K29" s="26"/>
      <c r="L29" s="52" t="s">
        <v>775</v>
      </c>
    </row>
    <row r="30" spans="2:12" s="22" customFormat="1" ht="21" hidden="1" customHeight="1">
      <c r="B30" s="27" t="s">
        <v>762</v>
      </c>
      <c r="C30" s="27"/>
      <c r="D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30" s="26" t="str">
        <f ca="1">IF(Table_Text[[#This Row],[Header]]="Yes","",IF(Table_Text[[#This Row],[Property]]&lt;&gt;"",SUBSTITUTE(Table_Text[[#This Row],[Type]]," ","")&amp;SUBSTITUTE(Table_Text[[#This Row],[Property]]," ",""),""))</f>
        <v>SidebarPremiumEstimateMessage</v>
      </c>
      <c r="G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30" s="68" t="str">
        <f ca="1">SUBSTITUTE(SUBSTITUTE(SUBSTITUTE(SUBSTITUTE(SUBSTITUTE(SUBSTITUTE(SUBSTITUTE(SUBSTITUTE(
TRIM(CLEAN(Table_Text[[#This Row],[Config]])),
" {","{"),
"{ ","{"),
" }","}"),
"} ","}"),
" [","["),
"[ ","["),
" ]","]"),
"] ","]")</f>
        <v>"premiumEstimateMessage":{"text": "To calculate your final premium please complete the remaining questions."},</v>
      </c>
      <c r="I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30" s="26" t="str">
        <f ca="1">SUBSTITUTE(SUBSTITUTE(SUBSTITUTE(SUBSTITUTE(SUBSTITUTE(SUBSTITUTE(SUBSTITUTE(SUBSTITUTE(
TRIM(CLEAN(Table_Text[[#This Row],[Quote]])),
" {","{"),
"{ ","{"),
" }","}"),
"} ","}"),
" [","["),
"[ ","["),
" ]","]"),
"] ","]")</f>
        <v>"premiumEstimateMessage": "To calculate your final premium please complete the remaining questions.",</v>
      </c>
      <c r="K30" s="26"/>
      <c r="L30" s="51" t="s">
        <v>776</v>
      </c>
    </row>
    <row r="31" spans="2:12" s="22" customFormat="1" ht="21" hidden="1" customHeight="1">
      <c r="B31" s="27" t="s">
        <v>763</v>
      </c>
      <c r="C31" s="27"/>
      <c r="D3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31" s="26" t="str">
        <f ca="1">IF(Table_Text[[#This Row],[Header]]="Yes","",IF(Table_Text[[#This Row],[Property]]&lt;&gt;"",SUBSTITUTE(Table_Text[[#This Row],[Type]]," ","")&amp;SUBSTITUTE(Table_Text[[#This Row],[Property]]," ",""),""))</f>
        <v>SidebarPremiumCompleteHeader</v>
      </c>
      <c r="G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31" s="68" t="str">
        <f ca="1">SUBSTITUTE(SUBSTITUTE(SUBSTITUTE(SUBSTITUTE(SUBSTITUTE(SUBSTITUTE(SUBSTITUTE(SUBSTITUTE(
TRIM(CLEAN(Table_Text[[#This Row],[Config]])),
" {","{"),
"{ ","{"),
" }","}"),
"} ","}"),
" [","["),
"[ ","["),
" ]","]"),
"] ","]")</f>
        <v>"premiumCompleteHeader":{"text": "We have calculated a premium based on the information you have provided."},</v>
      </c>
      <c r="I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31" s="26" t="str">
        <f ca="1">SUBSTITUTE(SUBSTITUTE(SUBSTITUTE(SUBSTITUTE(SUBSTITUTE(SUBSTITUTE(SUBSTITUTE(SUBSTITUTE(
TRIM(CLEAN(Table_Text[[#This Row],[Quote]])),
" {","{"),
"{ ","{"),
" }","}"),
"} ","}"),
" [","["),
"[ ","["),
" ]","]"),
"] ","]")</f>
        <v>"premiumCompleteHeader": "We have calculated a premium based on the information you have provided.",</v>
      </c>
      <c r="K31" s="26"/>
      <c r="L31" s="51" t="s">
        <v>777</v>
      </c>
    </row>
    <row r="32" spans="2:12" s="22" customFormat="1" ht="21" hidden="1" customHeight="1">
      <c r="B32" s="27" t="s">
        <v>764</v>
      </c>
      <c r="C32" s="27"/>
      <c r="D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32" s="26" t="str">
        <f ca="1">IF(Table_Text[[#This Row],[Header]]="Yes","",IF(Table_Text[[#This Row],[Property]]&lt;&gt;"",SUBSTITUTE(Table_Text[[#This Row],[Type]]," ","")&amp;SUBSTITUTE(Table_Text[[#This Row],[Property]]," ",""),""))</f>
        <v>SidebarPremiumCompleteLabel</v>
      </c>
      <c r="G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32" s="68" t="str">
        <f ca="1">SUBSTITUTE(SUBSTITUTE(SUBSTITUTE(SUBSTITUTE(SUBSTITUTE(SUBSTITUTE(SUBSTITUTE(SUBSTITUTE(
TRIM(CLEAN(Table_Text[[#This Row],[Config]])),
" {","{"),
"{ ","{"),
" }","}"),
"} ","}"),
" [","["),
"[ ","["),
" ]","]"),
"] ","]")</f>
        <v>"premiumCompleteLabel":{"text": "Your Premium"},</v>
      </c>
      <c r="I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32" s="26" t="str">
        <f ca="1">SUBSTITUTE(SUBSTITUTE(SUBSTITUTE(SUBSTITUTE(SUBSTITUTE(SUBSTITUTE(SUBSTITUTE(SUBSTITUTE(
TRIM(CLEAN(Table_Text[[#This Row],[Quote]])),
" {","{"),
"{ ","{"),
" }","}"),
"} ","}"),
" [","["),
"[ ","["),
" ]","]"),
"] ","]")</f>
        <v>"premiumCompleteLabel": "Your Premium",</v>
      </c>
      <c r="K32" s="26"/>
      <c r="L32" s="52" t="s">
        <v>590</v>
      </c>
    </row>
    <row r="33" spans="2:12" s="22" customFormat="1" ht="21" hidden="1" customHeight="1">
      <c r="B33" s="27" t="s">
        <v>765</v>
      </c>
      <c r="C33" s="27"/>
      <c r="D3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3" s="26" t="str">
        <f ca="1">IF(Table_Text[[#This Row],[Header]]="Yes","",IF(Table_Text[[#This Row],[Property]]&lt;&gt;"",SUBSTITUTE(Table_Text[[#This Row],[Type]]," ","")&amp;SUBSTITUTE(Table_Text[[#This Row],[Property]]," ",""),""))</f>
        <v>SidebarPremiumCompleteMessage</v>
      </c>
      <c r="G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33" s="68" t="str">
        <f ca="1">SUBSTITUTE(SUBSTITUTE(SUBSTITUTE(SUBSTITUTE(SUBSTITUTE(SUBSTITUTE(SUBSTITUTE(SUBSTITUTE(
TRIM(CLEAN(Table_Text[[#This Row],[Config]])),
" {","{"),
"{ ","{"),
" }","}"),
"} ","}"),
" [","["),
"[ ","["),
" ]","]"),
"] ","]")</f>
        <v>"premiumCompleteMessage":{"text": "To finalise your quote please complete the remaining questions and follow the prompts."},</v>
      </c>
      <c r="I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33" s="26" t="str">
        <f ca="1">SUBSTITUTE(SUBSTITUTE(SUBSTITUTE(SUBSTITUTE(SUBSTITUTE(SUBSTITUTE(SUBSTITUTE(SUBSTITUTE(
TRIM(CLEAN(Table_Text[[#This Row],[Quote]])),
" {","{"),
"{ ","{"),
" }","}"),
"} ","}"),
" [","["),
"[ ","["),
" ]","]"),
"] ","]")</f>
        <v>"premiumCompleteMessage": "To finalise your quote please complete the remaining questions and follow the prompts.",</v>
      </c>
      <c r="K33" s="26"/>
      <c r="L33" s="51" t="s">
        <v>591</v>
      </c>
    </row>
    <row r="34" spans="2:12" s="22" customFormat="1" ht="21" hidden="1" customHeight="1">
      <c r="B34" s="27" t="s">
        <v>766</v>
      </c>
      <c r="C34" s="27"/>
      <c r="D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4" s="26" t="str">
        <f ca="1">IF(Table_Text[[#This Row],[Header]]="Yes","",IF(Table_Text[[#This Row],[Property]]&lt;&gt;"",SUBSTITUTE(Table_Text[[#This Row],[Type]]," ","")&amp;SUBSTITUTE(Table_Text[[#This Row],[Property]]," ",""),""))</f>
        <v>SidebarBindingQuoteHeader</v>
      </c>
      <c r="G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34" s="68" t="str">
        <f ca="1">SUBSTITUTE(SUBSTITUTE(SUBSTITUTE(SUBSTITUTE(SUBSTITUTE(SUBSTITUTE(SUBSTITUTE(SUBSTITUTE(
TRIM(CLEAN(Table_Text[[#This Row],[Config]])),
" {","{"),
"{ ","{"),
" }","}"),
"} ","}"),
" [","["),
"[ ","["),
" ]","]"),
"] ","]")</f>
        <v>"bindingQuoteHeader":{"text": "We have finalised your quote using the information provided."},</v>
      </c>
      <c r="I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34" s="26" t="str">
        <f ca="1">SUBSTITUTE(SUBSTITUTE(SUBSTITUTE(SUBSTITUTE(SUBSTITUTE(SUBSTITUTE(SUBSTITUTE(SUBSTITUTE(
TRIM(CLEAN(Table_Text[[#This Row],[Quote]])),
" {","{"),
"{ ","{"),
" }","}"),
"} ","}"),
" [","["),
"[ ","["),
" ]","]"),
"] ","]")</f>
        <v>"bindingQuoteHeader": "We have finalised your quote using the information provided.",</v>
      </c>
      <c r="K34" s="27"/>
      <c r="L34" s="51" t="s">
        <v>592</v>
      </c>
    </row>
    <row r="35" spans="2:12" s="22" customFormat="1" ht="21" hidden="1" customHeight="1">
      <c r="B35" s="27" t="s">
        <v>767</v>
      </c>
      <c r="C35" s="27"/>
      <c r="D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5" s="26" t="str">
        <f ca="1">IF(Table_Text[[#This Row],[Header]]="Yes","",IF(Table_Text[[#This Row],[Property]]&lt;&gt;"",SUBSTITUTE(Table_Text[[#This Row],[Type]]," ","")&amp;SUBSTITUTE(Table_Text[[#This Row],[Property]]," ",""),""))</f>
        <v>SidebarBindingQuoteLabel</v>
      </c>
      <c r="G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35" s="68" t="str">
        <f ca="1">SUBSTITUTE(SUBSTITUTE(SUBSTITUTE(SUBSTITUTE(SUBSTITUTE(SUBSTITUTE(SUBSTITUTE(SUBSTITUTE(
TRIM(CLEAN(Table_Text[[#This Row],[Config]])),
" {","{"),
"{ ","{"),
" }","}"),
"} ","}"),
" [","["),
"[ ","["),
" ]","]"),
"] ","]")</f>
        <v>"bindingQuoteLabel":{"text": "Your Quote"},</v>
      </c>
      <c r="I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35" s="26" t="str">
        <f ca="1">SUBSTITUTE(SUBSTITUTE(SUBSTITUTE(SUBSTITUTE(SUBSTITUTE(SUBSTITUTE(SUBSTITUTE(SUBSTITUTE(
TRIM(CLEAN(Table_Text[[#This Row],[Quote]])),
" {","{"),
"{ ","{"),
" }","}"),
"} ","}"),
" [","["),
"[ ","["),
" ]","]"),
"] ","]")</f>
        <v>"bindingQuoteLabel": "Your Quote",</v>
      </c>
      <c r="K35" s="27"/>
      <c r="L35" s="52" t="s">
        <v>593</v>
      </c>
    </row>
    <row r="36" spans="2:12" s="22" customFormat="1" ht="21" hidden="1" customHeight="1">
      <c r="B36" s="27" t="s">
        <v>768</v>
      </c>
      <c r="C36" s="27"/>
      <c r="D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6" s="26" t="str">
        <f ca="1">IF(Table_Text[[#This Row],[Header]]="Yes","",IF(Table_Text[[#This Row],[Property]]&lt;&gt;"",SUBSTITUTE(Table_Text[[#This Row],[Type]]," ","")&amp;SUBSTITUTE(Table_Text[[#This Row],[Property]]," ",""),""))</f>
        <v>SidebarBindingQuoteMessage</v>
      </c>
      <c r="G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proceed with your quote please enter your payment details and follow the prompts."
        },</v>
      </c>
      <c r="H36" s="68" t="str">
        <f ca="1">SUBSTITUTE(SUBSTITUTE(SUBSTITUTE(SUBSTITUTE(SUBSTITUTE(SUBSTITUTE(SUBSTITUTE(SUBSTITUTE(
TRIM(CLEAN(Table_Text[[#This Row],[Config]])),
" {","{"),
"{ ","{"),
" }","}"),
"} ","}"),
" [","["),
"[ ","["),
" ]","]"),
"] ","]")</f>
        <v>"bindingQuoteMessage":{"text": "To proceed with your quote please enter your payment details and follow the prompts."},</v>
      </c>
      <c r="I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proceed with your quote please enter your payment details and follow the prompts.",</v>
      </c>
      <c r="J36" s="26" t="str">
        <f ca="1">SUBSTITUTE(SUBSTITUTE(SUBSTITUTE(SUBSTITUTE(SUBSTITUTE(SUBSTITUTE(SUBSTITUTE(SUBSTITUTE(
TRIM(CLEAN(Table_Text[[#This Row],[Quote]])),
" {","{"),
"{ ","{"),
" }","}"),
"} ","}"),
" [","["),
"[ ","["),
" ]","]"),
"] ","]")</f>
        <v>"bindingQuoteMessage": "To proceed with your quote please enter your payment details and follow the prompts.",</v>
      </c>
      <c r="K36" s="27"/>
      <c r="L36" s="51" t="s">
        <v>778</v>
      </c>
    </row>
    <row r="37" spans="2:12" s="22" customFormat="1" ht="21" hidden="1" customHeight="1">
      <c r="B37" s="28" t="s">
        <v>769</v>
      </c>
      <c r="C37" s="27"/>
      <c r="D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7" s="26" t="str">
        <f ca="1">IF(Table_Text[[#This Row],[Header]]="Yes","",IF(Table_Text[[#This Row],[Property]]&lt;&gt;"",SUBSTITUTE(Table_Text[[#This Row],[Type]]," ","")&amp;SUBSTITUTE(Table_Text[[#This Row],[Property]]," ",""),""))</f>
        <v>SidebarPaymentDetailsCompleteHeader</v>
      </c>
      <c r="G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37" s="68" t="str">
        <f ca="1">SUBSTITUTE(SUBSTITUTE(SUBSTITUTE(SUBSTITUTE(SUBSTITUTE(SUBSTITUTE(SUBSTITUTE(SUBSTITUTE(
TRIM(CLEAN(Table_Text[[#This Row],[Config]])),
" {","{"),
"{ ","{"),
" }","}"),
"} ","}"),
" [","["),
"[ ","["),
" ]","]"),
"] ","]")</f>
        <v>"paymentDetailsCompleteHeader":{"text": "We have finalised your quote using the information provided."},</v>
      </c>
      <c r="I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37" s="26" t="str">
        <f ca="1">SUBSTITUTE(SUBSTITUTE(SUBSTITUTE(SUBSTITUTE(SUBSTITUTE(SUBSTITUTE(SUBSTITUTE(SUBSTITUTE(
TRIM(CLEAN(Table_Text[[#This Row],[Quote]])),
" {","{"),
"{ ","{"),
" }","}"),
"} ","}"),
" [","["),
"[ ","["),
" ]","]"),
"] ","]")</f>
        <v>"paymentDetailsCompleteHeader": "We have finalised your quote using the information provided.",</v>
      </c>
      <c r="K37" s="27"/>
      <c r="L37" s="51" t="s">
        <v>592</v>
      </c>
    </row>
    <row r="38" spans="2:12" s="22" customFormat="1" ht="21" hidden="1" customHeight="1">
      <c r="B38" s="28" t="s">
        <v>770</v>
      </c>
      <c r="C38" s="27"/>
      <c r="D3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8" s="26" t="str">
        <f ca="1">IF(Table_Text[[#This Row],[Header]]="Yes","",IF(Table_Text[[#This Row],[Property]]&lt;&gt;"",SUBSTITUTE(Table_Text[[#This Row],[Type]]," ","")&amp;SUBSTITUTE(Table_Text[[#This Row],[Property]]," ",""),""))</f>
        <v>SidebarPaymentDetailsCompleteLabel</v>
      </c>
      <c r="G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38" s="26" t="str">
        <f ca="1">SUBSTITUTE(SUBSTITUTE(SUBSTITUTE(SUBSTITUTE(SUBSTITUTE(SUBSTITUTE(SUBSTITUTE(SUBSTITUTE(
TRIM(CLEAN(Table_Text[[#This Row],[Config]])),
" {","{"),
"{ ","{"),
" }","}"),
"} ","}"),
" [","["),
"[ ","["),
" ]","]"),
"] ","]")</f>
        <v>"paymentDetailsCompleteLabel":{"text": "Your Quote"},</v>
      </c>
      <c r="I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38" s="26" t="str">
        <f ca="1">SUBSTITUTE(SUBSTITUTE(SUBSTITUTE(SUBSTITUTE(SUBSTITUTE(SUBSTITUTE(SUBSTITUTE(SUBSTITUTE(
TRIM(CLEAN(Table_Text[[#This Row],[Quote]])),
" {","{"),
"{ ","{"),
" }","}"),
"} ","}"),
" [","["),
"[ ","["),
" ]","]"),
"] ","]")</f>
        <v>"paymentDetailsCompleteLabel": "Your Quote",</v>
      </c>
      <c r="K38" s="27"/>
      <c r="L38" s="51" t="s">
        <v>593</v>
      </c>
    </row>
    <row r="39" spans="2:12" s="22" customFormat="1" ht="21" hidden="1" customHeight="1">
      <c r="B39" s="28" t="s">
        <v>771</v>
      </c>
      <c r="C39" s="27"/>
      <c r="D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9" s="26" t="str">
        <f ca="1">IF(Table_Text[[#This Row],[Header]]="Yes","",IF(Table_Text[[#This Row],[Property]]&lt;&gt;"",SUBSTITUTE(Table_Text[[#This Row],[Type]]," ","")&amp;SUBSTITUTE(Table_Text[[#This Row],[Property]]," ",""),""))</f>
        <v>SidebarPaymentDetailsCompleteMessage</v>
      </c>
      <c r="G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complete your purchase please read and agree to our terms and conditions."
        },</v>
      </c>
      <c r="H39" s="26" t="str">
        <f ca="1">SUBSTITUTE(SUBSTITUTE(SUBSTITUTE(SUBSTITUTE(SUBSTITUTE(SUBSTITUTE(SUBSTITUTE(SUBSTITUTE(
TRIM(CLEAN(Table_Text[[#This Row],[Config]])),
" {","{"),
"{ ","{"),
" }","}"),
"} ","}"),
" [","["),
"[ ","["),
" ]","]"),
"] ","]")</f>
        <v>"paymentDetailsCompleteMessage":{"text": "To complete your purchase please read and agree to our terms and conditions."},</v>
      </c>
      <c r="I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complete your purchase please read and agree to our terms and conditions.",</v>
      </c>
      <c r="J39" s="26" t="str">
        <f ca="1">SUBSTITUTE(SUBSTITUTE(SUBSTITUTE(SUBSTITUTE(SUBSTITUTE(SUBSTITUTE(SUBSTITUTE(SUBSTITUTE(
TRIM(CLEAN(Table_Text[[#This Row],[Quote]])),
" {","{"),
"{ ","{"),
" }","}"),
"} ","}"),
" [","["),
"[ ","["),
" ]","]"),
"] ","]")</f>
        <v>"paymentDetailsCompleteMessage": "To complete your purchase please read and agree to our terms and conditions.",</v>
      </c>
      <c r="K39" s="27"/>
      <c r="L39" s="51" t="s">
        <v>779</v>
      </c>
    </row>
    <row r="40" spans="2:12" s="22" customFormat="1" ht="21" hidden="1" customHeight="1">
      <c r="B40" s="28" t="s">
        <v>772</v>
      </c>
      <c r="C40" s="27"/>
      <c r="D4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40" s="26" t="str">
        <f ca="1">IF(Table_Text[[#This Row],[Header]]="Yes","",IF(Table_Text[[#This Row],[Property]]&lt;&gt;"",SUBSTITUTE(Table_Text[[#This Row],[Type]]," ","")&amp;SUBSTITUTE(Table_Text[[#This Row],[Property]]," ",""),""))</f>
        <v>SidebarLegalTermsAcceptedHeader</v>
      </c>
      <c r="G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40" s="68" t="str">
        <f ca="1">SUBSTITUTE(SUBSTITUTE(SUBSTITUTE(SUBSTITUTE(SUBSTITUTE(SUBSTITUTE(SUBSTITUTE(SUBSTITUTE(
TRIM(CLEAN(Table_Text[[#This Row],[Config]])),
" {","{"),
"{ ","{"),
" }","}"),
"} ","}"),
" [","["),
"[ ","["),
" ]","]"),
"] ","]")</f>
        <v>"legalTermsAcceptedHeader":{"text": "We have finalised your quote using the information provided."},</v>
      </c>
      <c r="I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40" s="26" t="str">
        <f ca="1">SUBSTITUTE(SUBSTITUTE(SUBSTITUTE(SUBSTITUTE(SUBSTITUTE(SUBSTITUTE(SUBSTITUTE(SUBSTITUTE(
TRIM(CLEAN(Table_Text[[#This Row],[Quote]])),
" {","{"),
"{ ","{"),
" }","}"),
"} ","}"),
" [","["),
"[ ","["),
" ]","]"),
"] ","]")</f>
        <v>"legalTermsAcceptedHeader": "We have finalised your quote using the information provided.",</v>
      </c>
      <c r="K40" s="26"/>
      <c r="L40" s="51" t="s">
        <v>592</v>
      </c>
    </row>
    <row r="41" spans="2:12" s="22" customFormat="1" ht="21" hidden="1" customHeight="1">
      <c r="B41" s="28" t="s">
        <v>773</v>
      </c>
      <c r="C41" s="27"/>
      <c r="D4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41" s="26" t="str">
        <f ca="1">IF(Table_Text[[#This Row],[Header]]="Yes","",IF(Table_Text[[#This Row],[Property]]&lt;&gt;"",SUBSTITUTE(Table_Text[[#This Row],[Type]]," ","")&amp;SUBSTITUTE(Table_Text[[#This Row],[Property]]," ",""),""))</f>
        <v>SidebarLegalTermsAcceptedLabel</v>
      </c>
      <c r="G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41" s="68" t="str">
        <f ca="1">SUBSTITUTE(SUBSTITUTE(SUBSTITUTE(SUBSTITUTE(SUBSTITUTE(SUBSTITUTE(SUBSTITUTE(SUBSTITUTE(
TRIM(CLEAN(Table_Text[[#This Row],[Config]])),
" {","{"),
"{ ","{"),
" }","}"),
"} ","}"),
" [","["),
"[ ","["),
" ]","]"),
"] ","]")</f>
        <v>"legalTermsAcceptedLabel":{"text": "Your Quote"},</v>
      </c>
      <c r="I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41" s="26" t="str">
        <f ca="1">SUBSTITUTE(SUBSTITUTE(SUBSTITUTE(SUBSTITUTE(SUBSTITUTE(SUBSTITUTE(SUBSTITUTE(SUBSTITUTE(
TRIM(CLEAN(Table_Text[[#This Row],[Quote]])),
" {","{"),
"{ ","{"),
" }","}"),
"} ","}"),
" [","["),
"[ ","["),
" ]","]"),
"] ","]")</f>
        <v>"legalTermsAcceptedLabel": "Your Quote",</v>
      </c>
      <c r="K41" s="26"/>
      <c r="L41" s="51" t="s">
        <v>593</v>
      </c>
    </row>
    <row r="42" spans="2:12" s="22" customFormat="1" ht="21" hidden="1" customHeight="1">
      <c r="B42" s="28" t="s">
        <v>774</v>
      </c>
      <c r="C42" s="27"/>
      <c r="D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42" s="26" t="str">
        <f ca="1">IF(Table_Text[[#This Row],[Header]]="Yes","",IF(Table_Text[[#This Row],[Property]]&lt;&gt;"",SUBSTITUTE(Table_Text[[#This Row],[Type]]," ","")&amp;SUBSTITUTE(Table_Text[[#This Row],[Property]]," ",""),""))</f>
        <v>SidebarLegalTermsAcceptedMessage</v>
      </c>
      <c r="G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42" s="68" t="str">
        <f ca="1">SUBSTITUTE(SUBSTITUTE(SUBSTITUTE(SUBSTITUTE(SUBSTITUTE(SUBSTITUTE(SUBSTITUTE(SUBSTITUTE(
TRIM(CLEAN(Table_Text[[#This Row],[Config]])),
" {","{"),
"{ ","{"),
" }","}"),
"} ","}"),
" [","["),
"[ ","["),
" ]","]"),
"] ","]")</f>
        <v>"legalTermsAcceptedMessage":{"text": "To complete your purchase please follow the prompts."},</v>
      </c>
      <c r="I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42" s="26" t="str">
        <f ca="1">SUBSTITUTE(SUBSTITUTE(SUBSTITUTE(SUBSTITUTE(SUBSTITUTE(SUBSTITUTE(SUBSTITUTE(SUBSTITUTE(
TRIM(CLEAN(Table_Text[[#This Row],[Quote]])),
" {","{"),
"{ ","{"),
" }","}"),
"} ","}"),
" [","["),
"[ ","["),
" ]","]"),
"] ","]")</f>
        <v>"legalTermsAcceptedMessage": "To complete your purchase please follow the prompts.",</v>
      </c>
      <c r="K42" s="26"/>
      <c r="L42" s="51" t="s">
        <v>780</v>
      </c>
    </row>
    <row r="43" spans="2:12" s="22" customFormat="1" ht="21" hidden="1" customHeight="1">
      <c r="B43" s="28" t="s">
        <v>1333</v>
      </c>
      <c r="C43" s="27"/>
      <c r="D4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reviewTriggeredHeader</v>
      </c>
      <c r="F43" s="26" t="str">
        <f ca="1">IF(Table_Text[[#This Row],[Header]]="Yes","",IF(Table_Text[[#This Row],[Property]]&lt;&gt;"",SUBSTITUTE(Table_Text[[#This Row],[Type]]," ","")&amp;SUBSTITUTE(Table_Text[[#This Row],[Property]]," ",""),""))</f>
        <v>SidebarReviewTriggeredHeader</v>
      </c>
      <c r="G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"reviewTriggeredHeader": {
            "text": "Your quote needs to be reviewed by one of our representatives."
        },</v>
      </c>
      <c r="H43" s="68" t="str">
        <f ca="1">SUBSTITUTE(SUBSTITUTE(SUBSTITUTE(SUBSTITUTE(SUBSTITUTE(SUBSTITUTE(SUBSTITUTE(SUBSTITUTE(
TRIM(CLEAN(Table_Text[[#This Row],[Config]])),
" {","{"),
"{ ","{"),
" }","}"),
"} ","}"),
" [","["),
"[ ","["),
" ]","]"),
"] ","]")</f>
        <v>"reviewTriggeredHeader":{"text": "Your quote needs to be reviewed by one of our representatives."},</v>
      </c>
      <c r="I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"reviewTriggeredHeader": "Your quote needs to be reviewed by one of our representatives.",</v>
      </c>
      <c r="J43" s="26" t="str">
        <f ca="1">SUBSTITUTE(SUBSTITUTE(SUBSTITUTE(SUBSTITUTE(SUBSTITUTE(SUBSTITUTE(SUBSTITUTE(SUBSTITUTE(
TRIM(CLEAN(Table_Text[[#This Row],[Quote]])),
" {","{"),
"{ ","{"),
" }","}"),
"} ","}"),
" [","["),
"[ ","["),
" ]","]"),
"] ","]")</f>
        <v>"reviewTriggeredHeader": "Your quote needs to be reviewed by one of our representatives.",</v>
      </c>
      <c r="K43" s="26"/>
      <c r="L43" s="52" t="s">
        <v>1077</v>
      </c>
    </row>
    <row r="44" spans="2:12" s="22" customFormat="1" ht="21" hidden="1" customHeight="1">
      <c r="B44" s="28" t="s">
        <v>1334</v>
      </c>
      <c r="C44" s="27"/>
      <c r="D4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reviewTriggeredLabel</v>
      </c>
      <c r="F44" s="26" t="str">
        <f ca="1">IF(Table_Text[[#This Row],[Header]]="Yes","",IF(Table_Text[[#This Row],[Property]]&lt;&gt;"",SUBSTITUTE(Table_Text[[#This Row],[Type]]," ","")&amp;SUBSTITUTE(Table_Text[[#This Row],[Property]]," ",""),""))</f>
        <v>SidebarReviewTriggeredLabel</v>
      </c>
      <c r="G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"reviewTriggeredLabel": {
            "text": "Quote Needs Review"
        },</v>
      </c>
      <c r="H44" s="68" t="str">
        <f ca="1">SUBSTITUTE(SUBSTITUTE(SUBSTITUTE(SUBSTITUTE(SUBSTITUTE(SUBSTITUTE(SUBSTITUTE(SUBSTITUTE(
TRIM(CLEAN(Table_Text[[#This Row],[Config]])),
" {","{"),
"{ ","{"),
" }","}"),
"} ","}"),
" [","["),
"[ ","["),
" ]","]"),
"] ","]")</f>
        <v>"reviewTriggeredLabel":{"text": "Quote Needs Review"},</v>
      </c>
      <c r="I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"reviewTriggeredLabel": "Quote Needs Review",</v>
      </c>
      <c r="J44" s="26" t="str">
        <f ca="1">SUBSTITUTE(SUBSTITUTE(SUBSTITUTE(SUBSTITUTE(SUBSTITUTE(SUBSTITUTE(SUBSTITUTE(SUBSTITUTE(
TRIM(CLEAN(Table_Text[[#This Row],[Quote]])),
" {","{"),
"{ ","{"),
" }","}"),
"} ","}"),
" [","["),
"[ ","["),
" ]","]"),
"] ","]")</f>
        <v>"reviewTriggeredLabel": "Quote Needs Review",</v>
      </c>
      <c r="K44" s="26"/>
      <c r="L44" s="52" t="s">
        <v>1078</v>
      </c>
    </row>
    <row r="45" spans="2:12" s="22" customFormat="1" ht="21" hidden="1" customHeight="1">
      <c r="B45" s="290" t="s">
        <v>1335</v>
      </c>
      <c r="C45" s="27"/>
      <c r="D4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reviewTriggeredMessageDefault</v>
      </c>
      <c r="F45" s="26" t="str">
        <f ca="1">IF(Table_Text[[#This Row],[Header]]="Yes","",IF(Table_Text[[#This Row],[Property]]&lt;&gt;"",SUBSTITUTE(Table_Text[[#This Row],[Type]]," ","")&amp;SUBSTITUTE(Table_Text[[#This Row],[Property]]," ",""),""))</f>
        <v>SidebarReviewTriggeredMessageDefault</v>
      </c>
      <c r="G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"reviewTriggeredMessageDefault": {
            "text": "Based on your selections your quote needs to be reviewed before you can complete your purchase."
        },</v>
      </c>
      <c r="H45" s="68" t="str">
        <f ca="1">SUBSTITUTE(SUBSTITUTE(SUBSTITUTE(SUBSTITUTE(SUBSTITUTE(SUBSTITUTE(SUBSTITUTE(SUBSTITUTE(
TRIM(CLEAN(Table_Text[[#This Row],[Config]])),
" {","{"),
"{ ","{"),
" }","}"),
"} ","}"),
" [","["),
"[ ","["),
" ]","]"),
"] ","]")</f>
        <v>"reviewTriggeredMessageDefault":{"text": "Based on your selections your quote needs to be reviewed before you can complete your purchase."},</v>
      </c>
      <c r="I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"reviewTriggeredMessageDefault": "Based on your selections your quote needs to be reviewed before you can complete your purchase.",</v>
      </c>
      <c r="J45" s="26" t="str">
        <f ca="1">SUBSTITUTE(SUBSTITUTE(SUBSTITUTE(SUBSTITUTE(SUBSTITUTE(SUBSTITUTE(SUBSTITUTE(SUBSTITUTE(
TRIM(CLEAN(Table_Text[[#This Row],[Quote]])),
" {","{"),
"{ ","{"),
" }","}"),
"} ","}"),
" [","["),
"[ ","["),
" ]","]"),
"] ","]")</f>
        <v>"reviewTriggeredMessageDefault": "Based on your selections your quote needs to be reviewed before you can complete your purchase.",</v>
      </c>
      <c r="K45" s="26"/>
      <c r="L45" s="52" t="s">
        <v>1079</v>
      </c>
    </row>
    <row r="46" spans="2:12" s="22" customFormat="1" ht="21" hidden="1" customHeight="1">
      <c r="B46" s="290" t="s">
        <v>1336</v>
      </c>
      <c r="C46" s="27"/>
      <c r="D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reviewTriggeredMessageAppendix</v>
      </c>
      <c r="F46" s="26" t="str">
        <f ca="1">IF(Table_Text[[#This Row],[Header]]="Yes","",IF(Table_Text[[#This Row],[Property]]&lt;&gt;"",SUBSTITUTE(Table_Text[[#This Row],[Type]]," ","")&amp;SUBSTITUTE(Table_Text[[#This Row],[Property]]," ",""),""))</f>
        <v>SidebarReviewTriggeredMessageAppendix</v>
      </c>
      <c r="G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"reviewTriggeredMessageAppendix": {
            "text": "If you would like to discuss your quote with one of our representatives please request a call-back."
        },</v>
      </c>
      <c r="H46" s="68" t="str">
        <f ca="1">SUBSTITUTE(SUBSTITUTE(SUBSTITUTE(SUBSTITUTE(SUBSTITUTE(SUBSTITUTE(SUBSTITUTE(SUBSTITUTE(
TRIM(CLEAN(Table_Text[[#This Row],[Config]])),
" {","{"),
"{ ","{"),
" }","}"),
"} ","}"),
" [","["),
"[ ","["),
" ]","]"),
"] ","]")</f>
        <v>"reviewTriggeredMessageAppendix":{"text": "If you would like to discuss your quote with one of our representatives please request a call-back."},</v>
      </c>
      <c r="I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"reviewTriggeredMessageAppendix": "If you would like to discuss your quote with one of our representatives please request a call-back.",</v>
      </c>
      <c r="J46" s="26" t="str">
        <f ca="1">SUBSTITUTE(SUBSTITUTE(SUBSTITUTE(SUBSTITUTE(SUBSTITUTE(SUBSTITUTE(SUBSTITUTE(SUBSTITUTE(
TRIM(CLEAN(Table_Text[[#This Row],[Quote]])),
" {","{"),
"{ ","{"),
" }","}"),
"} ","}"),
" [","["),
"[ ","["),
" ]","]"),
"] ","]")</f>
        <v>"reviewTriggeredMessageAppendix": "If you would like to discuss your quote with one of our representatives please request a call-back.",</v>
      </c>
      <c r="K46" s="26"/>
      <c r="L46" s="246" t="s">
        <v>1081</v>
      </c>
    </row>
    <row r="47" spans="2:12" s="22" customFormat="1" ht="21" hidden="1" customHeight="1">
      <c r="B47" s="290" t="s">
        <v>1337</v>
      </c>
      <c r="C47" s="27"/>
      <c r="D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endorsementTriggeredHeader</v>
      </c>
      <c r="F47" s="26" t="str">
        <f ca="1">IF(Table_Text[[#This Row],[Header]]="Yes","",IF(Table_Text[[#This Row],[Property]]&lt;&gt;"",SUBSTITUTE(Table_Text[[#This Row],[Type]]," ","")&amp;SUBSTITUTE(Table_Text[[#This Row],[Property]]," ",""),""))</f>
        <v>SidebarEndorsementTriggeredHeader</v>
      </c>
      <c r="G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"endorsementTriggeredHeader": {
            "text": "Your quote needs to be reviewed and endorsed by an underwriter."
        },</v>
      </c>
      <c r="H47" s="68" t="str">
        <f ca="1">SUBSTITUTE(SUBSTITUTE(SUBSTITUTE(SUBSTITUTE(SUBSTITUTE(SUBSTITUTE(SUBSTITUTE(SUBSTITUTE(
TRIM(CLEAN(Table_Text[[#This Row],[Config]])),
" {","{"),
"{ ","{"),
" }","}"),
"} ","}"),
" [","["),
"[ ","["),
" ]","]"),
"] ","]")</f>
        <v>"endorsementTriggeredHeader":{"text": "Your quote needs to be reviewed and endorsed by an underwriter."},</v>
      </c>
      <c r="I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"endorsementTriggeredHeader": "Your quote needs to be reviewed and endorsed by an underwriter.",</v>
      </c>
      <c r="J47" s="26" t="str">
        <f ca="1">SUBSTITUTE(SUBSTITUTE(SUBSTITUTE(SUBSTITUTE(SUBSTITUTE(SUBSTITUTE(SUBSTITUTE(SUBSTITUTE(
TRIM(CLEAN(Table_Text[[#This Row],[Quote]])),
" {","{"),
"{ ","{"),
" }","}"),
"} ","}"),
" [","["),
"[ ","["),
" ]","]"),
"] ","]")</f>
        <v>"endorsementTriggeredHeader": "Your quote needs to be reviewed and endorsed by an underwriter.",</v>
      </c>
      <c r="K47" s="27"/>
      <c r="L47" s="52" t="s">
        <v>1376</v>
      </c>
    </row>
    <row r="48" spans="2:12" s="22" customFormat="1" ht="21" hidden="1" customHeight="1">
      <c r="B48" s="290" t="s">
        <v>1338</v>
      </c>
      <c r="C48" s="27"/>
      <c r="D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endorsementTriggeredLabel</v>
      </c>
      <c r="F48" s="26" t="str">
        <f ca="1">IF(Table_Text[[#This Row],[Header]]="Yes","",IF(Table_Text[[#This Row],[Property]]&lt;&gt;"",SUBSTITUTE(Table_Text[[#This Row],[Type]]," ","")&amp;SUBSTITUTE(Table_Text[[#This Row],[Property]]," ",""),""))</f>
        <v>SidebarEndorsementTriggeredLabel</v>
      </c>
      <c r="G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"endorsementTriggeredLabel": {
            "text": "Quote Referral"
        },</v>
      </c>
      <c r="H48" s="26" t="str">
        <f ca="1">SUBSTITUTE(SUBSTITUTE(SUBSTITUTE(SUBSTITUTE(SUBSTITUTE(SUBSTITUTE(SUBSTITUTE(SUBSTITUTE(
TRIM(CLEAN(Table_Text[[#This Row],[Config]])),
" {","{"),
"{ ","{"),
" }","}"),
"} ","}"),
" [","["),
"[ ","["),
" ]","]"),
"] ","]")</f>
        <v>"endorsementTriggeredLabel":{"text": "Quote Referral"},</v>
      </c>
      <c r="I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"endorsementTriggeredLabel": "Quote Referral",</v>
      </c>
      <c r="J48" s="26" t="str">
        <f ca="1">SUBSTITUTE(SUBSTITUTE(SUBSTITUTE(SUBSTITUTE(SUBSTITUTE(SUBSTITUTE(SUBSTITUTE(SUBSTITUTE(
TRIM(CLEAN(Table_Text[[#This Row],[Quote]])),
" {","{"),
"{ ","{"),
" }","}"),
"} ","}"),
" [","["),
"[ ","["),
" ]","]"),
"] ","]")</f>
        <v>"endorsementTriggeredLabel": "Quote Referral",</v>
      </c>
      <c r="K48" s="27"/>
      <c r="L48" s="52" t="s">
        <v>594</v>
      </c>
    </row>
    <row r="49" spans="2:12" s="22" customFormat="1" ht="21" hidden="1" customHeight="1">
      <c r="B49" s="290" t="s">
        <v>1339</v>
      </c>
      <c r="C49" s="27"/>
      <c r="D4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endorsementTriggeredMessageDefault</v>
      </c>
      <c r="F49" s="26" t="str">
        <f ca="1">IF(Table_Text[[#This Row],[Header]]="Yes","",IF(Table_Text[[#This Row],[Property]]&lt;&gt;"",SUBSTITUTE(Table_Text[[#This Row],[Type]]," ","")&amp;SUBSTITUTE(Table_Text[[#This Row],[Property]]," ",""),""))</f>
        <v>SidebarEndorsementTriggeredMessageDefault</v>
      </c>
      <c r="G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"endorsementTriggeredMessageDefault": {
            "text": "Based on your selections your quote needs to be endorsed by an underwriter before you can complete your purchase."
        },</v>
      </c>
      <c r="H49" s="26" t="str">
        <f ca="1">SUBSTITUTE(SUBSTITUTE(SUBSTITUTE(SUBSTITUTE(SUBSTITUTE(SUBSTITUTE(SUBSTITUTE(SUBSTITUTE(
TRIM(CLEAN(Table_Text[[#This Row],[Config]])),
" {","{"),
"{ ","{"),
" }","}"),
"} ","}"),
" [","["),
"[ ","["),
" ]","]"),
"] ","]")</f>
        <v>"endorsementTriggeredMessageDefault":{"text": "Based on your selections your quote needs to be endorsed by an underwriter before you can complete your purchase."},</v>
      </c>
      <c r="I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"endorsementTriggeredMessageDefault": "Based on your selections your quote needs to be endorsed by an underwriter before you can complete your purchase.",</v>
      </c>
      <c r="J49" s="26" t="str">
        <f ca="1">SUBSTITUTE(SUBSTITUTE(SUBSTITUTE(SUBSTITUTE(SUBSTITUTE(SUBSTITUTE(SUBSTITUTE(SUBSTITUTE(
TRIM(CLEAN(Table_Text[[#This Row],[Quote]])),
" {","{"),
"{ ","{"),
" }","}"),
"} ","}"),
" [","["),
"[ ","["),
" ]","]"),
"] ","]")</f>
        <v>"endorsementTriggeredMessageDefault": "Based on your selections your quote needs to be endorsed by an underwriter before you can complete your purchase.",</v>
      </c>
      <c r="K49" s="27"/>
      <c r="L49" s="52" t="s">
        <v>1080</v>
      </c>
    </row>
    <row r="50" spans="2:12" s="22" customFormat="1" ht="21" hidden="1" customHeight="1">
      <c r="B50" s="290" t="s">
        <v>1340</v>
      </c>
      <c r="C50" s="27"/>
      <c r="D5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endorsementTriggeredMessageAppendix</v>
      </c>
      <c r="F50" s="26" t="str">
        <f ca="1">IF(Table_Text[[#This Row],[Header]]="Yes","",IF(Table_Text[[#This Row],[Property]]&lt;&gt;"",SUBSTITUTE(Table_Text[[#This Row],[Type]]," ","")&amp;SUBSTITUTE(Table_Text[[#This Row],[Property]]," ",""),""))</f>
        <v>SidebarEndorsementTriggeredMessageAppendix</v>
      </c>
      <c r="G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"endorsementTriggeredMessageAppendix": {
            "text": "If you would like to discuss your quote with one of our representatives please request a call-back."
        },</v>
      </c>
      <c r="H50" s="68" t="str">
        <f ca="1">SUBSTITUTE(SUBSTITUTE(SUBSTITUTE(SUBSTITUTE(SUBSTITUTE(SUBSTITUTE(SUBSTITUTE(SUBSTITUTE(
TRIM(CLEAN(Table_Text[[#This Row],[Config]])),
" {","{"),
"{ ","{"),
" }","}"),
"} ","}"),
" [","["),
"[ ","["),
" ]","]"),
"] ","]")</f>
        <v>"endorsementTriggeredMessageAppendix":{"text": "If you would like to discuss your quote with one of our representatives please request a call-back."},</v>
      </c>
      <c r="I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"endorsementTriggeredMessageAppendix": "If you would like to discuss your quote with one of our representatives please request a call-back.",</v>
      </c>
      <c r="J50" s="26" t="str">
        <f ca="1">SUBSTITUTE(SUBSTITUTE(SUBSTITUTE(SUBSTITUTE(SUBSTITUTE(SUBSTITUTE(SUBSTITUTE(SUBSTITUTE(
TRIM(CLEAN(Table_Text[[#This Row],[Quote]])),
" {","{"),
"{ ","{"),
" }","}"),
"} ","}"),
" [","["),
"[ ","["),
" ]","]"),
"] ","]")</f>
        <v>"endorsementTriggeredMessageAppendix": "If you would like to discuss your quote with one of our representatives please request a call-back.",</v>
      </c>
      <c r="K50" s="27"/>
      <c r="L50" s="246" t="s">
        <v>1081</v>
      </c>
    </row>
    <row r="51" spans="2:12" s="22" customFormat="1" ht="21" hidden="1" customHeight="1">
      <c r="B51" s="28" t="s">
        <v>1341</v>
      </c>
      <c r="C51" s="27"/>
      <c r="D5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declineTriggeredHeader</v>
      </c>
      <c r="F51" s="26" t="str">
        <f ca="1">IF(Table_Text[[#This Row],[Header]]="Yes","",IF(Table_Text[[#This Row],[Property]]&lt;&gt;"",SUBSTITUTE(Table_Text[[#This Row],[Type]]," ","")&amp;SUBSTITUTE(Table_Text[[#This Row],[Property]]," ",""),""))</f>
        <v>SidebarDeclineTriggeredHeader</v>
      </c>
      <c r="G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"declineTriggeredHeader": {
            "text": "We cannot generate your quote."
        },</v>
      </c>
      <c r="H51" s="68" t="str">
        <f ca="1">SUBSTITUTE(SUBSTITUTE(SUBSTITUTE(SUBSTITUTE(SUBSTITUTE(SUBSTITUTE(SUBSTITUTE(SUBSTITUTE(
TRIM(CLEAN(Table_Text[[#This Row],[Config]])),
" {","{"),
"{ ","{"),
" }","}"),
"} ","}"),
" [","["),
"[ ","["),
" ]","]"),
"] ","]")</f>
        <v>"declineTriggeredHeader":{"text": "We cannot generate your quote."},</v>
      </c>
      <c r="I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"declineTriggeredHeader": "We cannot generate your quote.",</v>
      </c>
      <c r="J51" s="26" t="str">
        <f ca="1">SUBSTITUTE(SUBSTITUTE(SUBSTITUTE(SUBSTITUTE(SUBSTITUTE(SUBSTITUTE(SUBSTITUTE(SUBSTITUTE(
TRIM(CLEAN(Table_Text[[#This Row],[Quote]])),
" {","{"),
"{ ","{"),
" }","}"),
"} ","}"),
" [","["),
"[ ","["),
" ]","]"),
"] ","]")</f>
        <v>"declineTriggeredHeader": "We cannot generate your quote.",</v>
      </c>
      <c r="K51" s="27"/>
      <c r="L51" s="52" t="s">
        <v>598</v>
      </c>
    </row>
    <row r="52" spans="2:12" s="22" customFormat="1" ht="21" hidden="1" customHeight="1">
      <c r="B52" s="28" t="s">
        <v>1342</v>
      </c>
      <c r="C52" s="27"/>
      <c r="D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declineTriggeredLabel</v>
      </c>
      <c r="F52" s="26" t="str">
        <f ca="1">IF(Table_Text[[#This Row],[Header]]="Yes","",IF(Table_Text[[#This Row],[Property]]&lt;&gt;"",SUBSTITUTE(Table_Text[[#This Row],[Type]]," ","")&amp;SUBSTITUTE(Table_Text[[#This Row],[Property]]," ",""),""))</f>
        <v>SidebarDeclineTriggeredLabel</v>
      </c>
      <c r="G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"declineTriggeredLabel": {
            "text": "Quote Declined"
        },</v>
      </c>
      <c r="H52" s="68" t="str">
        <f ca="1">SUBSTITUTE(SUBSTITUTE(SUBSTITUTE(SUBSTITUTE(SUBSTITUTE(SUBSTITUTE(SUBSTITUTE(SUBSTITUTE(
TRIM(CLEAN(Table_Text[[#This Row],[Config]])),
" {","{"),
"{ ","{"),
" }","}"),
"} ","}"),
" [","["),
"[ ","["),
" ]","]"),
"] ","]")</f>
        <v>"declineTriggeredLabel":{"text": "Quote Declined"},</v>
      </c>
      <c r="I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"declineTriggeredLabel": "Quote Declined",</v>
      </c>
      <c r="J52" s="26" t="str">
        <f ca="1">SUBSTITUTE(SUBSTITUTE(SUBSTITUTE(SUBSTITUTE(SUBSTITUTE(SUBSTITUTE(SUBSTITUTE(SUBSTITUTE(
TRIM(CLEAN(Table_Text[[#This Row],[Quote]])),
" {","{"),
"{ ","{"),
" }","}"),
"} ","}"),
" [","["),
"[ ","["),
" ]","]"),
"] ","]")</f>
        <v>"declineTriggeredLabel": "Quote Declined",</v>
      </c>
      <c r="K52" s="27"/>
      <c r="L52" s="52" t="s">
        <v>599</v>
      </c>
    </row>
    <row r="53" spans="2:12" s="22" customFormat="1" ht="21" hidden="1" customHeight="1">
      <c r="B53" s="28" t="s">
        <v>1343</v>
      </c>
      <c r="C53" s="27"/>
      <c r="D5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declineTriggeredMessageDefault</v>
      </c>
      <c r="F53" s="26" t="str">
        <f ca="1">IF(Table_Text[[#This Row],[Header]]="Yes","",IF(Table_Text[[#This Row],[Property]]&lt;&gt;"",SUBSTITUTE(Table_Text[[#This Row],[Type]]," ","")&amp;SUBSTITUTE(Table_Text[[#This Row],[Property]]," ",""),""))</f>
        <v>SidebarDeclineTriggeredMessageDefault</v>
      </c>
      <c r="G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"declineTriggeredMessageDefault": {
            "text": "Unfortunately you are ineligible to purchase this insurance product based on your selections."
        },</v>
      </c>
      <c r="H53" s="68" t="str">
        <f ca="1">SUBSTITUTE(SUBSTITUTE(SUBSTITUTE(SUBSTITUTE(SUBSTITUTE(SUBSTITUTE(SUBSTITUTE(SUBSTITUTE(
TRIM(CLEAN(Table_Text[[#This Row],[Config]])),
" {","{"),
"{ ","{"),
" }","}"),
"} ","}"),
" [","["),
"[ ","["),
" ]","]"),
"] ","]")</f>
        <v>"declineTriggeredMessageDefault":{"text": "Unfortunately you are ineligible to purchase this insurance product based on your selections."},</v>
      </c>
      <c r="I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"declineTriggeredMessageDefault": "Unfortunately you are ineligible to purchase this insurance product based on your selections.",</v>
      </c>
      <c r="J53" s="26" t="str">
        <f ca="1">SUBSTITUTE(SUBSTITUTE(SUBSTITUTE(SUBSTITUTE(SUBSTITUTE(SUBSTITUTE(SUBSTITUTE(SUBSTITUTE(
TRIM(CLEAN(Table_Text[[#This Row],[Quote]])),
" {","{"),
"{ ","{"),
" }","}"),
"} ","}"),
" [","["),
"[ ","["),
" ]","]"),
"] ","]")</f>
        <v>"declineTriggeredMessageDefault": "Unfortunately you are ineligible to purchase this insurance product based on your selections.",</v>
      </c>
      <c r="K53" s="27"/>
      <c r="L53" s="172" t="s">
        <v>600</v>
      </c>
    </row>
    <row r="54" spans="2:12" s="22" customFormat="1" ht="21" hidden="1" customHeight="1">
      <c r="B54" s="28" t="s">
        <v>1344</v>
      </c>
      <c r="C54" s="27"/>
      <c r="D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declineTriggeredMessageAppendix</v>
      </c>
      <c r="F54" s="26" t="str">
        <f ca="1">IF(Table_Text[[#This Row],[Header]]="Yes","",IF(Table_Text[[#This Row],[Property]]&lt;&gt;"",SUBSTITUTE(Table_Text[[#This Row],[Type]]," ","")&amp;SUBSTITUTE(Table_Text[[#This Row],[Property]]," ",""),""))</f>
        <v>SidebarDeclineTriggeredMessageAppendix</v>
      </c>
      <c r="G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"declineTriggeredMessageAppendix": {
            "text": "However, if you enter your contact details one of our qualified insurance experts will assist you in exploring alternative insurance products that may suit your situation."
        },</v>
      </c>
      <c r="H54" s="68" t="str">
        <f ca="1">SUBSTITUTE(SUBSTITUTE(SUBSTITUTE(SUBSTITUTE(SUBSTITUTE(SUBSTITUTE(SUBSTITUTE(SUBSTITUTE(
TRIM(CLEAN(Table_Text[[#This Row],[Config]])),
" {","{"),
"{ ","{"),
" }","}"),
"} ","}"),
" [","["),
"[ ","["),
" ]","]"),
"] ","]")</f>
        <v>"declineTriggeredMessageAppendix":{"text": "However, if you enter your contact details one of our qualified insurance experts will assist you in exploring alternative insurance products that may suit your situation."},</v>
      </c>
      <c r="I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"declineTriggeredMessageAppendix": "However, if you enter your contact details one of our qualified insurance experts will assist you in exploring alternative insurance products that may suit your situation.",</v>
      </c>
      <c r="J54" s="26" t="str">
        <f ca="1">SUBSTITUTE(SUBSTITUTE(SUBSTITUTE(SUBSTITUTE(SUBSTITUTE(SUBSTITUTE(SUBSTITUTE(SUBSTITUTE(
TRIM(CLEAN(Table_Text[[#This Row],[Quote]])),
" {","{"),
"{ ","{"),
" }","}"),
"} ","}"),
" [","["),
"[ ","["),
" ]","]"),
"] ","]")</f>
        <v>"declineTriggeredMessageAppendix": "However, if you enter your contact details one of our qualified insurance experts will assist you in exploring alternative insurance products that may suit your situation.",</v>
      </c>
      <c r="K54" s="27"/>
      <c r="L54" s="172" t="s">
        <v>601</v>
      </c>
    </row>
    <row r="55" spans="2:12" s="22" customFormat="1" ht="21" hidden="1" customHeight="1">
      <c r="B55" s="28" t="s">
        <v>1345</v>
      </c>
      <c r="C55" s="27"/>
      <c r="D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errorTriggeredHeader</v>
      </c>
      <c r="F55" s="26" t="str">
        <f ca="1">IF(Table_Text[[#This Row],[Header]]="Yes","",IF(Table_Text[[#This Row],[Property]]&lt;&gt;"",SUBSTITUTE(Table_Text[[#This Row],[Type]]," ","")&amp;SUBSTITUTE(Table_Text[[#This Row],[Property]]," ",""),""))</f>
        <v>SidebarErrorTriggeredHeader</v>
      </c>
      <c r="G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"errorTriggeredHeader": {
            "text": "We cannot generate your quote online."
        },</v>
      </c>
      <c r="H55" s="68" t="str">
        <f ca="1">SUBSTITUTE(SUBSTITUTE(SUBSTITUTE(SUBSTITUTE(SUBSTITUTE(SUBSTITUTE(SUBSTITUTE(SUBSTITUTE(
TRIM(CLEAN(Table_Text[[#This Row],[Config]])),
" {","{"),
"{ ","{"),
" }","}"),
"} ","}"),
" [","["),
"[ ","["),
" ]","]"),
"] ","]")</f>
        <v>"errorTriggeredHeader":{"text": "We cannot generate your quote online."},</v>
      </c>
      <c r="I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"errorTriggeredHeader": "We cannot generate your quote online.",</v>
      </c>
      <c r="J55" s="26" t="str">
        <f ca="1">SUBSTITUTE(SUBSTITUTE(SUBSTITUTE(SUBSTITUTE(SUBSTITUTE(SUBSTITUTE(SUBSTITUTE(SUBSTITUTE(
TRIM(CLEAN(Table_Text[[#This Row],[Quote]])),
" {","{"),
"{ ","{"),
" }","}"),
"} ","}"),
" [","["),
"[ ","["),
" ]","]"),
"] ","]")</f>
        <v>"errorTriggeredHeader": "We cannot generate your quote online.",</v>
      </c>
      <c r="K55" s="27"/>
      <c r="L55" s="52" t="s">
        <v>596</v>
      </c>
    </row>
    <row r="56" spans="2:12" s="22" customFormat="1" ht="21" hidden="1" customHeight="1">
      <c r="B56" s="28" t="s">
        <v>1346</v>
      </c>
      <c r="C56" s="27"/>
      <c r="D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errorTriggeredLabel</v>
      </c>
      <c r="F56" s="26" t="str">
        <f ca="1">IF(Table_Text[[#This Row],[Header]]="Yes","",IF(Table_Text[[#This Row],[Property]]&lt;&gt;"",SUBSTITUTE(Table_Text[[#This Row],[Type]]," ","")&amp;SUBSTITUTE(Table_Text[[#This Row],[Property]]," ",""),""))</f>
        <v>SidebarErrorTriggeredLabel</v>
      </c>
      <c r="G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"errorTriggeredLabel": {
            "text": "Calculation Error"
        },</v>
      </c>
      <c r="H56" s="68" t="str">
        <f ca="1">SUBSTITUTE(SUBSTITUTE(SUBSTITUTE(SUBSTITUTE(SUBSTITUTE(SUBSTITUTE(SUBSTITUTE(SUBSTITUTE(
TRIM(CLEAN(Table_Text[[#This Row],[Config]])),
" {","{"),
"{ ","{"),
" }","}"),
"} ","}"),
" [","["),
"[ ","["),
" ]","]"),
"] ","]")</f>
        <v>"errorTriggeredLabel":{"text": "Calculation Error"},</v>
      </c>
      <c r="I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"errorTriggeredLabel": "Calculation Error",</v>
      </c>
      <c r="J56" s="26" t="str">
        <f ca="1">SUBSTITUTE(SUBSTITUTE(SUBSTITUTE(SUBSTITUTE(SUBSTITUTE(SUBSTITUTE(SUBSTITUTE(SUBSTITUTE(
TRIM(CLEAN(Table_Text[[#This Row],[Quote]])),
" {","{"),
"{ ","{"),
" }","}"),
"} ","}"),
" [","["),
"[ ","["),
" ]","]"),
"] ","]")</f>
        <v>"errorTriggeredLabel": "Calculation Error",</v>
      </c>
      <c r="K56" s="27"/>
      <c r="L56" s="52" t="s">
        <v>602</v>
      </c>
    </row>
    <row r="57" spans="2:12" s="22" customFormat="1" ht="21" hidden="1" customHeight="1">
      <c r="B57" s="28" t="s">
        <v>1347</v>
      </c>
      <c r="C57" s="27"/>
      <c r="D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errorTriggeredMessageDefault</v>
      </c>
      <c r="F57" s="26" t="str">
        <f ca="1">IF(Table_Text[[#This Row],[Header]]="Yes","",IF(Table_Text[[#This Row],[Property]]&lt;&gt;"",SUBSTITUTE(Table_Text[[#This Row],[Type]]," ","")&amp;SUBSTITUTE(Table_Text[[#This Row],[Property]]," ",""),""))</f>
        <v>SidebarErrorTriggeredMessageDefault</v>
      </c>
      <c r="G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"errorTriggeredMessageDefault": {
            "text": "Unfortunately our online channel cannot provide you with a quote based of your selections."
        },</v>
      </c>
      <c r="H57" s="68" t="str">
        <f ca="1">SUBSTITUTE(SUBSTITUTE(SUBSTITUTE(SUBSTITUTE(SUBSTITUTE(SUBSTITUTE(SUBSTITUTE(SUBSTITUTE(
TRIM(CLEAN(Table_Text[[#This Row],[Config]])),
" {","{"),
"{ ","{"),
" }","}"),
"} ","}"),
" [","["),
"[ ","["),
" ]","]"),
"] ","]")</f>
        <v>"errorTriggeredMessageDefault":{"text": "Unfortunately our online channel cannot provide you with a quote based of your selections."},</v>
      </c>
      <c r="I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"errorTriggeredMessageDefault": "Unfortunately our online channel cannot provide you with a quote based of your selections.",</v>
      </c>
      <c r="J57" s="26" t="str">
        <f ca="1">SUBSTITUTE(SUBSTITUTE(SUBSTITUTE(SUBSTITUTE(SUBSTITUTE(SUBSTITUTE(SUBSTITUTE(SUBSTITUTE(
TRIM(CLEAN(Table_Text[[#This Row],[Quote]])),
" {","{"),
"{ ","{"),
" }","}"),
"} ","}"),
" [","["),
"[ ","["),
" ]","]"),
"] ","]")</f>
        <v>"errorTriggeredMessageDefault": "Unfortunately our online channel cannot provide you with a quote based of your selections.",</v>
      </c>
      <c r="K57" s="27"/>
      <c r="L57" s="172" t="s">
        <v>597</v>
      </c>
    </row>
    <row r="58" spans="2:12" s="22" customFormat="1" ht="21" hidden="1" customHeight="1">
      <c r="B58" s="28" t="s">
        <v>1348</v>
      </c>
      <c r="C58" s="27"/>
      <c r="D5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errorTriggeredMessageAppendix</v>
      </c>
      <c r="F58" s="26" t="str">
        <f ca="1">IF(Table_Text[[#This Row],[Header]]="Yes","",IF(Table_Text[[#This Row],[Property]]&lt;&gt;"",SUBSTITUTE(Table_Text[[#This Row],[Type]]," ","")&amp;SUBSTITUTE(Table_Text[[#This Row],[Property]]," ",""),""))</f>
        <v>SidebarErrorTriggeredMessageAppendix</v>
      </c>
      <c r="G5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"errorTriggeredMessageAppendix": {
            "text": "However, if you enter your contact details one of our qualified insurance experts will assist you in completing your purchase offline."
        },</v>
      </c>
      <c r="H58" s="68" t="str">
        <f ca="1">SUBSTITUTE(SUBSTITUTE(SUBSTITUTE(SUBSTITUTE(SUBSTITUTE(SUBSTITUTE(SUBSTITUTE(SUBSTITUTE(
TRIM(CLEAN(Table_Text[[#This Row],[Config]])),
" {","{"),
"{ ","{"),
" }","}"),
"} ","}"),
" [","["),
"[ ","["),
" ]","]"),
"] ","]")</f>
        <v>"errorTriggeredMessageAppendix":{"text": "However, if you enter your contact details one of our qualified insurance experts will assist you in completing your purchase offline."},</v>
      </c>
      <c r="I5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"errorTriggeredMessageAppendix": "However, if you enter your contact details one of our qualified insurance experts will assist you in completing your purchase offline.",</v>
      </c>
      <c r="J58" s="26" t="str">
        <f ca="1">SUBSTITUTE(SUBSTITUTE(SUBSTITUTE(SUBSTITUTE(SUBSTITUTE(SUBSTITUTE(SUBSTITUTE(SUBSTITUTE(
TRIM(CLEAN(Table_Text[[#This Row],[Quote]])),
" {","{"),
"{ ","{"),
" }","}"),
"} ","}"),
" [","["),
"[ ","["),
" ]","]"),
"] ","]")</f>
        <v>"errorTriggeredMessageAppendix": "However, if you enter your contact details one of our qualified insurance experts will assist you in completing your purchase offline.",</v>
      </c>
      <c r="K58" s="27"/>
      <c r="L58" s="172" t="s">
        <v>595</v>
      </c>
    </row>
    <row r="59" spans="2:12" s="22" customFormat="1" ht="21" hidden="1" customHeight="1">
      <c r="B59" s="28" t="s">
        <v>1075</v>
      </c>
      <c r="C59" s="27"/>
      <c r="D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reviewHeader</v>
      </c>
      <c r="F59" s="26" t="str">
        <f ca="1">IF(Table_Text[[#This Row],[Header]]="Yes","",IF(Table_Text[[#This Row],[Property]]&lt;&gt;"",SUBSTITUTE(Table_Text[[#This Row],[Type]]," ","")&amp;SUBSTITUTE(Table_Text[[#This Row],[Property]]," ",""),""))</f>
        <v>SidebarReviewHeader</v>
      </c>
      <c r="G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"reviewHeader": {
            "text": "Please review the details of this application."
        },</v>
      </c>
      <c r="H59" s="68" t="str">
        <f ca="1">SUBSTITUTE(SUBSTITUTE(SUBSTITUTE(SUBSTITUTE(SUBSTITUTE(SUBSTITUTE(SUBSTITUTE(SUBSTITUTE(
TRIM(CLEAN(Table_Text[[#This Row],[Config]])),
" {","{"),
"{ ","{"),
" }","}"),
"} ","}"),
" [","["),
"[ ","["),
" ]","]"),
"] ","]")</f>
        <v>"reviewHeader":{"text": "Please review the details of this application."},</v>
      </c>
      <c r="I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"reviewHeader": "Please review the details of this application.",</v>
      </c>
      <c r="J59" s="26" t="str">
        <f ca="1">SUBSTITUTE(SUBSTITUTE(SUBSTITUTE(SUBSTITUTE(SUBSTITUTE(SUBSTITUTE(SUBSTITUTE(SUBSTITUTE(
TRIM(CLEAN(Table_Text[[#This Row],[Quote]])),
" {","{"),
"{ ","{"),
" }","}"),
"} ","}"),
" [","["),
"[ ","["),
" ]","]"),
"] ","]")</f>
        <v>"reviewHeader": "Please review the details of this application.",</v>
      </c>
      <c r="K59" s="26"/>
      <c r="L59" s="51" t="s">
        <v>1349</v>
      </c>
    </row>
    <row r="60" spans="2:12" s="22" customFormat="1" ht="21" hidden="1" customHeight="1">
      <c r="B60" s="28" t="s">
        <v>1076</v>
      </c>
      <c r="C60" s="27"/>
      <c r="D6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reviewLabel</v>
      </c>
      <c r="F60" s="26" t="str">
        <f ca="1">IF(Table_Text[[#This Row],[Header]]="Yes","",IF(Table_Text[[#This Row],[Property]]&lt;&gt;"",SUBSTITUTE(Table_Text[[#This Row],[Type]]," ","")&amp;SUBSTITUTE(Table_Text[[#This Row],[Property]]," ",""),""))</f>
        <v>SidebarReviewLabel</v>
      </c>
      <c r="G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"reviewLabel": {
            "text": "Calculated Premium"
        },</v>
      </c>
      <c r="H60" s="68" t="str">
        <f ca="1">SUBSTITUTE(SUBSTITUTE(SUBSTITUTE(SUBSTITUTE(SUBSTITUTE(SUBSTITUTE(SUBSTITUTE(SUBSTITUTE(
TRIM(CLEAN(Table_Text[[#This Row],[Config]])),
" {","{"),
"{ ","{"),
" }","}"),
"} ","}"),
" [","["),
"[ ","["),
" ]","]"),
"] ","]")</f>
        <v>"reviewLabel":{"text": "Calculated Premium"},</v>
      </c>
      <c r="I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"reviewLabel": "Calculated Premium",</v>
      </c>
      <c r="J60" s="26" t="str">
        <f ca="1">SUBSTITUTE(SUBSTITUTE(SUBSTITUTE(SUBSTITUTE(SUBSTITUTE(SUBSTITUTE(SUBSTITUTE(SUBSTITUTE(
TRIM(CLEAN(Table_Text[[#This Row],[Quote]])),
" {","{"),
"{ ","{"),
" }","}"),
"} ","}"),
" [","["),
"[ ","["),
" ]","]"),
"] ","]")</f>
        <v>"reviewLabel": "Calculated Premium",</v>
      </c>
      <c r="K60" s="26"/>
      <c r="L60" s="51" t="s">
        <v>1350</v>
      </c>
    </row>
    <row r="61" spans="2:12" s="22" customFormat="1" ht="21" hidden="1" customHeight="1">
      <c r="B61" s="292" t="s">
        <v>916</v>
      </c>
      <c r="C61" s="27"/>
      <c r="D6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v>
      </c>
      <c r="F61" s="26" t="str">
        <f ca="1">IF(Table_Text[[#This Row],[Header]]="Yes","",IF(Table_Text[[#This Row],[Property]]&lt;&gt;"",SUBSTITUTE(Table_Text[[#This Row],[Type]]," ","")&amp;SUBSTITUTE(Table_Text[[#This Row],[Property]]," ",""),""))</f>
        <v>SidebarReviewMessage</v>
      </c>
      <c r="G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 {
            "text": "Please review the details of this application. When ready, please approve, decline, or return the quote to the customer to request more information."
        },</v>
      </c>
      <c r="H61" s="68" t="str">
        <f ca="1">SUBSTITUTE(SUBSTITUTE(SUBSTITUTE(SUBSTITUTE(SUBSTITUTE(SUBSTITUTE(SUBSTITUTE(SUBSTITUTE(
TRIM(CLEAN(Table_Text[[#This Row],[Config]])),
" {","{"),
"{ ","{"),
" }","}"),
"} ","}"),
" [","["),
"[ ","["),
" ]","]"),
"] ","]")</f>
        <v>"reviewMessage":{"text": "Please review the details of this application. When ready, please approve, decline, or return the quote to the customer to request more information."},</v>
      </c>
      <c r="I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 "Please review the details of this application. When ready, please approve, decline, or return the quote to the customer to request more information.",</v>
      </c>
      <c r="J61" s="26" t="str">
        <f ca="1">SUBSTITUTE(SUBSTITUTE(SUBSTITUTE(SUBSTITUTE(SUBSTITUTE(SUBSTITUTE(SUBSTITUTE(SUBSTITUTE(
TRIM(CLEAN(Table_Text[[#This Row],[Quote]])),
" {","{"),
"{ ","{"),
" }","}"),
"} ","}"),
" [","["),
"[ ","["),
" ]","]"),
"] ","]")</f>
        <v>"reviewMessage": "Please review the details of this application. When ready, please approve, decline, or return the quote to the customer to request more information.",</v>
      </c>
      <c r="K61" s="26"/>
      <c r="L61" s="51" t="s">
        <v>1353</v>
      </c>
    </row>
    <row r="62" spans="2:12" s="22" customFormat="1" ht="21" hidden="1" customHeight="1">
      <c r="B62" s="290" t="s">
        <v>1222</v>
      </c>
      <c r="C62" s="27"/>
      <c r="D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endorsementHeader</v>
      </c>
      <c r="F62" s="26" t="str">
        <f ca="1">IF(Table_Text[[#This Row],[Header]]="Yes","",IF(Table_Text[[#This Row],[Property]]&lt;&gt;"",SUBSTITUTE(Table_Text[[#This Row],[Type]]," ","")&amp;SUBSTITUTE(Table_Text[[#This Row],[Property]]," ",""),""))</f>
        <v>SidebarEndorsementHeader</v>
      </c>
      <c r="G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"endorsementHeader": {
            "text": "Quote refered for endorsement."
        },</v>
      </c>
      <c r="H62" s="68" t="str">
        <f ca="1">SUBSTITUTE(SUBSTITUTE(SUBSTITUTE(SUBSTITUTE(SUBSTITUTE(SUBSTITUTE(SUBSTITUTE(SUBSTITUTE(
TRIM(CLEAN(Table_Text[[#This Row],[Config]])),
" {","{"),
"{ ","{"),
" }","}"),
"} ","}"),
" [","["),
"[ ","["),
" ]","]"),
"] ","]")</f>
        <v>"endorsementHeader":{"text": "Quote refered for endorsement."},</v>
      </c>
      <c r="I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"endorsementHeader": "Quote refered for endorsement.",</v>
      </c>
      <c r="J62" s="26" t="str">
        <f ca="1">SUBSTITUTE(SUBSTITUTE(SUBSTITUTE(SUBSTITUTE(SUBSTITUTE(SUBSTITUTE(SUBSTITUTE(SUBSTITUTE(
TRIM(CLEAN(Table_Text[[#This Row],[Quote]])),
" {","{"),
"{ ","{"),
" }","}"),
"} ","}"),
" [","["),
"[ ","["),
" ]","]"),
"] ","]")</f>
        <v>"endorsementHeader": "Quote refered for endorsement.",</v>
      </c>
      <c r="K62" s="26"/>
      <c r="L62" s="51" t="s">
        <v>1351</v>
      </c>
    </row>
    <row r="63" spans="2:12" s="22" customFormat="1" ht="21" hidden="1" customHeight="1">
      <c r="B63" s="290" t="s">
        <v>1223</v>
      </c>
      <c r="C63" s="27"/>
      <c r="D6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endorsementLabel</v>
      </c>
      <c r="F63" s="26" t="str">
        <f ca="1">IF(Table_Text[[#This Row],[Header]]="Yes","",IF(Table_Text[[#This Row],[Property]]&lt;&gt;"",SUBSTITUTE(Table_Text[[#This Row],[Type]]," ","")&amp;SUBSTITUTE(Table_Text[[#This Row],[Property]]," ",""),""))</f>
        <v>SidebarEndorsementLabel</v>
      </c>
      <c r="G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"endorsementLabel": {
            "text": "Calculated Premium"
        },</v>
      </c>
      <c r="H63" s="68" t="str">
        <f ca="1">SUBSTITUTE(SUBSTITUTE(SUBSTITUTE(SUBSTITUTE(SUBSTITUTE(SUBSTITUTE(SUBSTITUTE(SUBSTITUTE(
TRIM(CLEAN(Table_Text[[#This Row],[Config]])),
" {","{"),
"{ ","{"),
" }","}"),
"} ","}"),
" [","["),
"[ ","["),
" ]","]"),
"] ","]")</f>
        <v>"endorsementLabel":{"text": "Calculated Premium"},</v>
      </c>
      <c r="I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"endorsementLabel": "Calculated Premium",</v>
      </c>
      <c r="J63" s="26" t="str">
        <f ca="1">SUBSTITUTE(SUBSTITUTE(SUBSTITUTE(SUBSTITUTE(SUBSTITUTE(SUBSTITUTE(SUBSTITUTE(SUBSTITUTE(
TRIM(CLEAN(Table_Text[[#This Row],[Quote]])),
" {","{"),
"{ ","{"),
" }","}"),
"} ","}"),
" [","["),
"[ ","["),
" ]","]"),
"] ","]")</f>
        <v>"endorsementLabel": "Calculated Premium",</v>
      </c>
      <c r="K63" s="26"/>
      <c r="L63" s="51" t="s">
        <v>1350</v>
      </c>
    </row>
    <row r="64" spans="2:12" s="22" customFormat="1" ht="21" hidden="1" customHeight="1">
      <c r="B64" s="292" t="s">
        <v>918</v>
      </c>
      <c r="C64" s="27"/>
      <c r="D6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v>
      </c>
      <c r="F64" s="26" t="str">
        <f ca="1">IF(Table_Text[[#This Row],[Header]]="Yes","",IF(Table_Text[[#This Row],[Property]]&lt;&gt;"",SUBSTITUTE(Table_Text[[#This Row],[Type]]," ","")&amp;SUBSTITUTE(Table_Text[[#This Row],[Property]]," ",""),""))</f>
        <v>SidebarEndorsementMessage</v>
      </c>
      <c r="G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 {
            "text": "Please review the application details, then adjust loading factors and conditions. When ready, please approve, decline, or return the quote to the customer to request more information."
        },</v>
      </c>
      <c r="H64" s="68" t="str">
        <f ca="1">SUBSTITUTE(SUBSTITUTE(SUBSTITUTE(SUBSTITUTE(SUBSTITUTE(SUBSTITUTE(SUBSTITUTE(SUBSTITUTE(
TRIM(CLEAN(Table_Text[[#This Row],[Config]])),
" {","{"),
"{ ","{"),
" }","}"),
"} ","}"),
" [","["),
"[ ","["),
" ]","]"),
"] ","]")</f>
        <v>"endorsementMessage":{"text": "Please review the application details, then adjust loading factors and conditions. When ready, please approve, decline, or return the quote to the customer to request more information."},</v>
      </c>
      <c r="I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 "Please review the application details, then adjust loading factors and conditions. When ready, please approve, decline, or return the quote to the customer to request more information.",</v>
      </c>
      <c r="J64" s="26" t="str">
        <f ca="1">SUBSTITUTE(SUBSTITUTE(SUBSTITUTE(SUBSTITUTE(SUBSTITUTE(SUBSTITUTE(SUBSTITUTE(SUBSTITUTE(
TRIM(CLEAN(Table_Text[[#This Row],[Quote]])),
" {","{"),
"{ ","{"),
" }","}"),
"} ","}"),
" [","["),
"[ ","["),
" ]","]"),
"] ","]")</f>
        <v>"endorsementMessage": "Please review the application details, then adjust loading factors and conditions. When ready, please approve, decline, or return the quote to the customer to request more information.",</v>
      </c>
      <c r="K64" s="26"/>
      <c r="L64" s="51" t="s">
        <v>1352</v>
      </c>
    </row>
    <row r="65" spans="2:12" s="22" customFormat="1" ht="21" hidden="1" customHeight="1">
      <c r="B65" s="28" t="s">
        <v>1882</v>
      </c>
      <c r="C65" s="27"/>
      <c r="D6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autoApprovedHeader</v>
      </c>
      <c r="F65" s="26" t="str">
        <f ca="1">IF(Table_Text[[#This Row],[Header]]="Yes","",IF(Table_Text[[#This Row],[Property]]&lt;&gt;"",SUBSTITUTE(Table_Text[[#This Row],[Type]]," ","")&amp;SUBSTITUTE(Table_Text[[#This Row],[Property]]," ",""),""))</f>
        <v>SidebarAutoApprovedHeader</v>
      </c>
      <c r="G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"autoApprovedHeader": {
            "text": "We have calculated a premium based on the information you have provided."
        },</v>
      </c>
      <c r="H65" s="68" t="str">
        <f ca="1">SUBSTITUTE(SUBSTITUTE(SUBSTITUTE(SUBSTITUTE(SUBSTITUTE(SUBSTITUTE(SUBSTITUTE(SUBSTITUTE(
TRIM(CLEAN(Table_Text[[#This Row],[Config]])),
" {","{"),
"{ ","{"),
" }","}"),
"} ","}"),
" [","["),
"[ ","["),
" ]","]"),
"] ","]")</f>
        <v>"autoApprovedHeader":{"text": "We have calculated a premium based on the information you have provided."},</v>
      </c>
      <c r="I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"autoApprovedHeader": "We have calculated a premium based on the information you have provided.",</v>
      </c>
      <c r="J65" s="26" t="str">
        <f ca="1">SUBSTITUTE(SUBSTITUTE(SUBSTITUTE(SUBSTITUTE(SUBSTITUTE(SUBSTITUTE(SUBSTITUTE(SUBSTITUTE(
TRIM(CLEAN(Table_Text[[#This Row],[Quote]])),
" {","{"),
"{ ","{"),
" }","}"),
"} ","}"),
" [","["),
"[ ","["),
" ]","]"),
"] ","]")</f>
        <v>"autoApprovedHeader": "We have calculated a premium based on the information you have provided.",</v>
      </c>
      <c r="K65" s="26"/>
      <c r="L65" s="51" t="s">
        <v>777</v>
      </c>
    </row>
    <row r="66" spans="2:12" s="22" customFormat="1" ht="21" hidden="1" customHeight="1">
      <c r="B66" s="28" t="s">
        <v>1883</v>
      </c>
      <c r="C66" s="27"/>
      <c r="D6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autoApprovedLabel</v>
      </c>
      <c r="F66" s="26" t="str">
        <f ca="1">IF(Table_Text[[#This Row],[Header]]="Yes","",IF(Table_Text[[#This Row],[Property]]&lt;&gt;"",SUBSTITUTE(Table_Text[[#This Row],[Type]]," ","")&amp;SUBSTITUTE(Table_Text[[#This Row],[Property]]," ",""),""))</f>
        <v>SidebarAutoApprovedLabel</v>
      </c>
      <c r="G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"autoApprovedLabel": {
            "text": "Your Premium"
        },</v>
      </c>
      <c r="H66" s="68" t="str">
        <f ca="1">SUBSTITUTE(SUBSTITUTE(SUBSTITUTE(SUBSTITUTE(SUBSTITUTE(SUBSTITUTE(SUBSTITUTE(SUBSTITUTE(
TRIM(CLEAN(Table_Text[[#This Row],[Config]])),
" {","{"),
"{ ","{"),
" }","}"),
"} ","}"),
" [","["),
"[ ","["),
" ]","]"),
"] ","]")</f>
        <v>"autoApprovedLabel":{"text": "Your Premium"},</v>
      </c>
      <c r="I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"autoApprovedLabel": "Your Premium",</v>
      </c>
      <c r="J66" s="26" t="str">
        <f ca="1">SUBSTITUTE(SUBSTITUTE(SUBSTITUTE(SUBSTITUTE(SUBSTITUTE(SUBSTITUTE(SUBSTITUTE(SUBSTITUTE(
TRIM(CLEAN(Table_Text[[#This Row],[Quote]])),
" {","{"),
"{ ","{"),
" }","}"),
"} ","}"),
" [","["),
"[ ","["),
" ]","]"),
"] ","]")</f>
        <v>"autoApprovedLabel": "Your Premium",</v>
      </c>
      <c r="K66" s="26"/>
      <c r="L66" s="52" t="s">
        <v>590</v>
      </c>
    </row>
    <row r="67" spans="2:12" s="22" customFormat="1" ht="21" hidden="1" customHeight="1">
      <c r="B67" s="28" t="s">
        <v>1884</v>
      </c>
      <c r="C67" s="27"/>
      <c r="D6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autoApprovedMessage</v>
      </c>
      <c r="F67" s="26" t="str">
        <f ca="1">IF(Table_Text[[#This Row],[Header]]="Yes","",IF(Table_Text[[#This Row],[Property]]&lt;&gt;"",SUBSTITUTE(Table_Text[[#This Row],[Type]]," ","")&amp;SUBSTITUTE(Table_Text[[#This Row],[Property]]," ",""),""))</f>
        <v>SidebarAutoApprovedMessage</v>
      </c>
      <c r="G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"autoApprovedMessage": {
            "text": "To finalise your quote please complete the remaining questions and follow the prompts."
        },</v>
      </c>
      <c r="H67" s="68" t="str">
        <f ca="1">SUBSTITUTE(SUBSTITUTE(SUBSTITUTE(SUBSTITUTE(SUBSTITUTE(SUBSTITUTE(SUBSTITUTE(SUBSTITUTE(
TRIM(CLEAN(Table_Text[[#This Row],[Config]])),
" {","{"),
"{ ","{"),
" }","}"),
"} ","}"),
" [","["),
"[ ","["),
" ]","]"),
"] ","]")</f>
        <v>"autoApprovedMessage":{"text": "To finalise your quote please complete the remaining questions and follow the prompts."},</v>
      </c>
      <c r="I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"autoApprovedMessage": "To finalise your quote please complete the remaining questions and follow the prompts.",</v>
      </c>
      <c r="J67" s="26" t="str">
        <f ca="1">SUBSTITUTE(SUBSTITUTE(SUBSTITUTE(SUBSTITUTE(SUBSTITUTE(SUBSTITUTE(SUBSTITUTE(SUBSTITUTE(
TRIM(CLEAN(Table_Text[[#This Row],[Quote]])),
" {","{"),
"{ ","{"),
" }","}"),
"} ","}"),
" [","["),
"[ ","["),
" ]","]"),
"] ","]")</f>
        <v>"autoApprovedMessage": "To finalise your quote please complete the remaining questions and follow the prompts.",</v>
      </c>
      <c r="K67" s="26"/>
      <c r="L67" s="51" t="s">
        <v>591</v>
      </c>
    </row>
    <row r="68" spans="2:12" s="22" customFormat="1" ht="21" hidden="1" customHeight="1">
      <c r="B68" s="28" t="s">
        <v>1249</v>
      </c>
      <c r="C68" s="27"/>
      <c r="D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approvedHeader</v>
      </c>
      <c r="F68" s="26" t="str">
        <f ca="1">IF(Table_Text[[#This Row],[Header]]="Yes","",IF(Table_Text[[#This Row],[Property]]&lt;&gt;"",SUBSTITUTE(Table_Text[[#This Row],[Type]]," ","")&amp;SUBSTITUTE(Table_Text[[#This Row],[Property]]," ",""),""))</f>
        <v>SidebarApprovedHeader</v>
      </c>
      <c r="G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"approvedHeader": {
            "text": "Your quote has been approved and is ready for you to review and purchase."
        },</v>
      </c>
      <c r="H68" s="68" t="str">
        <f ca="1">SUBSTITUTE(SUBSTITUTE(SUBSTITUTE(SUBSTITUTE(SUBSTITUTE(SUBSTITUTE(SUBSTITUTE(SUBSTITUTE(
TRIM(CLEAN(Table_Text[[#This Row],[Config]])),
" {","{"),
"{ ","{"),
" }","}"),
"} ","}"),
" [","["),
"[ ","["),
" ]","]"),
"] ","]")</f>
        <v>"approvedHeader":{"text": "Your quote has been approved and is ready for you to review and purchase."},</v>
      </c>
      <c r="I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"approvedHeader": "Your quote has been approved and is ready for you to review and purchase.",</v>
      </c>
      <c r="J68" s="26" t="str">
        <f ca="1">SUBSTITUTE(SUBSTITUTE(SUBSTITUTE(SUBSTITUTE(SUBSTITUTE(SUBSTITUTE(SUBSTITUTE(SUBSTITUTE(
TRIM(CLEAN(Table_Text[[#This Row],[Quote]])),
" {","{"),
"{ ","{"),
" }","}"),
"} ","}"),
" [","["),
"[ ","["),
" ]","]"),
"] ","]")</f>
        <v>"approvedHeader": "Your quote has been approved and is ready for you to review and purchase.",</v>
      </c>
      <c r="K68" s="26"/>
      <c r="L68" s="51" t="s">
        <v>1252</v>
      </c>
    </row>
    <row r="69" spans="2:12" s="22" customFormat="1" ht="21" hidden="1" customHeight="1">
      <c r="B69" s="28" t="s">
        <v>1250</v>
      </c>
      <c r="C69" s="27"/>
      <c r="D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approvedLabel</v>
      </c>
      <c r="F69" s="26" t="str">
        <f ca="1">IF(Table_Text[[#This Row],[Header]]="Yes","",IF(Table_Text[[#This Row],[Property]]&lt;&gt;"",SUBSTITUTE(Table_Text[[#This Row],[Type]]," ","")&amp;SUBSTITUTE(Table_Text[[#This Row],[Property]]," ",""),""))</f>
        <v>SidebarApprovedLabel</v>
      </c>
      <c r="G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"approvedLabel": {
            "text": "Quote Approved"
        },</v>
      </c>
      <c r="H69" s="68" t="str">
        <f ca="1">SUBSTITUTE(SUBSTITUTE(SUBSTITUTE(SUBSTITUTE(SUBSTITUTE(SUBSTITUTE(SUBSTITUTE(SUBSTITUTE(
TRIM(CLEAN(Table_Text[[#This Row],[Config]])),
" {","{"),
"{ ","{"),
" }","}"),
"} ","}"),
" [","["),
"[ ","["),
" ]","]"),
"] ","]")</f>
        <v>"approvedLabel":{"text": "Quote Approved"},</v>
      </c>
      <c r="I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"approvedLabel": "Quote Approved",</v>
      </c>
      <c r="J69" s="26" t="str">
        <f ca="1">SUBSTITUTE(SUBSTITUTE(SUBSTITUTE(SUBSTITUTE(SUBSTITUTE(SUBSTITUTE(SUBSTITUTE(SUBSTITUTE(
TRIM(CLEAN(Table_Text[[#This Row],[Quote]])),
" {","{"),
"{ ","{"),
" }","}"),
"} ","}"),
" [","["),
"[ ","["),
" ]","]"),
"] ","]")</f>
        <v>"approvedLabel": "Quote Approved",</v>
      </c>
      <c r="K69" s="26"/>
      <c r="L69" s="51" t="s">
        <v>965</v>
      </c>
    </row>
    <row r="70" spans="2:12" s="22" customFormat="1" ht="21" hidden="1" customHeight="1">
      <c r="B70" s="28" t="s">
        <v>1251</v>
      </c>
      <c r="C70" s="27"/>
      <c r="D7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v>
      </c>
      <c r="F70" s="26" t="str">
        <f ca="1">IF(Table_Text[[#This Row],[Header]]="Yes","",IF(Table_Text[[#This Row],[Property]]&lt;&gt;"",SUBSTITUTE(Table_Text[[#This Row],[Type]]," ","")&amp;SUBSTITUTE(Table_Text[[#This Row],[Property]]," ",""),""))</f>
        <v>SidebarApprovedMessage</v>
      </c>
      <c r="G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 {
            "text": "We have approved your quote based on the information provided."
        },</v>
      </c>
      <c r="H70" s="68" t="str">
        <f ca="1">SUBSTITUTE(SUBSTITUTE(SUBSTITUTE(SUBSTITUTE(SUBSTITUTE(SUBSTITUTE(SUBSTITUTE(SUBSTITUTE(
TRIM(CLEAN(Table_Text[[#This Row],[Config]])),
" {","{"),
"{ ","{"),
" }","}"),
"} ","}"),
" [","["),
"[ ","["),
" ]","]"),
"] ","]")</f>
        <v>"approvedMessage":{"text": "We have approved your quote based on the information provided."},</v>
      </c>
      <c r="I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 "We have approved your quote based on the information provided.",</v>
      </c>
      <c r="J70" s="26" t="str">
        <f ca="1">SUBSTITUTE(SUBSTITUTE(SUBSTITUTE(SUBSTITUTE(SUBSTITUTE(SUBSTITUTE(SUBSTITUTE(SUBSTITUTE(
TRIM(CLEAN(Table_Text[[#This Row],[Quote]])),
" {","{"),
"{ ","{"),
" }","}"),
"} ","}"),
" [","["),
"[ ","["),
" ]","]"),
"] ","]")</f>
        <v>"approvedMessage": "We have approved your quote based on the information provided.",</v>
      </c>
      <c r="K70" s="26"/>
      <c r="L70" s="51" t="s">
        <v>1253</v>
      </c>
    </row>
    <row r="71" spans="2:12" s="22" customFormat="1" ht="21" hidden="1" customHeight="1">
      <c r="B71" s="27" t="s">
        <v>1708</v>
      </c>
      <c r="C71" s="27"/>
      <c r="D7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quoteReferenceLabel</v>
      </c>
      <c r="F71" s="26" t="str">
        <f ca="1">IF(Table_Text[[#This Row],[Header]]="Yes","",IF(Table_Text[[#This Row],[Property]]&lt;&gt;"",SUBSTITUTE(Table_Text[[#This Row],[Type]]," ","")&amp;SUBSTITUTE(Table_Text[[#This Row],[Property]]," ",""),""))</f>
        <v>SidebarQuoteReferenceLabel</v>
      </c>
      <c r="G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"quoteReferenceLabel": {
            "text": "Quote ref:"
        },</v>
      </c>
      <c r="H71" s="68" t="str">
        <f ca="1">SUBSTITUTE(SUBSTITUTE(SUBSTITUTE(SUBSTITUTE(SUBSTITUTE(SUBSTITUTE(SUBSTITUTE(SUBSTITUTE(
TRIM(CLEAN(Table_Text[[#This Row],[Config]])),
" {","{"),
"{ ","{"),
" }","}"),
"} ","}"),
" [","["),
"[ ","["),
" ]","]"),
"] ","]")</f>
        <v>"quoteReferenceLabel":{"text": "Quote ref:"},</v>
      </c>
      <c r="I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"quoteReferenceLabel": "Quote ref:",</v>
      </c>
      <c r="J71" s="26" t="str">
        <f ca="1">SUBSTITUTE(SUBSTITUTE(SUBSTITUTE(SUBSTITUTE(SUBSTITUTE(SUBSTITUTE(SUBSTITUTE(SUBSTITUTE(
TRIM(CLEAN(Table_Text[[#This Row],[Quote]])),
" {","{"),
"{ ","{"),
" }","}"),
"} ","}"),
" [","["),
"[ ","["),
" ]","]"),
"] ","]")</f>
        <v>"quoteReferenceLabel": "Quote ref:",</v>
      </c>
      <c r="K71" s="26"/>
      <c r="L71" s="52" t="s">
        <v>1900</v>
      </c>
    </row>
    <row r="72" spans="2:12" s="22" customFormat="1" ht="21" hidden="1" customHeight="1">
      <c r="B72" s="27" t="s">
        <v>34</v>
      </c>
      <c r="C72" s="27"/>
      <c r="D7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72" s="26" t="str">
        <f ca="1">IF(Table_Text[[#This Row],[Header]]="Yes","",IF(Table_Text[[#This Row],[Property]]&lt;&gt;"",SUBSTITUTE(Table_Text[[#This Row],[Type]]," ","")&amp;SUBSTITUTE(Table_Text[[#This Row],[Property]]," ",""),""))</f>
        <v>SidebarSummaryLabel</v>
      </c>
      <c r="G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72" s="26" t="str">
        <f ca="1">SUBSTITUTE(SUBSTITUTE(SUBSTITUTE(SUBSTITUTE(SUBSTITUTE(SUBSTITUTE(SUBSTITUTE(SUBSTITUTE(
TRIM(CLEAN(Table_Text[[#This Row],[Config]])),
" {","{"),
"{ ","{"),
" }","}"),
"} ","}"),
" [","["),
"[ ","["),
" ]","]"),
"] ","]")</f>
        <v>"summaryLabel":{"text": "Quote Summary"}},</v>
      </c>
      <c r="I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72" s="26" t="str">
        <f ca="1">SUBSTITUTE(SUBSTITUTE(SUBSTITUTE(SUBSTITUTE(SUBSTITUTE(SUBSTITUTE(SUBSTITUTE(SUBSTITUTE(
TRIM(CLEAN(Table_Text[[#This Row],[Quote]])),
" {","{"),
"{ ","{"),
" }","}"),
"} ","}"),
" [","["),
"[ ","["),
" ]","]"),
"] ","]")</f>
        <v>"summaryLabel": "Quote Summary"},</v>
      </c>
      <c r="K72" s="27"/>
      <c r="L72" s="52" t="s">
        <v>603</v>
      </c>
    </row>
    <row r="73" spans="2:12" s="22" customFormat="1" ht="21" hidden="1" customHeight="1" thickBot="1">
      <c r="B73" s="221" t="s">
        <v>1498</v>
      </c>
      <c r="C73" s="221" t="s">
        <v>60</v>
      </c>
      <c r="D73"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73"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sidebarPurchase</v>
      </c>
      <c r="F73" s="221" t="str">
        <f>IF(Table_Text[[#This Row],[Header]]="Yes","",IF(Table_Text[[#This Row],[Property]]&lt;&gt;"",SUBSTITUTE(Table_Text[[#This Row],[Type]]," ","")&amp;SUBSTITUTE(Table_Text[[#This Row],[Property]]," ",""),""))</f>
        <v/>
      </c>
      <c r="G73"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"sidebarPurchase": {</v>
      </c>
      <c r="H73" s="221" t="str">
        <f ca="1">SUBSTITUTE(SUBSTITUTE(SUBSTITUTE(SUBSTITUTE(SUBSTITUTE(SUBSTITUTE(SUBSTITUTE(SUBSTITUTE(
TRIM(CLEAN(Table_Text[[#This Row],[Config]])),
" {","{"),
"{ ","{"),
" }","}"),
"} ","}"),
" [","["),
"[ ","["),
" ]","]"),
"] ","]")</f>
        <v>"sidebarPurchase":{</v>
      </c>
      <c r="I73"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"sidebarPurchase": {</v>
      </c>
      <c r="J73" s="221" t="str">
        <f ca="1">SUBSTITUTE(SUBSTITUTE(SUBSTITUTE(SUBSTITUTE(SUBSTITUTE(SUBSTITUTE(SUBSTITUTE(SUBSTITUTE(
TRIM(CLEAN(Table_Text[[#This Row],[Quote]])),
" {","{"),
"{ ","{"),
" }","}"),
"} ","}"),
" [","["),
"[ ","["),
" ]","]"),
"] ","]")</f>
        <v>"sidebarPurchase":{</v>
      </c>
      <c r="K73" s="221"/>
      <c r="L73" s="69"/>
    </row>
    <row r="74" spans="2:12" s="22" customFormat="1" ht="21" hidden="1" customHeight="1">
      <c r="B74"/>
      <c r="C74"/>
      <c r="D7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7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74" t="str">
        <f>IF(Table_Text[[#This Row],[Header]]="Yes","",IF(Table_Text[[#This Row],[Property]]&lt;&gt;"",SUBSTITUTE(Table_Text[[#This Row],[Type]]," ","")&amp;SUBSTITUTE(Table_Text[[#This Row],[Property]]," ",""),""))</f>
        <v/>
      </c>
      <c r="G7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74" t="str">
        <f ca="1">SUBSTITUTE(SUBSTITUTE(SUBSTITUTE(SUBSTITUTE(SUBSTITUTE(SUBSTITUTE(SUBSTITUTE(SUBSTITUTE(
TRIM(CLEAN(Table_Text[[#This Row],[Config]])),
" {","{"),
"{ ","{"),
" }","}"),
"} ","}"),
" [","["),
"[ ","["),
" ]","]"),
"] ","]")</f>
        <v/>
      </c>
      <c r="I7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74" t="str">
        <f ca="1">SUBSTITUTE(SUBSTITUTE(SUBSTITUTE(SUBSTITUTE(SUBSTITUTE(SUBSTITUTE(SUBSTITUTE(SUBSTITUTE(
TRIM(CLEAN(Table_Text[[#This Row],[Quote]])),
" {","{"),
"{ ","{"),
" }","}"),
"} ","}"),
" [","["),
"[ ","["),
" ]","]"),
"] ","]")</f>
        <v/>
      </c>
      <c r="K74"/>
      <c r="L74"/>
    </row>
    <row r="75" spans="2:12" s="22" customFormat="1" ht="21" hidden="1" customHeight="1">
      <c r="B75" s="28" t="s">
        <v>584</v>
      </c>
      <c r="C75" s="27"/>
      <c r="D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75" s="26" t="str">
        <f ca="1">IF(Table_Text[[#This Row],[Header]]="Yes","",IF(Table_Text[[#This Row],[Property]]&lt;&gt;"",SUBSTITUTE(Table_Text[[#This Row],[Type]]," ","")&amp;SUBSTITUTE(Table_Text[[#This Row],[Property]]," ",""),""))</f>
        <v>SidebarPurchaseIncompleteHeader</v>
      </c>
      <c r="G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75" s="68" t="str">
        <f ca="1">SUBSTITUTE(SUBSTITUTE(SUBSTITUTE(SUBSTITUTE(SUBSTITUTE(SUBSTITUTE(SUBSTITUTE(SUBSTITUTE(
TRIM(CLEAN(Table_Text[[#This Row],[Config]])),
" {","{"),
"{ ","{"),
" }","}"),
"} ","}"),
" [","["),
"[ ","["),
" ]","]"),
"] ","]")</f>
        <v>"incompleteHeader":{"text": "Answer a few simple questions to get an instant quote online."},</v>
      </c>
      <c r="I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75" s="26" t="str">
        <f ca="1">SUBSTITUTE(SUBSTITUTE(SUBSTITUTE(SUBSTITUTE(SUBSTITUTE(SUBSTITUTE(SUBSTITUTE(SUBSTITUTE(
TRIM(CLEAN(Table_Text[[#This Row],[Quote]])),
" {","{"),
"{ ","{"),
" }","}"),
"} ","}"),
" [","["),
"[ ","["),
" ]","]"),
"] ","]")</f>
        <v>"incompleteHeader": "Answer a few simple questions to get an instant quote online.",</v>
      </c>
      <c r="K75" s="26"/>
      <c r="L75" s="51" t="s">
        <v>585</v>
      </c>
    </row>
    <row r="76" spans="2:12" s="22" customFormat="1" ht="21" hidden="1" customHeight="1">
      <c r="B76" s="27" t="s">
        <v>586</v>
      </c>
      <c r="C76" s="27"/>
      <c r="D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76" s="26" t="str">
        <f ca="1">IF(Table_Text[[#This Row],[Header]]="Yes","",IF(Table_Text[[#This Row],[Property]]&lt;&gt;"",SUBSTITUTE(Table_Text[[#This Row],[Type]]," ","")&amp;SUBSTITUTE(Table_Text[[#This Row],[Property]]," ",""),""))</f>
        <v>SidebarPurchaseIncompleteLabel</v>
      </c>
      <c r="G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76" s="68" t="str">
        <f ca="1">SUBSTITUTE(SUBSTITUTE(SUBSTITUTE(SUBSTITUTE(SUBSTITUTE(SUBSTITUTE(SUBSTITUTE(SUBSTITUTE(
TRIM(CLEAN(Table_Text[[#This Row],[Config]])),
" {","{"),
"{ ","{"),
" }","}"),
"} ","}"),
" [","["),
"[ ","["),
" ]","]"),
"] ","]")</f>
        <v>"incompleteLabel":{"text": "Need Assistance?"},</v>
      </c>
      <c r="I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76" s="26" t="str">
        <f ca="1">SUBSTITUTE(SUBSTITUTE(SUBSTITUTE(SUBSTITUTE(SUBSTITUTE(SUBSTITUTE(SUBSTITUTE(SUBSTITUTE(
TRIM(CLEAN(Table_Text[[#This Row],[Quote]])),
" {","{"),
"{ ","{"),
" }","}"),
"} ","}"),
" [","["),
"[ ","["),
" ]","]"),
"] ","]")</f>
        <v>"incompleteLabel": "Need Assistance?",</v>
      </c>
      <c r="K76" s="26"/>
      <c r="L76" s="51" t="s">
        <v>587</v>
      </c>
    </row>
    <row r="77" spans="2:12" s="22" customFormat="1" ht="21" hidden="1" customHeight="1">
      <c r="B77" s="27" t="s">
        <v>588</v>
      </c>
      <c r="C77" s="27"/>
      <c r="D7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77" s="26" t="str">
        <f ca="1">IF(Table_Text[[#This Row],[Header]]="Yes","",IF(Table_Text[[#This Row],[Property]]&lt;&gt;"",SUBSTITUTE(Table_Text[[#This Row],[Type]]," ","")&amp;SUBSTITUTE(Table_Text[[#This Row],[Property]]," ",""),""))</f>
        <v>SidebarPurchaseIncompleteMessage</v>
      </c>
      <c r="G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77" s="68" t="str">
        <f ca="1">SUBSTITUTE(SUBSTITUTE(SUBSTITUTE(SUBSTITUTE(SUBSTITUTE(SUBSTITUTE(SUBSTITUTE(SUBSTITUTE(
TRIM(CLEAN(Table_Text[[#This Row],[Config]])),
" {","{"),
"{ ","{"),
" }","}"),
"} ","}"),
" [","["),
"[ ","["),
" ]","]"),
"] ","]")</f>
        <v>"incompleteMessage":{"text": "Call 13 13 13 (Weekdays 8:30am-5:30pm)"},</v>
      </c>
      <c r="I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77" s="26" t="str">
        <f ca="1">SUBSTITUTE(SUBSTITUTE(SUBSTITUTE(SUBSTITUTE(SUBSTITUTE(SUBSTITUTE(SUBSTITUTE(SUBSTITUTE(
TRIM(CLEAN(Table_Text[[#This Row],[Quote]])),
" {","{"),
"{ ","{"),
" }","}"),
"} ","}"),
" [","["),
"[ ","["),
" ]","]"),
"] ","]")</f>
        <v>"incompleteMessage": "Call 13 13 13 (Weekdays 8:30am-5:30pm)",</v>
      </c>
      <c r="K77" s="26"/>
      <c r="L77" s="129" t="s">
        <v>749</v>
      </c>
    </row>
    <row r="78" spans="2:12" s="22" customFormat="1" ht="21" hidden="1" customHeight="1">
      <c r="B78" s="27" t="s">
        <v>760</v>
      </c>
      <c r="C78" s="27"/>
      <c r="D7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78" s="26" t="str">
        <f ca="1">IF(Table_Text[[#This Row],[Header]]="Yes","",IF(Table_Text[[#This Row],[Property]]&lt;&gt;"",SUBSTITUTE(Table_Text[[#This Row],[Type]]," ","")&amp;SUBSTITUTE(Table_Text[[#This Row],[Property]]," ",""),""))</f>
        <v>SidebarPurchasePremiumEstimateHeader</v>
      </c>
      <c r="G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78" s="68" t="str">
        <f ca="1">SUBSTITUTE(SUBSTITUTE(SUBSTITUTE(SUBSTITUTE(SUBSTITUTE(SUBSTITUTE(SUBSTITUTE(SUBSTITUTE(
TRIM(CLEAN(Table_Text[[#This Row],[Config]])),
" {","{"),
"{ ","{"),
" }","}"),
"} ","}"),
" [","["),
"[ ","["),
" ]","]"),
"] ","]")</f>
        <v>"premiumEstimateHeader":{"text": "We have calculated an estimated premium based on the information provided so far."},</v>
      </c>
      <c r="I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78" s="26" t="str">
        <f ca="1">SUBSTITUTE(SUBSTITUTE(SUBSTITUTE(SUBSTITUTE(SUBSTITUTE(SUBSTITUTE(SUBSTITUTE(SUBSTITUTE(
TRIM(CLEAN(Table_Text[[#This Row],[Quote]])),
" {","{"),
"{ ","{"),
" }","}"),
"} ","}"),
" [","["),
"[ ","["),
" ]","]"),
"] ","]")</f>
        <v>"premiumEstimateHeader": "We have calculated an estimated premium based on the information provided so far.",</v>
      </c>
      <c r="K78" s="26"/>
      <c r="L78" s="51" t="s">
        <v>589</v>
      </c>
    </row>
    <row r="79" spans="2:12" s="22" customFormat="1" ht="21" hidden="1" customHeight="1">
      <c r="B79" s="27" t="s">
        <v>761</v>
      </c>
      <c r="C79" s="27"/>
      <c r="D7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79" s="26" t="str">
        <f ca="1">IF(Table_Text[[#This Row],[Header]]="Yes","",IF(Table_Text[[#This Row],[Property]]&lt;&gt;"",SUBSTITUTE(Table_Text[[#This Row],[Type]]," ","")&amp;SUBSTITUTE(Table_Text[[#This Row],[Property]]," ",""),""))</f>
        <v>SidebarPurchasePremiumEstimateLabel</v>
      </c>
      <c r="G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79" s="68" t="str">
        <f ca="1">SUBSTITUTE(SUBSTITUTE(SUBSTITUTE(SUBSTITUTE(SUBSTITUTE(SUBSTITUTE(SUBSTITUTE(SUBSTITUTE(
TRIM(CLEAN(Table_Text[[#This Row],[Config]])),
" {","{"),
"{ ","{"),
" }","}"),
"} ","}"),
" [","["),
"[ ","["),
" ]","]"),
"] ","]")</f>
        <v>"premiumEstimateLabel":{"text": "Your Estimate"},</v>
      </c>
      <c r="I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79" s="26" t="str">
        <f ca="1">SUBSTITUTE(SUBSTITUTE(SUBSTITUTE(SUBSTITUTE(SUBSTITUTE(SUBSTITUTE(SUBSTITUTE(SUBSTITUTE(
TRIM(CLEAN(Table_Text[[#This Row],[Quote]])),
" {","{"),
"{ ","{"),
" }","}"),
"} ","}"),
" [","["),
"[ ","["),
" ]","]"),
"] ","]")</f>
        <v>"premiumEstimateLabel": "Your Estimate",</v>
      </c>
      <c r="K79" s="26"/>
      <c r="L79" s="52" t="s">
        <v>775</v>
      </c>
    </row>
    <row r="80" spans="2:12" s="22" customFormat="1" ht="21" hidden="1" customHeight="1">
      <c r="B80" s="27" t="s">
        <v>762</v>
      </c>
      <c r="C80" s="27"/>
      <c r="D8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80" s="26" t="str">
        <f ca="1">IF(Table_Text[[#This Row],[Header]]="Yes","",IF(Table_Text[[#This Row],[Property]]&lt;&gt;"",SUBSTITUTE(Table_Text[[#This Row],[Type]]," ","")&amp;SUBSTITUTE(Table_Text[[#This Row],[Property]]," ",""),""))</f>
        <v>SidebarPurchasePremiumEstimateMessage</v>
      </c>
      <c r="G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80" s="68" t="str">
        <f ca="1">SUBSTITUTE(SUBSTITUTE(SUBSTITUTE(SUBSTITUTE(SUBSTITUTE(SUBSTITUTE(SUBSTITUTE(SUBSTITUTE(
TRIM(CLEAN(Table_Text[[#This Row],[Config]])),
" {","{"),
"{ ","{"),
" }","}"),
"} ","}"),
" [","["),
"[ ","["),
" ]","]"),
"] ","]")</f>
        <v>"premiumEstimateMessage":{"text": "To calculate your final premium please complete the remaining questions."},</v>
      </c>
      <c r="I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80" s="26" t="str">
        <f ca="1">SUBSTITUTE(SUBSTITUTE(SUBSTITUTE(SUBSTITUTE(SUBSTITUTE(SUBSTITUTE(SUBSTITUTE(SUBSTITUTE(
TRIM(CLEAN(Table_Text[[#This Row],[Quote]])),
" {","{"),
"{ ","{"),
" }","}"),
"} ","}"),
" [","["),
"[ ","["),
" ]","]"),
"] ","]")</f>
        <v>"premiumEstimateMessage": "To calculate your final premium please complete the remaining questions.",</v>
      </c>
      <c r="K80" s="26"/>
      <c r="L80" s="51" t="s">
        <v>776</v>
      </c>
    </row>
    <row r="81" spans="2:12" s="22" customFormat="1" ht="21" hidden="1" customHeight="1">
      <c r="B81" s="27" t="s">
        <v>763</v>
      </c>
      <c r="C81" s="27"/>
      <c r="D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81" s="26" t="str">
        <f ca="1">IF(Table_Text[[#This Row],[Header]]="Yes","",IF(Table_Text[[#This Row],[Property]]&lt;&gt;"",SUBSTITUTE(Table_Text[[#This Row],[Type]]," ","")&amp;SUBSTITUTE(Table_Text[[#This Row],[Property]]," ",""),""))</f>
        <v>SidebarPurchasePremiumCompleteHeader</v>
      </c>
      <c r="G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81" s="68" t="str">
        <f ca="1">SUBSTITUTE(SUBSTITUTE(SUBSTITUTE(SUBSTITUTE(SUBSTITUTE(SUBSTITUTE(SUBSTITUTE(SUBSTITUTE(
TRIM(CLEAN(Table_Text[[#This Row],[Config]])),
" {","{"),
"{ ","{"),
" }","}"),
"} ","}"),
" [","["),
"[ ","["),
" ]","]"),
"] ","]")</f>
        <v>"premiumCompleteHeader":{"text": "We have calculated a premium based on the information you have provided."},</v>
      </c>
      <c r="I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81" s="26" t="str">
        <f ca="1">SUBSTITUTE(SUBSTITUTE(SUBSTITUTE(SUBSTITUTE(SUBSTITUTE(SUBSTITUTE(SUBSTITUTE(SUBSTITUTE(
TRIM(CLEAN(Table_Text[[#This Row],[Quote]])),
" {","{"),
"{ ","{"),
" }","}"),
"} ","}"),
" [","["),
"[ ","["),
" ]","]"),
"] ","]")</f>
        <v>"premiumCompleteHeader": "We have calculated a premium based on the information you have provided.",</v>
      </c>
      <c r="K81" s="26"/>
      <c r="L81" s="51" t="s">
        <v>777</v>
      </c>
    </row>
    <row r="82" spans="2:12" s="22" customFormat="1" ht="21" hidden="1" customHeight="1">
      <c r="B82" s="27" t="s">
        <v>764</v>
      </c>
      <c r="C82" s="27"/>
      <c r="D8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82" s="26" t="str">
        <f ca="1">IF(Table_Text[[#This Row],[Header]]="Yes","",IF(Table_Text[[#This Row],[Property]]&lt;&gt;"",SUBSTITUTE(Table_Text[[#This Row],[Type]]," ","")&amp;SUBSTITUTE(Table_Text[[#This Row],[Property]]," ",""),""))</f>
        <v>SidebarPurchasePremiumCompleteLabel</v>
      </c>
      <c r="G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82" s="68" t="str">
        <f ca="1">SUBSTITUTE(SUBSTITUTE(SUBSTITUTE(SUBSTITUTE(SUBSTITUTE(SUBSTITUTE(SUBSTITUTE(SUBSTITUTE(
TRIM(CLEAN(Table_Text[[#This Row],[Config]])),
" {","{"),
"{ ","{"),
" }","}"),
"} ","}"),
" [","["),
"[ ","["),
" ]","]"),
"] ","]")</f>
        <v>"premiumCompleteLabel":{"text": "Your Premium"},</v>
      </c>
      <c r="I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82" s="26" t="str">
        <f ca="1">SUBSTITUTE(SUBSTITUTE(SUBSTITUTE(SUBSTITUTE(SUBSTITUTE(SUBSTITUTE(SUBSTITUTE(SUBSTITUTE(
TRIM(CLEAN(Table_Text[[#This Row],[Quote]])),
" {","{"),
"{ ","{"),
" }","}"),
"} ","}"),
" [","["),
"[ ","["),
" ]","]"),
"] ","]")</f>
        <v>"premiumCompleteLabel": "Your Premium",</v>
      </c>
      <c r="K82" s="26"/>
      <c r="L82" s="52" t="s">
        <v>590</v>
      </c>
    </row>
    <row r="83" spans="2:12" s="22" customFormat="1" ht="21" hidden="1" customHeight="1">
      <c r="B83" s="27" t="s">
        <v>765</v>
      </c>
      <c r="C83" s="27"/>
      <c r="D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83" s="26" t="str">
        <f ca="1">IF(Table_Text[[#This Row],[Header]]="Yes","",IF(Table_Text[[#This Row],[Property]]&lt;&gt;"",SUBSTITUTE(Table_Text[[#This Row],[Type]]," ","")&amp;SUBSTITUTE(Table_Text[[#This Row],[Property]]," ",""),""))</f>
        <v>SidebarPurchasePremiumCompleteMessage</v>
      </c>
      <c r="G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83" s="68" t="str">
        <f ca="1">SUBSTITUTE(SUBSTITUTE(SUBSTITUTE(SUBSTITUTE(SUBSTITUTE(SUBSTITUTE(SUBSTITUTE(SUBSTITUTE(
TRIM(CLEAN(Table_Text[[#This Row],[Config]])),
" {","{"),
"{ ","{"),
" }","}"),
"} ","}"),
" [","["),
"[ ","["),
" ]","]"),
"] ","]")</f>
        <v>"premiumCompleteMessage":{"text": "To finalise your quote please complete the remaining questions and follow the prompts."},</v>
      </c>
      <c r="I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83" s="26" t="str">
        <f ca="1">SUBSTITUTE(SUBSTITUTE(SUBSTITUTE(SUBSTITUTE(SUBSTITUTE(SUBSTITUTE(SUBSTITUTE(SUBSTITUTE(
TRIM(CLEAN(Table_Text[[#This Row],[Quote]])),
" {","{"),
"{ ","{"),
" }","}"),
"} ","}"),
" [","["),
"[ ","["),
" ]","]"),
"] ","]")</f>
        <v>"premiumCompleteMessage": "To finalise your quote please complete the remaining questions and follow the prompts.",</v>
      </c>
      <c r="K83" s="26"/>
      <c r="L83" s="51" t="s">
        <v>591</v>
      </c>
    </row>
    <row r="84" spans="2:12" s="22" customFormat="1" ht="21" hidden="1" customHeight="1">
      <c r="B84" s="27" t="s">
        <v>766</v>
      </c>
      <c r="C84" s="27"/>
      <c r="D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84" s="26" t="str">
        <f ca="1">IF(Table_Text[[#This Row],[Header]]="Yes","",IF(Table_Text[[#This Row],[Property]]&lt;&gt;"",SUBSTITUTE(Table_Text[[#This Row],[Type]]," ","")&amp;SUBSTITUTE(Table_Text[[#This Row],[Property]]," ",""),""))</f>
        <v>SidebarPurchaseBindingQuoteHeader</v>
      </c>
      <c r="G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84" s="68" t="str">
        <f ca="1">SUBSTITUTE(SUBSTITUTE(SUBSTITUTE(SUBSTITUTE(SUBSTITUTE(SUBSTITUTE(SUBSTITUTE(SUBSTITUTE(
TRIM(CLEAN(Table_Text[[#This Row],[Config]])),
" {","{"),
"{ ","{"),
" }","}"),
"} ","}"),
" [","["),
"[ ","["),
" ]","]"),
"] ","]")</f>
        <v>"bindingQuoteHeader":{"text": "We have finalised your quote using the information provided."},</v>
      </c>
      <c r="I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84" s="26" t="str">
        <f ca="1">SUBSTITUTE(SUBSTITUTE(SUBSTITUTE(SUBSTITUTE(SUBSTITUTE(SUBSTITUTE(SUBSTITUTE(SUBSTITUTE(
TRIM(CLEAN(Table_Text[[#This Row],[Quote]])),
" {","{"),
"{ ","{"),
" }","}"),
"} ","}"),
" [","["),
"[ ","["),
" ]","]"),
"] ","]")</f>
        <v>"bindingQuoteHeader": "We have finalised your quote using the information provided.",</v>
      </c>
      <c r="K84" s="26"/>
      <c r="L84" s="51" t="s">
        <v>592</v>
      </c>
    </row>
    <row r="85" spans="2:12" s="22" customFormat="1" ht="21" hidden="1" customHeight="1">
      <c r="B85" s="27" t="s">
        <v>767</v>
      </c>
      <c r="C85" s="27"/>
      <c r="D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85" s="26" t="str">
        <f ca="1">IF(Table_Text[[#This Row],[Header]]="Yes","",IF(Table_Text[[#This Row],[Property]]&lt;&gt;"",SUBSTITUTE(Table_Text[[#This Row],[Type]]," ","")&amp;SUBSTITUTE(Table_Text[[#This Row],[Property]]," ",""),""))</f>
        <v>SidebarPurchaseBindingQuoteLabel</v>
      </c>
      <c r="G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85" s="68" t="str">
        <f ca="1">SUBSTITUTE(SUBSTITUTE(SUBSTITUTE(SUBSTITUTE(SUBSTITUTE(SUBSTITUTE(SUBSTITUTE(SUBSTITUTE(
TRIM(CLEAN(Table_Text[[#This Row],[Config]])),
" {","{"),
"{ ","{"),
" }","}"),
"} ","}"),
" [","["),
"[ ","["),
" ]","]"),
"] ","]")</f>
        <v>"bindingQuoteLabel":{"text": "Your Quote"},</v>
      </c>
      <c r="I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85" s="26" t="str">
        <f ca="1">SUBSTITUTE(SUBSTITUTE(SUBSTITUTE(SUBSTITUTE(SUBSTITUTE(SUBSTITUTE(SUBSTITUTE(SUBSTITUTE(
TRIM(CLEAN(Table_Text[[#This Row],[Quote]])),
" {","{"),
"{ ","{"),
" }","}"),
"} ","}"),
" [","["),
"[ ","["),
" ]","]"),
"] ","]")</f>
        <v>"bindingQuoteLabel": "Your Quote",</v>
      </c>
      <c r="K85" s="26"/>
      <c r="L85" s="52" t="s">
        <v>593</v>
      </c>
    </row>
    <row r="86" spans="2:12" s="22" customFormat="1" ht="21" hidden="1" customHeight="1">
      <c r="B86" s="27" t="s">
        <v>768</v>
      </c>
      <c r="C86" s="27"/>
      <c r="D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86" s="26" t="str">
        <f ca="1">IF(Table_Text[[#This Row],[Header]]="Yes","",IF(Table_Text[[#This Row],[Property]]&lt;&gt;"",SUBSTITUTE(Table_Text[[#This Row],[Type]]," ","")&amp;SUBSTITUTE(Table_Text[[#This Row],[Property]]," ",""),""))</f>
        <v>SidebarPurchaseBindingQuoteMessage</v>
      </c>
      <c r="G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finalise your quote please complete the remaining questions and follow the prompts."
        },</v>
      </c>
      <c r="H86" s="68" t="str">
        <f ca="1">SUBSTITUTE(SUBSTITUTE(SUBSTITUTE(SUBSTITUTE(SUBSTITUTE(SUBSTITUTE(SUBSTITUTE(SUBSTITUTE(
TRIM(CLEAN(Table_Text[[#This Row],[Config]])),
" {","{"),
"{ ","{"),
" }","}"),
"} ","}"),
" [","["),
"[ ","["),
" ]","]"),
"] ","]")</f>
        <v>"bindingQuoteMessage":{"text": "To finalise your quote please complete the remaining questions and follow the prompts."},</v>
      </c>
      <c r="I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finalise your quote please complete the remaining questions and follow the prompts.",</v>
      </c>
      <c r="J86" s="26" t="str">
        <f ca="1">SUBSTITUTE(SUBSTITUTE(SUBSTITUTE(SUBSTITUTE(SUBSTITUTE(SUBSTITUTE(SUBSTITUTE(SUBSTITUTE(
TRIM(CLEAN(Table_Text[[#This Row],[Quote]])),
" {","{"),
"{ ","{"),
" }","}"),
"} ","}"),
" [","["),
"[ ","["),
" ]","]"),
"] ","]")</f>
        <v>"bindingQuoteMessage": "To finalise your quote please complete the remaining questions and follow the prompts.",</v>
      </c>
      <c r="K86" s="26"/>
      <c r="L86" s="51" t="s">
        <v>591</v>
      </c>
    </row>
    <row r="87" spans="2:12" s="22" customFormat="1" ht="21" hidden="1" customHeight="1">
      <c r="B87" s="28" t="s">
        <v>769</v>
      </c>
      <c r="C87" s="27"/>
      <c r="D8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87" s="26" t="str">
        <f ca="1">IF(Table_Text[[#This Row],[Header]]="Yes","",IF(Table_Text[[#This Row],[Property]]&lt;&gt;"",SUBSTITUTE(Table_Text[[#This Row],[Type]]," ","")&amp;SUBSTITUTE(Table_Text[[#This Row],[Property]]," ",""),""))</f>
        <v>SidebarPurchasePaymentDetailsCompleteHeader</v>
      </c>
      <c r="G8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87" s="68" t="str">
        <f ca="1">SUBSTITUTE(SUBSTITUTE(SUBSTITUTE(SUBSTITUTE(SUBSTITUTE(SUBSTITUTE(SUBSTITUTE(SUBSTITUTE(
TRIM(CLEAN(Table_Text[[#This Row],[Config]])),
" {","{"),
"{ ","{"),
" }","}"),
"} ","}"),
" [","["),
"[ ","["),
" ]","]"),
"] ","]")</f>
        <v>"paymentDetailsCompleteHeader":{"text": "We have finalised your quote using the information provided."},</v>
      </c>
      <c r="I8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87" s="26" t="str">
        <f ca="1">SUBSTITUTE(SUBSTITUTE(SUBSTITUTE(SUBSTITUTE(SUBSTITUTE(SUBSTITUTE(SUBSTITUTE(SUBSTITUTE(
TRIM(CLEAN(Table_Text[[#This Row],[Quote]])),
" {","{"),
"{ ","{"),
" }","}"),
"} ","}"),
" [","["),
"[ ","["),
" ]","]"),
"] ","]")</f>
        <v>"paymentDetailsCompleteHeader": "We have finalised your quote using the information provided.",</v>
      </c>
      <c r="K87" s="26"/>
      <c r="L87" s="51" t="s">
        <v>592</v>
      </c>
    </row>
    <row r="88" spans="2:12" s="22" customFormat="1" ht="21" hidden="1" customHeight="1">
      <c r="B88" s="28" t="s">
        <v>770</v>
      </c>
      <c r="C88" s="27"/>
      <c r="D8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88" s="26" t="str">
        <f ca="1">IF(Table_Text[[#This Row],[Header]]="Yes","",IF(Table_Text[[#This Row],[Property]]&lt;&gt;"",SUBSTITUTE(Table_Text[[#This Row],[Type]]," ","")&amp;SUBSTITUTE(Table_Text[[#This Row],[Property]]," ",""),""))</f>
        <v>SidebarPurchasePaymentDetailsCompleteLabel</v>
      </c>
      <c r="G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88" s="68" t="str">
        <f ca="1">SUBSTITUTE(SUBSTITUTE(SUBSTITUTE(SUBSTITUTE(SUBSTITUTE(SUBSTITUTE(SUBSTITUTE(SUBSTITUTE(
TRIM(CLEAN(Table_Text[[#This Row],[Config]])),
" {","{"),
"{ ","{"),
" }","}"),
"} ","}"),
" [","["),
"[ ","["),
" ]","]"),
"] ","]")</f>
        <v>"paymentDetailsCompleteLabel":{"text": "Your Quote"},</v>
      </c>
      <c r="I8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88" s="26" t="str">
        <f ca="1">SUBSTITUTE(SUBSTITUTE(SUBSTITUTE(SUBSTITUTE(SUBSTITUTE(SUBSTITUTE(SUBSTITUTE(SUBSTITUTE(
TRIM(CLEAN(Table_Text[[#This Row],[Quote]])),
" {","{"),
"{ ","{"),
" }","}"),
"} ","}"),
" [","["),
"[ ","["),
" ]","]"),
"] ","]")</f>
        <v>"paymentDetailsCompleteLabel": "Your Quote",</v>
      </c>
      <c r="K88" s="26"/>
      <c r="L88" s="51" t="s">
        <v>593</v>
      </c>
    </row>
    <row r="89" spans="2:12" s="22" customFormat="1" ht="21" hidden="1" customHeight="1">
      <c r="B89" s="28" t="s">
        <v>771</v>
      </c>
      <c r="C89" s="27"/>
      <c r="D8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8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89" s="26" t="str">
        <f ca="1">IF(Table_Text[[#This Row],[Header]]="Yes","",IF(Table_Text[[#This Row],[Property]]&lt;&gt;"",SUBSTITUTE(Table_Text[[#This Row],[Type]]," ","")&amp;SUBSTITUTE(Table_Text[[#This Row],[Property]]," ",""),""))</f>
        <v>SidebarPurchasePaymentDetailsCompleteMessage</v>
      </c>
      <c r="G8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finalise your quote please complete the remaining questions and follow the prompts."
        },</v>
      </c>
      <c r="H89" s="68" t="str">
        <f ca="1">SUBSTITUTE(SUBSTITUTE(SUBSTITUTE(SUBSTITUTE(SUBSTITUTE(SUBSTITUTE(SUBSTITUTE(SUBSTITUTE(
TRIM(CLEAN(Table_Text[[#This Row],[Config]])),
" {","{"),
"{ ","{"),
" }","}"),
"} ","}"),
" [","["),
"[ ","["),
" ]","]"),
"] ","]")</f>
        <v>"paymentDetailsCompleteMessage":{"text": "To finalise your quote please complete the remaining questions and follow the prompts."},</v>
      </c>
      <c r="I8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finalise your quote please complete the remaining questions and follow the prompts.",</v>
      </c>
      <c r="J89" s="26" t="str">
        <f ca="1">SUBSTITUTE(SUBSTITUTE(SUBSTITUTE(SUBSTITUTE(SUBSTITUTE(SUBSTITUTE(SUBSTITUTE(SUBSTITUTE(
TRIM(CLEAN(Table_Text[[#This Row],[Quote]])),
" {","{"),
"{ ","{"),
" }","}"),
"} ","}"),
" [","["),
"[ ","["),
" ]","]"),
"] ","]")</f>
        <v>"paymentDetailsCompleteMessage": "To finalise your quote please complete the remaining questions and follow the prompts.",</v>
      </c>
      <c r="K89" s="26"/>
      <c r="L89" s="51" t="s">
        <v>591</v>
      </c>
    </row>
    <row r="90" spans="2:12" s="22" customFormat="1" ht="21" hidden="1" customHeight="1">
      <c r="B90" s="28" t="s">
        <v>772</v>
      </c>
      <c r="C90" s="27"/>
      <c r="D9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90" s="26" t="str">
        <f ca="1">IF(Table_Text[[#This Row],[Header]]="Yes","",IF(Table_Text[[#This Row],[Property]]&lt;&gt;"",SUBSTITUTE(Table_Text[[#This Row],[Type]]," ","")&amp;SUBSTITUTE(Table_Text[[#This Row],[Property]]," ",""),""))</f>
        <v>SidebarPurchaseLegalTermsAcceptedHeader</v>
      </c>
      <c r="G9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90" s="68" t="str">
        <f ca="1">SUBSTITUTE(SUBSTITUTE(SUBSTITUTE(SUBSTITUTE(SUBSTITUTE(SUBSTITUTE(SUBSTITUTE(SUBSTITUTE(
TRIM(CLEAN(Table_Text[[#This Row],[Config]])),
" {","{"),
"{ ","{"),
" }","}"),
"} ","}"),
" [","["),
"[ ","["),
" ]","]"),
"] ","]")</f>
        <v>"legalTermsAcceptedHeader":{"text": "We have finalised your quote using the information provided."},</v>
      </c>
      <c r="I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90" s="26" t="str">
        <f ca="1">SUBSTITUTE(SUBSTITUTE(SUBSTITUTE(SUBSTITUTE(SUBSTITUTE(SUBSTITUTE(SUBSTITUTE(SUBSTITUTE(
TRIM(CLEAN(Table_Text[[#This Row],[Quote]])),
" {","{"),
"{ ","{"),
" }","}"),
"} ","}"),
" [","["),
"[ ","["),
" ]","]"),
"] ","]")</f>
        <v>"legalTermsAcceptedHeader": "We have finalised your quote using the information provided.",</v>
      </c>
      <c r="K90" s="26"/>
      <c r="L90" s="51" t="s">
        <v>592</v>
      </c>
    </row>
    <row r="91" spans="2:12" s="22" customFormat="1" ht="21" hidden="1" customHeight="1">
      <c r="B91" s="28" t="s">
        <v>773</v>
      </c>
      <c r="C91" s="27"/>
      <c r="D9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91" s="26" t="str">
        <f ca="1">IF(Table_Text[[#This Row],[Header]]="Yes","",IF(Table_Text[[#This Row],[Property]]&lt;&gt;"",SUBSTITUTE(Table_Text[[#This Row],[Type]]," ","")&amp;SUBSTITUTE(Table_Text[[#This Row],[Property]]," ",""),""))</f>
        <v>SidebarPurchaseLegalTermsAcceptedLabel</v>
      </c>
      <c r="G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91" s="68" t="str">
        <f ca="1">SUBSTITUTE(SUBSTITUTE(SUBSTITUTE(SUBSTITUTE(SUBSTITUTE(SUBSTITUTE(SUBSTITUTE(SUBSTITUTE(
TRIM(CLEAN(Table_Text[[#This Row],[Config]])),
" {","{"),
"{ ","{"),
" }","}"),
"} ","}"),
" [","["),
"[ ","["),
" ]","]"),
"] ","]")</f>
        <v>"legalTermsAcceptedLabel":{"text": "Your Quote"},</v>
      </c>
      <c r="I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91" s="26" t="str">
        <f ca="1">SUBSTITUTE(SUBSTITUTE(SUBSTITUTE(SUBSTITUTE(SUBSTITUTE(SUBSTITUTE(SUBSTITUTE(SUBSTITUTE(
TRIM(CLEAN(Table_Text[[#This Row],[Quote]])),
" {","{"),
"{ ","{"),
" }","}"),
"} ","}"),
" [","["),
"[ ","["),
" ]","]"),
"] ","]")</f>
        <v>"legalTermsAcceptedLabel": "Your Quote",</v>
      </c>
      <c r="K91" s="26"/>
      <c r="L91" s="51" t="s">
        <v>593</v>
      </c>
    </row>
    <row r="92" spans="2:12" s="22" customFormat="1" ht="21" hidden="1" customHeight="1">
      <c r="B92" s="28" t="s">
        <v>774</v>
      </c>
      <c r="C92" s="27"/>
      <c r="D9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92" s="26" t="str">
        <f ca="1">IF(Table_Text[[#This Row],[Header]]="Yes","",IF(Table_Text[[#This Row],[Property]]&lt;&gt;"",SUBSTITUTE(Table_Text[[#This Row],[Type]]," ","")&amp;SUBSTITUTE(Table_Text[[#This Row],[Property]]," ",""),""))</f>
        <v>SidebarPurchaseLegalTermsAcceptedMessage</v>
      </c>
      <c r="G9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92" s="68" t="str">
        <f ca="1">SUBSTITUTE(SUBSTITUTE(SUBSTITUTE(SUBSTITUTE(SUBSTITUTE(SUBSTITUTE(SUBSTITUTE(SUBSTITUTE(
TRIM(CLEAN(Table_Text[[#This Row],[Config]])),
" {","{"),
"{ ","{"),
" }","}"),
"} ","}"),
" [","["),
"[ ","["),
" ]","]"),
"] ","]")</f>
        <v>"legalTermsAcceptedMessage":{"text": "To complete your purchase please follow the prompts."},</v>
      </c>
      <c r="I9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92" s="26" t="str">
        <f ca="1">SUBSTITUTE(SUBSTITUTE(SUBSTITUTE(SUBSTITUTE(SUBSTITUTE(SUBSTITUTE(SUBSTITUTE(SUBSTITUTE(
TRIM(CLEAN(Table_Text[[#This Row],[Quote]])),
" {","{"),
"{ ","{"),
" }","}"),
"} ","}"),
" [","["),
"[ ","["),
" ]","]"),
"] ","]")</f>
        <v>"legalTermsAcceptedMessage": "To complete your purchase please follow the prompts.",</v>
      </c>
      <c r="K92" s="26"/>
      <c r="L92" s="51" t="s">
        <v>780</v>
      </c>
    </row>
    <row r="93" spans="2:12" s="22" customFormat="1" ht="21" hidden="1" customHeight="1">
      <c r="B93" s="28" t="s">
        <v>1490</v>
      </c>
      <c r="C93" s="27"/>
      <c r="D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refundHeader</v>
      </c>
      <c r="F93" s="26" t="str">
        <f ca="1">IF(Table_Text[[#This Row],[Header]]="Yes","",IF(Table_Text[[#This Row],[Property]]&lt;&gt;"",SUBSTITUTE(Table_Text[[#This Row],[Type]]," ","")&amp;SUBSTITUTE(Table_Text[[#This Row],[Property]]," ",""),""))</f>
        <v>SidebarPurchaseRefundHeader</v>
      </c>
      <c r="G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"refundHeader": {
            "text": "Based on the information provided you are entitled to a refund."
        },</v>
      </c>
      <c r="H93" s="68" t="str">
        <f ca="1">SUBSTITUTE(SUBSTITUTE(SUBSTITUTE(SUBSTITUTE(SUBSTITUTE(SUBSTITUTE(SUBSTITUTE(SUBSTITUTE(
TRIM(CLEAN(Table_Text[[#This Row],[Config]])),
" {","{"),
"{ ","{"),
" }","}"),
"} ","}"),
" [","["),
"[ ","["),
" ]","]"),
"] ","]")</f>
        <v>"refundHeader":{"text": "Based on the information provided you are entitled to a refund."},</v>
      </c>
      <c r="I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"refundHeader": "Based on the information provided you are entitled to a refund.",</v>
      </c>
      <c r="J93" s="26" t="str">
        <f ca="1">SUBSTITUTE(SUBSTITUTE(SUBSTITUTE(SUBSTITUTE(SUBSTITUTE(SUBSTITUTE(SUBSTITUTE(SUBSTITUTE(
TRIM(CLEAN(Table_Text[[#This Row],[Quote]])),
" {","{"),
"{ ","{"),
" }","}"),
"} ","}"),
" [","["),
"[ ","["),
" ]","]"),
"] ","]")</f>
        <v>"refundHeader": "Based on the information provided you are entitled to a refund.",</v>
      </c>
      <c r="K93" s="26"/>
      <c r="L93" t="s">
        <v>1489</v>
      </c>
    </row>
    <row r="94" spans="2:12" s="22" customFormat="1" ht="21" hidden="1" customHeight="1">
      <c r="B94" s="28" t="s">
        <v>1492</v>
      </c>
      <c r="C94" s="27"/>
      <c r="D9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refundLabel</v>
      </c>
      <c r="F94" s="26" t="str">
        <f ca="1">IF(Table_Text[[#This Row],[Header]]="Yes","",IF(Table_Text[[#This Row],[Property]]&lt;&gt;"",SUBSTITUTE(Table_Text[[#This Row],[Type]]," ","")&amp;SUBSTITUTE(Table_Text[[#This Row],[Property]]," ",""),""))</f>
        <v>SidebarPurchaseRefundLabel</v>
      </c>
      <c r="G9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"refundLabel": {
            "text": "Your Refund"
        },</v>
      </c>
      <c r="H94" s="68" t="str">
        <f ca="1">SUBSTITUTE(SUBSTITUTE(SUBSTITUTE(SUBSTITUTE(SUBSTITUTE(SUBSTITUTE(SUBSTITUTE(SUBSTITUTE(
TRIM(CLEAN(Table_Text[[#This Row],[Config]])),
" {","{"),
"{ ","{"),
" }","}"),
"} ","}"),
" [","["),
"[ ","["),
" ]","]"),
"] ","]")</f>
        <v>"refundLabel":{"text": "Your Refund"},</v>
      </c>
      <c r="I9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"refundLabel": "Your Refund",</v>
      </c>
      <c r="J94" s="26" t="str">
        <f ca="1">SUBSTITUTE(SUBSTITUTE(SUBSTITUTE(SUBSTITUTE(SUBSTITUTE(SUBSTITUTE(SUBSTITUTE(SUBSTITUTE(
TRIM(CLEAN(Table_Text[[#This Row],[Quote]])),
" {","{"),
"{ ","{"),
" }","}"),
"} ","}"),
" [","["),
"[ ","["),
" ]","]"),
"] ","]")</f>
        <v>"refundLabel": "Your Refund",</v>
      </c>
      <c r="K94" s="26"/>
      <c r="L94" t="s">
        <v>1488</v>
      </c>
    </row>
    <row r="95" spans="2:12" s="22" customFormat="1" ht="21" hidden="1" customHeight="1">
      <c r="B95" s="28" t="s">
        <v>1491</v>
      </c>
      <c r="C95" s="27"/>
      <c r="D9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refundMessage</v>
      </c>
      <c r="F95" s="26" t="str">
        <f ca="1">IF(Table_Text[[#This Row],[Header]]="Yes","",IF(Table_Text[[#This Row],[Property]]&lt;&gt;"",SUBSTITUTE(Table_Text[[#This Row],[Type]]," ","")&amp;SUBSTITUTE(Table_Text[[#This Row],[Property]]," ",""),""))</f>
        <v>SidebarPurchaseRefundMessage</v>
      </c>
      <c r="G9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"refundMessage": {
            "text": "To proceed please complete the remaining questions and follow the prompts."
        },</v>
      </c>
      <c r="H95" s="68" t="str">
        <f ca="1">SUBSTITUTE(SUBSTITUTE(SUBSTITUTE(SUBSTITUTE(SUBSTITUTE(SUBSTITUTE(SUBSTITUTE(SUBSTITUTE(
TRIM(CLEAN(Table_Text[[#This Row],[Config]])),
" {","{"),
"{ ","{"),
" }","}"),
"} ","}"),
" [","["),
"[ ","["),
" ]","]"),
"] ","]")</f>
        <v>"refundMessage":{"text": "To proceed please complete the remaining questions and follow the prompts."},</v>
      </c>
      <c r="I9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"refundMessage": "To proceed please complete the remaining questions and follow the prompts.",</v>
      </c>
      <c r="J95" s="26" t="str">
        <f ca="1">SUBSTITUTE(SUBSTITUTE(SUBSTITUTE(SUBSTITUTE(SUBSTITUTE(SUBSTITUTE(SUBSTITUTE(SUBSTITUTE(
TRIM(CLEAN(Table_Text[[#This Row],[Quote]])),
" {","{"),
"{ ","{"),
" }","}"),
"} ","}"),
" [","["),
"[ ","["),
" ]","]"),
"] ","]")</f>
        <v>"refundMessage": "To proceed please complete the remaining questions and follow the prompts.",</v>
      </c>
      <c r="K95" s="26"/>
      <c r="L95" t="s">
        <v>1496</v>
      </c>
    </row>
    <row r="96" spans="2:12" s="22" customFormat="1" ht="21" hidden="1" customHeight="1">
      <c r="B96" s="28" t="s">
        <v>1493</v>
      </c>
      <c r="C96" s="27"/>
      <c r="D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noPaymentHeader</v>
      </c>
      <c r="F96" s="26" t="str">
        <f ca="1">IF(Table_Text[[#This Row],[Header]]="Yes","",IF(Table_Text[[#This Row],[Property]]&lt;&gt;"",SUBSTITUTE(Table_Text[[#This Row],[Type]]," ","")&amp;SUBSTITUTE(Table_Text[[#This Row],[Property]]," ",""),""))</f>
        <v>SidebarPurchaseNoPaymentHeader</v>
      </c>
      <c r="G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"noPaymentHeader": {
            "text": "Based on the information provided there is no cost to complete your quote."
        },</v>
      </c>
      <c r="H96" s="68" t="str">
        <f ca="1">SUBSTITUTE(SUBSTITUTE(SUBSTITUTE(SUBSTITUTE(SUBSTITUTE(SUBSTITUTE(SUBSTITUTE(SUBSTITUTE(
TRIM(CLEAN(Table_Text[[#This Row],[Config]])),
" {","{"),
"{ ","{"),
" }","}"),
"} ","}"),
" [","["),
"[ ","["),
" ]","]"),
"] ","]")</f>
        <v>"noPaymentHeader":{"text": "Based on the information provided there is no cost to complete your quote."},</v>
      </c>
      <c r="I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"noPaymentHeader": "Based on the information provided there is no cost to complete your quote.",</v>
      </c>
      <c r="J96" s="26" t="str">
        <f ca="1">SUBSTITUTE(SUBSTITUTE(SUBSTITUTE(SUBSTITUTE(SUBSTITUTE(SUBSTITUTE(SUBSTITUTE(SUBSTITUTE(
TRIM(CLEAN(Table_Text[[#This Row],[Quote]])),
" {","{"),
"{ ","{"),
" }","}"),
"} ","}"),
" [","["),
"[ ","["),
" ]","]"),
"] ","]")</f>
        <v>"noPaymentHeader": "Based on the information provided there is no cost to complete your quote.",</v>
      </c>
      <c r="K96" s="26"/>
      <c r="L96" s="51" t="s">
        <v>1497</v>
      </c>
    </row>
    <row r="97" spans="2:12" s="22" customFormat="1" ht="21" hidden="1" customHeight="1">
      <c r="B97" s="28" t="s">
        <v>1495</v>
      </c>
      <c r="C97" s="27"/>
      <c r="D9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noPaymentLabel</v>
      </c>
      <c r="F97" s="26" t="str">
        <f ca="1">IF(Table_Text[[#This Row],[Header]]="Yes","",IF(Table_Text[[#This Row],[Property]]&lt;&gt;"",SUBSTITUTE(Table_Text[[#This Row],[Type]]," ","")&amp;SUBSTITUTE(Table_Text[[#This Row],[Property]]," ",""),""))</f>
        <v>SidebarPurchaseNoPaymentLabel</v>
      </c>
      <c r="G9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"noPaymentLabel": {
            "text": "Your Quote"
        },</v>
      </c>
      <c r="H97" s="68" t="str">
        <f ca="1">SUBSTITUTE(SUBSTITUTE(SUBSTITUTE(SUBSTITUTE(SUBSTITUTE(SUBSTITUTE(SUBSTITUTE(SUBSTITUTE(
TRIM(CLEAN(Table_Text[[#This Row],[Config]])),
" {","{"),
"{ ","{"),
" }","}"),
"} ","}"),
" [","["),
"[ ","["),
" ]","]"),
"] ","]")</f>
        <v>"noPaymentLabel":{"text": "Your Quote"},</v>
      </c>
      <c r="I9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"noPaymentLabel": "Your Quote",</v>
      </c>
      <c r="J97" s="26" t="str">
        <f ca="1">SUBSTITUTE(SUBSTITUTE(SUBSTITUTE(SUBSTITUTE(SUBSTITUTE(SUBSTITUTE(SUBSTITUTE(SUBSTITUTE(
TRIM(CLEAN(Table_Text[[#This Row],[Quote]])),
" {","{"),
"{ ","{"),
" }","}"),
"} ","}"),
" [","["),
"[ ","["),
" ]","]"),
"] ","]")</f>
        <v>"noPaymentLabel": "Your Quote",</v>
      </c>
      <c r="K97" s="26"/>
      <c r="L97" s="51" t="s">
        <v>593</v>
      </c>
    </row>
    <row r="98" spans="2:12" s="22" customFormat="1" ht="21" hidden="1" customHeight="1">
      <c r="B98" s="28" t="s">
        <v>1494</v>
      </c>
      <c r="C98" s="27"/>
      <c r="D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noPaymentMessage</v>
      </c>
      <c r="F98" s="26" t="str">
        <f ca="1">IF(Table_Text[[#This Row],[Header]]="Yes","",IF(Table_Text[[#This Row],[Property]]&lt;&gt;"",SUBSTITUTE(Table_Text[[#This Row],[Type]]," ","")&amp;SUBSTITUTE(Table_Text[[#This Row],[Property]]," ",""),""))</f>
        <v>SidebarPurchaseNoPaymentMessage</v>
      </c>
      <c r="G9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"noPaymentMessage": {
            "text": "To proceed please complete the remaining questions and follow the prompts."
        },</v>
      </c>
      <c r="H98" s="68" t="str">
        <f ca="1">SUBSTITUTE(SUBSTITUTE(SUBSTITUTE(SUBSTITUTE(SUBSTITUTE(SUBSTITUTE(SUBSTITUTE(SUBSTITUTE(
TRIM(CLEAN(Table_Text[[#This Row],[Config]])),
" {","{"),
"{ ","{"),
" }","}"),
"} ","}"),
" [","["),
"[ ","["),
" ]","]"),
"] ","]")</f>
        <v>"noPaymentMessage":{"text": "To proceed please complete the remaining questions and follow the prompts."},</v>
      </c>
      <c r="I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"noPaymentMessage": "To proceed please complete the remaining questions and follow the prompts.",</v>
      </c>
      <c r="J98" s="26" t="str">
        <f ca="1">SUBSTITUTE(SUBSTITUTE(SUBSTITUTE(SUBSTITUTE(SUBSTITUTE(SUBSTITUTE(SUBSTITUTE(SUBSTITUTE(
TRIM(CLEAN(Table_Text[[#This Row],[Quote]])),
" {","{"),
"{ ","{"),
" }","}"),
"} ","}"),
" [","["),
"[ ","["),
" ]","]"),
"] ","]")</f>
        <v>"noPaymentMessage": "To proceed please complete the remaining questions and follow the prompts.",</v>
      </c>
      <c r="K98" s="26"/>
      <c r="L98" s="51" t="s">
        <v>1496</v>
      </c>
    </row>
    <row r="99" spans="2:12" s="22" customFormat="1" ht="21" hidden="1" customHeight="1">
      <c r="B99" s="28" t="s">
        <v>1333</v>
      </c>
      <c r="C99" s="27"/>
      <c r="D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reviewTriggeredHeader</v>
      </c>
      <c r="F99" s="26" t="str">
        <f ca="1">IF(Table_Text[[#This Row],[Header]]="Yes","",IF(Table_Text[[#This Row],[Property]]&lt;&gt;"",SUBSTITUTE(Table_Text[[#This Row],[Type]]," ","")&amp;SUBSTITUTE(Table_Text[[#This Row],[Property]]," ",""),""))</f>
        <v>SidebarPurchaseReviewTriggeredHeader</v>
      </c>
      <c r="G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"reviewTriggeredHeader": {
            "text": "Your quote needs to be reviewed by one of our representatives."
        },</v>
      </c>
      <c r="H99" s="68" t="str">
        <f ca="1">SUBSTITUTE(SUBSTITUTE(SUBSTITUTE(SUBSTITUTE(SUBSTITUTE(SUBSTITUTE(SUBSTITUTE(SUBSTITUTE(
TRIM(CLEAN(Table_Text[[#This Row],[Config]])),
" {","{"),
"{ ","{"),
" }","}"),
"} ","}"),
" [","["),
"[ ","["),
" ]","]"),
"] ","]")</f>
        <v>"reviewTriggeredHeader":{"text": "Your quote needs to be reviewed by one of our representatives."},</v>
      </c>
      <c r="I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"reviewTriggeredHeader": "Your quote needs to be reviewed by one of our representatives.",</v>
      </c>
      <c r="J99" s="26" t="str">
        <f ca="1">SUBSTITUTE(SUBSTITUTE(SUBSTITUTE(SUBSTITUTE(SUBSTITUTE(SUBSTITUTE(SUBSTITUTE(SUBSTITUTE(
TRIM(CLEAN(Table_Text[[#This Row],[Quote]])),
" {","{"),
"{ ","{"),
" }","}"),
"} ","}"),
" [","["),
"[ ","["),
" ]","]"),
"] ","]")</f>
        <v>"reviewTriggeredHeader": "Your quote needs to be reviewed by one of our representatives.",</v>
      </c>
      <c r="K99" s="26"/>
      <c r="L99" s="52" t="s">
        <v>1077</v>
      </c>
    </row>
    <row r="100" spans="2:12" s="22" customFormat="1" ht="21" hidden="1" customHeight="1">
      <c r="B100" s="28" t="s">
        <v>1334</v>
      </c>
      <c r="C100" s="27"/>
      <c r="D10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reviewTriggeredLabel</v>
      </c>
      <c r="F100" s="26" t="str">
        <f ca="1">IF(Table_Text[[#This Row],[Header]]="Yes","",IF(Table_Text[[#This Row],[Property]]&lt;&gt;"",SUBSTITUTE(Table_Text[[#This Row],[Type]]," ","")&amp;SUBSTITUTE(Table_Text[[#This Row],[Property]]," ",""),""))</f>
        <v>SidebarPurchaseReviewTriggeredLabel</v>
      </c>
      <c r="G10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"reviewTriggeredLabel": {
            "text": "Quote Needs Review"
        },</v>
      </c>
      <c r="H100" s="68" t="str">
        <f ca="1">SUBSTITUTE(SUBSTITUTE(SUBSTITUTE(SUBSTITUTE(SUBSTITUTE(SUBSTITUTE(SUBSTITUTE(SUBSTITUTE(
TRIM(CLEAN(Table_Text[[#This Row],[Config]])),
" {","{"),
"{ ","{"),
" }","}"),
"} ","}"),
" [","["),
"[ ","["),
" ]","]"),
"] ","]")</f>
        <v>"reviewTriggeredLabel":{"text": "Quote Needs Review"},</v>
      </c>
      <c r="I10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"reviewTriggeredLabel": "Quote Needs Review",</v>
      </c>
      <c r="J100" s="26" t="str">
        <f ca="1">SUBSTITUTE(SUBSTITUTE(SUBSTITUTE(SUBSTITUTE(SUBSTITUTE(SUBSTITUTE(SUBSTITUTE(SUBSTITUTE(
TRIM(CLEAN(Table_Text[[#This Row],[Quote]])),
" {","{"),
"{ ","{"),
" }","}"),
"} ","}"),
" [","["),
"[ ","["),
" ]","]"),
"] ","]")</f>
        <v>"reviewTriggeredLabel": "Quote Needs Review",</v>
      </c>
      <c r="K100" s="26"/>
      <c r="L100" s="52" t="s">
        <v>1078</v>
      </c>
    </row>
    <row r="101" spans="2:12" s="22" customFormat="1" ht="21" hidden="1" customHeight="1">
      <c r="B101" s="290" t="s">
        <v>1335</v>
      </c>
      <c r="C101" s="27"/>
      <c r="D1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reviewTriggeredMessageDefault</v>
      </c>
      <c r="F101" s="26" t="str">
        <f ca="1">IF(Table_Text[[#This Row],[Header]]="Yes","",IF(Table_Text[[#This Row],[Property]]&lt;&gt;"",SUBSTITUTE(Table_Text[[#This Row],[Type]]," ","")&amp;SUBSTITUTE(Table_Text[[#This Row],[Property]]," ",""),""))</f>
        <v>SidebarPurchaseReviewTriggeredMessageDefault</v>
      </c>
      <c r="G1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"reviewTriggeredMessageDefault": {
            "text": "Based on your selections your quote needs to be reviewed before you can complete your purchase."
        },</v>
      </c>
      <c r="H101" s="68" t="str">
        <f ca="1">SUBSTITUTE(SUBSTITUTE(SUBSTITUTE(SUBSTITUTE(SUBSTITUTE(SUBSTITUTE(SUBSTITUTE(SUBSTITUTE(
TRIM(CLEAN(Table_Text[[#This Row],[Config]])),
" {","{"),
"{ ","{"),
" }","}"),
"} ","}"),
" [","["),
"[ ","["),
" ]","]"),
"] ","]")</f>
        <v>"reviewTriggeredMessageDefault":{"text": "Based on your selections your quote needs to be reviewed before you can complete your purchase."},</v>
      </c>
      <c r="I1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"reviewTriggeredMessageDefault": "Based on your selections your quote needs to be reviewed before you can complete your purchase.",</v>
      </c>
      <c r="J101" s="26" t="str">
        <f ca="1">SUBSTITUTE(SUBSTITUTE(SUBSTITUTE(SUBSTITUTE(SUBSTITUTE(SUBSTITUTE(SUBSTITUTE(SUBSTITUTE(
TRIM(CLEAN(Table_Text[[#This Row],[Quote]])),
" {","{"),
"{ ","{"),
" }","}"),
"} ","}"),
" [","["),
"[ ","["),
" ]","]"),
"] ","]")</f>
        <v>"reviewTriggeredMessageDefault": "Based on your selections your quote needs to be reviewed before you can complete your purchase.",</v>
      </c>
      <c r="K101" s="26"/>
      <c r="L101" s="52" t="s">
        <v>1079</v>
      </c>
    </row>
    <row r="102" spans="2:12" s="22" customFormat="1" ht="21" hidden="1" customHeight="1">
      <c r="B102" s="290" t="s">
        <v>1336</v>
      </c>
      <c r="C102" s="27"/>
      <c r="D10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reviewTriggeredMessageAppendix</v>
      </c>
      <c r="F102" s="26" t="str">
        <f ca="1">IF(Table_Text[[#This Row],[Header]]="Yes","",IF(Table_Text[[#This Row],[Property]]&lt;&gt;"",SUBSTITUTE(Table_Text[[#This Row],[Type]]," ","")&amp;SUBSTITUTE(Table_Text[[#This Row],[Property]]," ",""),""))</f>
        <v>SidebarPurchaseReviewTriggeredMessageAppendix</v>
      </c>
      <c r="G10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"reviewTriggeredMessageAppendix": {
            "text": "If you would like to discuss your quote with one of our representatives please request a call-back."
        },</v>
      </c>
      <c r="H102" s="68" t="str">
        <f ca="1">SUBSTITUTE(SUBSTITUTE(SUBSTITUTE(SUBSTITUTE(SUBSTITUTE(SUBSTITUTE(SUBSTITUTE(SUBSTITUTE(
TRIM(CLEAN(Table_Text[[#This Row],[Config]])),
" {","{"),
"{ ","{"),
" }","}"),
"} ","}"),
" [","["),
"[ ","["),
" ]","]"),
"] ","]")</f>
        <v>"reviewTriggeredMessageAppendix":{"text": "If you would like to discuss your quote with one of our representatives please request a call-back."},</v>
      </c>
      <c r="I10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"reviewTriggeredMessageAppendix": "If you would like to discuss your quote with one of our representatives please request a call-back.",</v>
      </c>
      <c r="J102" s="26" t="str">
        <f ca="1">SUBSTITUTE(SUBSTITUTE(SUBSTITUTE(SUBSTITUTE(SUBSTITUTE(SUBSTITUTE(SUBSTITUTE(SUBSTITUTE(
TRIM(CLEAN(Table_Text[[#This Row],[Quote]])),
" {","{"),
"{ ","{"),
" }","}"),
"} ","}"),
" [","["),
"[ ","["),
" ]","]"),
"] ","]")</f>
        <v>"reviewTriggeredMessageAppendix": "If you would like to discuss your quote with one of our representatives please request a call-back.",</v>
      </c>
      <c r="K102" s="26"/>
      <c r="L102" s="246" t="s">
        <v>1081</v>
      </c>
    </row>
    <row r="103" spans="2:12" s="22" customFormat="1" ht="21" hidden="1" customHeight="1">
      <c r="B103" s="290" t="s">
        <v>1337</v>
      </c>
      <c r="C103" s="27"/>
      <c r="D10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endorsementTriggeredHeader</v>
      </c>
      <c r="F103" s="26" t="str">
        <f ca="1">IF(Table_Text[[#This Row],[Header]]="Yes","",IF(Table_Text[[#This Row],[Property]]&lt;&gt;"",SUBSTITUTE(Table_Text[[#This Row],[Type]]," ","")&amp;SUBSTITUTE(Table_Text[[#This Row],[Property]]," ",""),""))</f>
        <v>SidebarPurchaseEndorsementTriggeredHeader</v>
      </c>
      <c r="G10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"endorsementTriggeredHeader": {
            "text": "Your quote needs to be reviewed and endorsed by an underwriter."
        },</v>
      </c>
      <c r="H103" s="68" t="str">
        <f ca="1">SUBSTITUTE(SUBSTITUTE(SUBSTITUTE(SUBSTITUTE(SUBSTITUTE(SUBSTITUTE(SUBSTITUTE(SUBSTITUTE(
TRIM(CLEAN(Table_Text[[#This Row],[Config]])),
" {","{"),
"{ ","{"),
" }","}"),
"} ","}"),
" [","["),
"[ ","["),
" ]","]"),
"] ","]")</f>
        <v>"endorsementTriggeredHeader":{"text": "Your quote needs to be reviewed and endorsed by an underwriter."},</v>
      </c>
      <c r="I10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"endorsementTriggeredHeader": "Your quote needs to be reviewed and endorsed by an underwriter.",</v>
      </c>
      <c r="J103" s="26" t="str">
        <f ca="1">SUBSTITUTE(SUBSTITUTE(SUBSTITUTE(SUBSTITUTE(SUBSTITUTE(SUBSTITUTE(SUBSTITUTE(SUBSTITUTE(
TRIM(CLEAN(Table_Text[[#This Row],[Quote]])),
" {","{"),
"{ ","{"),
" }","}"),
"} ","}"),
" [","["),
"[ ","["),
" ]","]"),
"] ","]")</f>
        <v>"endorsementTriggeredHeader": "Your quote needs to be reviewed and endorsed by an underwriter.",</v>
      </c>
      <c r="K103" s="26"/>
      <c r="L103" s="52" t="s">
        <v>1376</v>
      </c>
    </row>
    <row r="104" spans="2:12" s="22" customFormat="1" ht="21" hidden="1" customHeight="1">
      <c r="B104" s="290" t="s">
        <v>1338</v>
      </c>
      <c r="C104" s="27"/>
      <c r="D10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endorsementTriggeredLabel</v>
      </c>
      <c r="F104" s="26" t="str">
        <f ca="1">IF(Table_Text[[#This Row],[Header]]="Yes","",IF(Table_Text[[#This Row],[Property]]&lt;&gt;"",SUBSTITUTE(Table_Text[[#This Row],[Type]]," ","")&amp;SUBSTITUTE(Table_Text[[#This Row],[Property]]," ",""),""))</f>
        <v>SidebarPurchaseEndorsementTriggeredLabel</v>
      </c>
      <c r="G10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"endorsementTriggeredLabel": {
            "text": "Quote Referral"
        },</v>
      </c>
      <c r="H104" s="68" t="str">
        <f ca="1">SUBSTITUTE(SUBSTITUTE(SUBSTITUTE(SUBSTITUTE(SUBSTITUTE(SUBSTITUTE(SUBSTITUTE(SUBSTITUTE(
TRIM(CLEAN(Table_Text[[#This Row],[Config]])),
" {","{"),
"{ ","{"),
" }","}"),
"} ","}"),
" [","["),
"[ ","["),
" ]","]"),
"] ","]")</f>
        <v>"endorsementTriggeredLabel":{"text": "Quote Referral"},</v>
      </c>
      <c r="I10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"endorsementTriggeredLabel": "Quote Referral",</v>
      </c>
      <c r="J104" s="26" t="str">
        <f ca="1">SUBSTITUTE(SUBSTITUTE(SUBSTITUTE(SUBSTITUTE(SUBSTITUTE(SUBSTITUTE(SUBSTITUTE(SUBSTITUTE(
TRIM(CLEAN(Table_Text[[#This Row],[Quote]])),
" {","{"),
"{ ","{"),
" }","}"),
"} ","}"),
" [","["),
"[ ","["),
" ]","]"),
"] ","]")</f>
        <v>"endorsementTriggeredLabel": "Quote Referral",</v>
      </c>
      <c r="K104" s="26"/>
      <c r="L104" s="52" t="s">
        <v>594</v>
      </c>
    </row>
    <row r="105" spans="2:12" s="22" customFormat="1" ht="21" hidden="1" customHeight="1">
      <c r="B105" s="290" t="s">
        <v>1339</v>
      </c>
      <c r="C105" s="27"/>
      <c r="D1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endorsementTriggeredMessageDefault</v>
      </c>
      <c r="F105" s="26" t="str">
        <f ca="1">IF(Table_Text[[#This Row],[Header]]="Yes","",IF(Table_Text[[#This Row],[Property]]&lt;&gt;"",SUBSTITUTE(Table_Text[[#This Row],[Type]]," ","")&amp;SUBSTITUTE(Table_Text[[#This Row],[Property]]," ",""),""))</f>
        <v>SidebarPurchaseEndorsementTriggeredMessageDefault</v>
      </c>
      <c r="G1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"endorsementTriggeredMessageDefault": {
            "text": "Based on your selections your quote needs to be endorsed by an underwriter before you can complete your purchase."
        },</v>
      </c>
      <c r="H105" s="68" t="str">
        <f ca="1">SUBSTITUTE(SUBSTITUTE(SUBSTITUTE(SUBSTITUTE(SUBSTITUTE(SUBSTITUTE(SUBSTITUTE(SUBSTITUTE(
TRIM(CLEAN(Table_Text[[#This Row],[Config]])),
" {","{"),
"{ ","{"),
" }","}"),
"} ","}"),
" [","["),
"[ ","["),
" ]","]"),
"] ","]")</f>
        <v>"endorsementTriggeredMessageDefault":{"text": "Based on your selections your quote needs to be endorsed by an underwriter before you can complete your purchase."},</v>
      </c>
      <c r="I1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"endorsementTriggeredMessageDefault": "Based on your selections your quote needs to be endorsed by an underwriter before you can complete your purchase.",</v>
      </c>
      <c r="J105" s="26" t="str">
        <f ca="1">SUBSTITUTE(SUBSTITUTE(SUBSTITUTE(SUBSTITUTE(SUBSTITUTE(SUBSTITUTE(SUBSTITUTE(SUBSTITUTE(
TRIM(CLEAN(Table_Text[[#This Row],[Quote]])),
" {","{"),
"{ ","{"),
" }","}"),
"} ","}"),
" [","["),
"[ ","["),
" ]","]"),
"] ","]")</f>
        <v>"endorsementTriggeredMessageDefault": "Based on your selections your quote needs to be endorsed by an underwriter before you can complete your purchase.",</v>
      </c>
      <c r="K105" s="26"/>
      <c r="L105" s="52" t="s">
        <v>1080</v>
      </c>
    </row>
    <row r="106" spans="2:12" s="22" customFormat="1" ht="21" hidden="1" customHeight="1">
      <c r="B106" s="290" t="s">
        <v>1340</v>
      </c>
      <c r="C106" s="27"/>
      <c r="D1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endorsementTriggeredMessageAppendix</v>
      </c>
      <c r="F106" s="26" t="str">
        <f ca="1">IF(Table_Text[[#This Row],[Header]]="Yes","",IF(Table_Text[[#This Row],[Property]]&lt;&gt;"",SUBSTITUTE(Table_Text[[#This Row],[Type]]," ","")&amp;SUBSTITUTE(Table_Text[[#This Row],[Property]]," ",""),""))</f>
        <v>SidebarPurchaseEndorsementTriggeredMessageAppendix</v>
      </c>
      <c r="G1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"endorsementTriggeredMessageAppendix": {
            "text": "If you would like to discuss your quote with one of our representatives please request a call-back."
        },</v>
      </c>
      <c r="H106" s="68" t="str">
        <f ca="1">SUBSTITUTE(SUBSTITUTE(SUBSTITUTE(SUBSTITUTE(SUBSTITUTE(SUBSTITUTE(SUBSTITUTE(SUBSTITUTE(
TRIM(CLEAN(Table_Text[[#This Row],[Config]])),
" {","{"),
"{ ","{"),
" }","}"),
"} ","}"),
" [","["),
"[ ","["),
" ]","]"),
"] ","]")</f>
        <v>"endorsementTriggeredMessageAppendix":{"text": "If you would like to discuss your quote with one of our representatives please request a call-back."},</v>
      </c>
      <c r="I1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"endorsementTriggeredMessageAppendix": "If you would like to discuss your quote with one of our representatives please request a call-back.",</v>
      </c>
      <c r="J106" s="26" t="str">
        <f ca="1">SUBSTITUTE(SUBSTITUTE(SUBSTITUTE(SUBSTITUTE(SUBSTITUTE(SUBSTITUTE(SUBSTITUTE(SUBSTITUTE(
TRIM(CLEAN(Table_Text[[#This Row],[Quote]])),
" {","{"),
"{ ","{"),
" }","}"),
"} ","}"),
" [","["),
"[ ","["),
" ]","]"),
"] ","]")</f>
        <v>"endorsementTriggeredMessageAppendix": "If you would like to discuss your quote with one of our representatives please request a call-back.",</v>
      </c>
      <c r="K106" s="26"/>
      <c r="L106" s="246" t="s">
        <v>1081</v>
      </c>
    </row>
    <row r="107" spans="2:12" s="22" customFormat="1" ht="21" hidden="1" customHeight="1">
      <c r="B107" s="28" t="s">
        <v>1341</v>
      </c>
      <c r="C107" s="27"/>
      <c r="D10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declineTriggeredHeader</v>
      </c>
      <c r="F107" s="26" t="str">
        <f ca="1">IF(Table_Text[[#This Row],[Header]]="Yes","",IF(Table_Text[[#This Row],[Property]]&lt;&gt;"",SUBSTITUTE(Table_Text[[#This Row],[Type]]," ","")&amp;SUBSTITUTE(Table_Text[[#This Row],[Property]]," ",""),""))</f>
        <v>SidebarPurchaseDeclineTriggeredHeader</v>
      </c>
      <c r="G10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"declineTriggeredHeader": {
            "text": "We cannot generate your quote."
        },</v>
      </c>
      <c r="H107" s="68" t="str">
        <f ca="1">SUBSTITUTE(SUBSTITUTE(SUBSTITUTE(SUBSTITUTE(SUBSTITUTE(SUBSTITUTE(SUBSTITUTE(SUBSTITUTE(
TRIM(CLEAN(Table_Text[[#This Row],[Config]])),
" {","{"),
"{ ","{"),
" }","}"),
"} ","}"),
" [","["),
"[ ","["),
" ]","]"),
"] ","]")</f>
        <v>"declineTriggeredHeader":{"text": "We cannot generate your quote."},</v>
      </c>
      <c r="I10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"declineTriggeredHeader": "We cannot generate your quote.",</v>
      </c>
      <c r="J107" s="26" t="str">
        <f ca="1">SUBSTITUTE(SUBSTITUTE(SUBSTITUTE(SUBSTITUTE(SUBSTITUTE(SUBSTITUTE(SUBSTITUTE(SUBSTITUTE(
TRIM(CLEAN(Table_Text[[#This Row],[Quote]])),
" {","{"),
"{ ","{"),
" }","}"),
"} ","}"),
" [","["),
"[ ","["),
" ]","]"),
"] ","]")</f>
        <v>"declineTriggeredHeader": "We cannot generate your quote.",</v>
      </c>
      <c r="K107" s="26"/>
      <c r="L107" s="52" t="s">
        <v>598</v>
      </c>
    </row>
    <row r="108" spans="2:12" s="22" customFormat="1" ht="21" hidden="1" customHeight="1">
      <c r="B108" s="28" t="s">
        <v>1342</v>
      </c>
      <c r="C108" s="27"/>
      <c r="D1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declineTriggeredLabel</v>
      </c>
      <c r="F108" s="26" t="str">
        <f ca="1">IF(Table_Text[[#This Row],[Header]]="Yes","",IF(Table_Text[[#This Row],[Property]]&lt;&gt;"",SUBSTITUTE(Table_Text[[#This Row],[Type]]," ","")&amp;SUBSTITUTE(Table_Text[[#This Row],[Property]]," ",""),""))</f>
        <v>SidebarPurchaseDeclineTriggeredLabel</v>
      </c>
      <c r="G1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"declineTriggeredLabel": {
            "text": "Quote Declined"
        },</v>
      </c>
      <c r="H108" s="68" t="str">
        <f ca="1">SUBSTITUTE(SUBSTITUTE(SUBSTITUTE(SUBSTITUTE(SUBSTITUTE(SUBSTITUTE(SUBSTITUTE(SUBSTITUTE(
TRIM(CLEAN(Table_Text[[#This Row],[Config]])),
" {","{"),
"{ ","{"),
" }","}"),
"} ","}"),
" [","["),
"[ ","["),
" ]","]"),
"] ","]")</f>
        <v>"declineTriggeredLabel":{"text": "Quote Declined"},</v>
      </c>
      <c r="I1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"declineTriggeredLabel": "Quote Declined",</v>
      </c>
      <c r="J108" s="26" t="str">
        <f ca="1">SUBSTITUTE(SUBSTITUTE(SUBSTITUTE(SUBSTITUTE(SUBSTITUTE(SUBSTITUTE(SUBSTITUTE(SUBSTITUTE(
TRIM(CLEAN(Table_Text[[#This Row],[Quote]])),
" {","{"),
"{ ","{"),
" }","}"),
"} ","}"),
" [","["),
"[ ","["),
" ]","]"),
"] ","]")</f>
        <v>"declineTriggeredLabel": "Quote Declined",</v>
      </c>
      <c r="K108" s="26"/>
      <c r="L108" s="52" t="s">
        <v>599</v>
      </c>
    </row>
    <row r="109" spans="2:12" s="22" customFormat="1" ht="21" hidden="1" customHeight="1">
      <c r="B109" s="28" t="s">
        <v>1343</v>
      </c>
      <c r="C109" s="27"/>
      <c r="D10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0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declineTriggeredMessageDefault</v>
      </c>
      <c r="F109" s="26" t="str">
        <f ca="1">IF(Table_Text[[#This Row],[Header]]="Yes","",IF(Table_Text[[#This Row],[Property]]&lt;&gt;"",SUBSTITUTE(Table_Text[[#This Row],[Type]]," ","")&amp;SUBSTITUTE(Table_Text[[#This Row],[Property]]," ",""),""))</f>
        <v>SidebarPurchaseDeclineTriggeredMessageDefault</v>
      </c>
      <c r="G10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"declineTriggeredMessageDefault": {
            "text": "Unfortunately you are ineligible to purchase this insurance product based on your selections."
        },</v>
      </c>
      <c r="H109" s="68" t="str">
        <f ca="1">SUBSTITUTE(SUBSTITUTE(SUBSTITUTE(SUBSTITUTE(SUBSTITUTE(SUBSTITUTE(SUBSTITUTE(SUBSTITUTE(
TRIM(CLEAN(Table_Text[[#This Row],[Config]])),
" {","{"),
"{ ","{"),
" }","}"),
"} ","}"),
" [","["),
"[ ","["),
" ]","]"),
"] ","]")</f>
        <v>"declineTriggeredMessageDefault":{"text": "Unfortunately you are ineligible to purchase this insurance product based on your selections."},</v>
      </c>
      <c r="I10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"declineTriggeredMessageDefault": "Unfortunately you are ineligible to purchase this insurance product based on your selections.",</v>
      </c>
      <c r="J109" s="26" t="str">
        <f ca="1">SUBSTITUTE(SUBSTITUTE(SUBSTITUTE(SUBSTITUTE(SUBSTITUTE(SUBSTITUTE(SUBSTITUTE(SUBSTITUTE(
TRIM(CLEAN(Table_Text[[#This Row],[Quote]])),
" {","{"),
"{ ","{"),
" }","}"),
"} ","}"),
" [","["),
"[ ","["),
" ]","]"),
"] ","]")</f>
        <v>"declineTriggeredMessageDefault": "Unfortunately you are ineligible to purchase this insurance product based on your selections.",</v>
      </c>
      <c r="K109" s="26"/>
      <c r="L109" s="172" t="s">
        <v>600</v>
      </c>
    </row>
    <row r="110" spans="2:12" s="22" customFormat="1" ht="21" hidden="1" customHeight="1">
      <c r="B110" s="28" t="s">
        <v>1344</v>
      </c>
      <c r="C110" s="27"/>
      <c r="D11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declineTriggeredMessageAppendix</v>
      </c>
      <c r="F110" s="26" t="str">
        <f ca="1">IF(Table_Text[[#This Row],[Header]]="Yes","",IF(Table_Text[[#This Row],[Property]]&lt;&gt;"",SUBSTITUTE(Table_Text[[#This Row],[Type]]," ","")&amp;SUBSTITUTE(Table_Text[[#This Row],[Property]]," ",""),""))</f>
        <v>SidebarPurchaseDeclineTriggeredMessageAppendix</v>
      </c>
      <c r="G11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"declineTriggeredMessageAppendix": {
            "text": "However, if you enter your contact details one of our qualified insurance experts will assist you in exploring alternative insurance products that may suit your situation."
        },</v>
      </c>
      <c r="H110" s="68" t="str">
        <f ca="1">SUBSTITUTE(SUBSTITUTE(SUBSTITUTE(SUBSTITUTE(SUBSTITUTE(SUBSTITUTE(SUBSTITUTE(SUBSTITUTE(
TRIM(CLEAN(Table_Text[[#This Row],[Config]])),
" {","{"),
"{ ","{"),
" }","}"),
"} ","}"),
" [","["),
"[ ","["),
" ]","]"),
"] ","]")</f>
        <v>"declineTriggeredMessageAppendix":{"text": "However, if you enter your contact details one of our qualified insurance experts will assist you in exploring alternative insurance products that may suit your situation."},</v>
      </c>
      <c r="I1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"declineTriggeredMessageAppendix": "However, if you enter your contact details one of our qualified insurance experts will assist you in exploring alternative insurance products that may suit your situation.",</v>
      </c>
      <c r="J110" s="26" t="str">
        <f ca="1">SUBSTITUTE(SUBSTITUTE(SUBSTITUTE(SUBSTITUTE(SUBSTITUTE(SUBSTITUTE(SUBSTITUTE(SUBSTITUTE(
TRIM(CLEAN(Table_Text[[#This Row],[Quote]])),
" {","{"),
"{ ","{"),
" }","}"),
"} ","}"),
" [","["),
"[ ","["),
" ]","]"),
"] ","]")</f>
        <v>"declineTriggeredMessageAppendix": "However, if you enter your contact details one of our qualified insurance experts will assist you in exploring alternative insurance products that may suit your situation.",</v>
      </c>
      <c r="K110" s="26"/>
      <c r="L110" s="172" t="s">
        <v>601</v>
      </c>
    </row>
    <row r="111" spans="2:12" s="22" customFormat="1" ht="21" hidden="1" customHeight="1">
      <c r="B111" s="28" t="s">
        <v>1345</v>
      </c>
      <c r="C111" s="27"/>
      <c r="D11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errorTriggeredHeader</v>
      </c>
      <c r="F111" s="26" t="str">
        <f ca="1">IF(Table_Text[[#This Row],[Header]]="Yes","",IF(Table_Text[[#This Row],[Property]]&lt;&gt;"",SUBSTITUTE(Table_Text[[#This Row],[Type]]," ","")&amp;SUBSTITUTE(Table_Text[[#This Row],[Property]]," ",""),""))</f>
        <v>SidebarPurchaseErrorTriggeredHeader</v>
      </c>
      <c r="G11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"errorTriggeredHeader": {
            "text": "We cannot generate your quote online."
        },</v>
      </c>
      <c r="H111" s="68" t="str">
        <f ca="1">SUBSTITUTE(SUBSTITUTE(SUBSTITUTE(SUBSTITUTE(SUBSTITUTE(SUBSTITUTE(SUBSTITUTE(SUBSTITUTE(
TRIM(CLEAN(Table_Text[[#This Row],[Config]])),
" {","{"),
"{ ","{"),
" }","}"),
"} ","}"),
" [","["),
"[ ","["),
" ]","]"),
"] ","]")</f>
        <v>"errorTriggeredHeader":{"text": "We cannot generate your quote online."},</v>
      </c>
      <c r="I1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"errorTriggeredHeader": "We cannot generate your quote online.",</v>
      </c>
      <c r="J111" s="26" t="str">
        <f ca="1">SUBSTITUTE(SUBSTITUTE(SUBSTITUTE(SUBSTITUTE(SUBSTITUTE(SUBSTITUTE(SUBSTITUTE(SUBSTITUTE(
TRIM(CLEAN(Table_Text[[#This Row],[Quote]])),
" {","{"),
"{ ","{"),
" }","}"),
"} ","}"),
" [","["),
"[ ","["),
" ]","]"),
"] ","]")</f>
        <v>"errorTriggeredHeader": "We cannot generate your quote online.",</v>
      </c>
      <c r="K111" s="26"/>
      <c r="L111" s="52" t="s">
        <v>596</v>
      </c>
    </row>
    <row r="112" spans="2:12" s="22" customFormat="1" ht="21" hidden="1" customHeight="1">
      <c r="B112" s="28" t="s">
        <v>1346</v>
      </c>
      <c r="C112" s="27"/>
      <c r="D11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errorTriggeredLabel</v>
      </c>
      <c r="F112" s="26" t="str">
        <f ca="1">IF(Table_Text[[#This Row],[Header]]="Yes","",IF(Table_Text[[#This Row],[Property]]&lt;&gt;"",SUBSTITUTE(Table_Text[[#This Row],[Type]]," ","")&amp;SUBSTITUTE(Table_Text[[#This Row],[Property]]," ",""),""))</f>
        <v>SidebarPurchaseErrorTriggeredLabel</v>
      </c>
      <c r="G11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"errorTriggeredLabel": {
            "text": "Calculation Error"
        },</v>
      </c>
      <c r="H112" s="68" t="str">
        <f ca="1">SUBSTITUTE(SUBSTITUTE(SUBSTITUTE(SUBSTITUTE(SUBSTITUTE(SUBSTITUTE(SUBSTITUTE(SUBSTITUTE(
TRIM(CLEAN(Table_Text[[#This Row],[Config]])),
" {","{"),
"{ ","{"),
" }","}"),
"} ","}"),
" [","["),
"[ ","["),
" ]","]"),
"] ","]")</f>
        <v>"errorTriggeredLabel":{"text": "Calculation Error"},</v>
      </c>
      <c r="I1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"errorTriggeredLabel": "Calculation Error",</v>
      </c>
      <c r="J112" s="26" t="str">
        <f ca="1">SUBSTITUTE(SUBSTITUTE(SUBSTITUTE(SUBSTITUTE(SUBSTITUTE(SUBSTITUTE(SUBSTITUTE(SUBSTITUTE(
TRIM(CLEAN(Table_Text[[#This Row],[Quote]])),
" {","{"),
"{ ","{"),
" }","}"),
"} ","}"),
" [","["),
"[ ","["),
" ]","]"),
"] ","]")</f>
        <v>"errorTriggeredLabel": "Calculation Error",</v>
      </c>
      <c r="K112" s="26"/>
      <c r="L112" s="52" t="s">
        <v>602</v>
      </c>
    </row>
    <row r="113" spans="2:12" s="22" customFormat="1" ht="21" hidden="1" customHeight="1">
      <c r="B113" s="28" t="s">
        <v>1347</v>
      </c>
      <c r="C113" s="27"/>
      <c r="D1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errorTriggeredMessageDefault</v>
      </c>
      <c r="F113" s="26" t="str">
        <f ca="1">IF(Table_Text[[#This Row],[Header]]="Yes","",IF(Table_Text[[#This Row],[Property]]&lt;&gt;"",SUBSTITUTE(Table_Text[[#This Row],[Type]]," ","")&amp;SUBSTITUTE(Table_Text[[#This Row],[Property]]," ",""),""))</f>
        <v>SidebarPurchaseErrorTriggeredMessageDefault</v>
      </c>
      <c r="G11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"errorTriggeredMessageDefault": {
            "text": "Unfortunately our online channel cannot provide you with a quote based of your selections."
        },</v>
      </c>
      <c r="H113" s="68" t="str">
        <f ca="1">SUBSTITUTE(SUBSTITUTE(SUBSTITUTE(SUBSTITUTE(SUBSTITUTE(SUBSTITUTE(SUBSTITUTE(SUBSTITUTE(
TRIM(CLEAN(Table_Text[[#This Row],[Config]])),
" {","{"),
"{ ","{"),
" }","}"),
"} ","}"),
" [","["),
"[ ","["),
" ]","]"),
"] ","]")</f>
        <v>"errorTriggeredMessageDefault":{"text": "Unfortunately our online channel cannot provide you with a quote based of your selections."},</v>
      </c>
      <c r="I1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"errorTriggeredMessageDefault": "Unfortunately our online channel cannot provide you with a quote based of your selections.",</v>
      </c>
      <c r="J113" s="26" t="str">
        <f ca="1">SUBSTITUTE(SUBSTITUTE(SUBSTITUTE(SUBSTITUTE(SUBSTITUTE(SUBSTITUTE(SUBSTITUTE(SUBSTITUTE(
TRIM(CLEAN(Table_Text[[#This Row],[Quote]])),
" {","{"),
"{ ","{"),
" }","}"),
"} ","}"),
" [","["),
"[ ","["),
" ]","]"),
"] ","]")</f>
        <v>"errorTriggeredMessageDefault": "Unfortunately our online channel cannot provide you with a quote based of your selections.",</v>
      </c>
      <c r="K113" s="26"/>
      <c r="L113" s="172" t="s">
        <v>597</v>
      </c>
    </row>
    <row r="114" spans="2:12" s="22" customFormat="1" ht="21" hidden="1" customHeight="1">
      <c r="B114" s="28" t="s">
        <v>1348</v>
      </c>
      <c r="C114" s="27"/>
      <c r="D1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errorTriggeredMessageAppendix</v>
      </c>
      <c r="F114" s="26" t="str">
        <f ca="1">IF(Table_Text[[#This Row],[Header]]="Yes","",IF(Table_Text[[#This Row],[Property]]&lt;&gt;"",SUBSTITUTE(Table_Text[[#This Row],[Type]]," ","")&amp;SUBSTITUTE(Table_Text[[#This Row],[Property]]," ",""),""))</f>
        <v>SidebarPurchaseErrorTriggeredMessageAppendix</v>
      </c>
      <c r="G1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"errorTriggeredMessageAppendix": {
            "text": "However, if you enter your contact details one of our qualified insurance experts will assist you in completing your purchase offline."
        },</v>
      </c>
      <c r="H114" s="68" t="str">
        <f ca="1">SUBSTITUTE(SUBSTITUTE(SUBSTITUTE(SUBSTITUTE(SUBSTITUTE(SUBSTITUTE(SUBSTITUTE(SUBSTITUTE(
TRIM(CLEAN(Table_Text[[#This Row],[Config]])),
" {","{"),
"{ ","{"),
" }","}"),
"} ","}"),
" [","["),
"[ ","["),
" ]","]"),
"] ","]")</f>
        <v>"errorTriggeredMessageAppendix":{"text": "However, if you enter your contact details one of our qualified insurance experts will assist you in completing your purchase offline."},</v>
      </c>
      <c r="I1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"errorTriggeredMessageAppendix": "However, if you enter your contact details one of our qualified insurance experts will assist you in completing your purchase offline.",</v>
      </c>
      <c r="J114" s="26" t="str">
        <f ca="1">SUBSTITUTE(SUBSTITUTE(SUBSTITUTE(SUBSTITUTE(SUBSTITUTE(SUBSTITUTE(SUBSTITUTE(SUBSTITUTE(
TRIM(CLEAN(Table_Text[[#This Row],[Quote]])),
" {","{"),
"{ ","{"),
" }","}"),
"} ","}"),
" [","["),
"[ ","["),
" ]","]"),
"] ","]")</f>
        <v>"errorTriggeredMessageAppendix": "However, if you enter your contact details one of our qualified insurance experts will assist you in completing your purchase offline.",</v>
      </c>
      <c r="K114" s="26"/>
      <c r="L114" s="172" t="s">
        <v>595</v>
      </c>
    </row>
    <row r="115" spans="2:12" s="22" customFormat="1" ht="21" hidden="1" customHeight="1">
      <c r="B115" s="28" t="s">
        <v>1075</v>
      </c>
      <c r="C115" s="27"/>
      <c r="D11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reviewHeader</v>
      </c>
      <c r="F115" s="26" t="str">
        <f ca="1">IF(Table_Text[[#This Row],[Header]]="Yes","",IF(Table_Text[[#This Row],[Property]]&lt;&gt;"",SUBSTITUTE(Table_Text[[#This Row],[Type]]," ","")&amp;SUBSTITUTE(Table_Text[[#This Row],[Property]]," ",""),""))</f>
        <v>SidebarPurchaseReviewHeader</v>
      </c>
      <c r="G1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"reviewHeader": {
            "text": "Please review the details of this application."
        },</v>
      </c>
      <c r="H115" s="68" t="str">
        <f ca="1">SUBSTITUTE(SUBSTITUTE(SUBSTITUTE(SUBSTITUTE(SUBSTITUTE(SUBSTITUTE(SUBSTITUTE(SUBSTITUTE(
TRIM(CLEAN(Table_Text[[#This Row],[Config]])),
" {","{"),
"{ ","{"),
" }","}"),
"} ","}"),
" [","["),
"[ ","["),
" ]","]"),
"] ","]")</f>
        <v>"reviewHeader":{"text": "Please review the details of this application."},</v>
      </c>
      <c r="I1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"reviewHeader": "Please review the details of this application.",</v>
      </c>
      <c r="J115" s="26" t="str">
        <f ca="1">SUBSTITUTE(SUBSTITUTE(SUBSTITUTE(SUBSTITUTE(SUBSTITUTE(SUBSTITUTE(SUBSTITUTE(SUBSTITUTE(
TRIM(CLEAN(Table_Text[[#This Row],[Quote]])),
" {","{"),
"{ ","{"),
" }","}"),
"} ","}"),
" [","["),
"[ ","["),
" ]","]"),
"] ","]")</f>
        <v>"reviewHeader": "Please review the details of this application.",</v>
      </c>
      <c r="K115" s="26"/>
      <c r="L115" s="51" t="s">
        <v>1349</v>
      </c>
    </row>
    <row r="116" spans="2:12" s="22" customFormat="1" ht="21" hidden="1" customHeight="1">
      <c r="B116" s="28" t="s">
        <v>1076</v>
      </c>
      <c r="C116" s="27"/>
      <c r="D11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reviewLabel</v>
      </c>
      <c r="F116" s="26" t="str">
        <f ca="1">IF(Table_Text[[#This Row],[Header]]="Yes","",IF(Table_Text[[#This Row],[Property]]&lt;&gt;"",SUBSTITUTE(Table_Text[[#This Row],[Type]]," ","")&amp;SUBSTITUTE(Table_Text[[#This Row],[Property]]," ",""),""))</f>
        <v>SidebarPurchaseReviewLabel</v>
      </c>
      <c r="G1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"reviewLabel": {
            "text": "Calculated Premium"
        },</v>
      </c>
      <c r="H116" s="68" t="str">
        <f ca="1">SUBSTITUTE(SUBSTITUTE(SUBSTITUTE(SUBSTITUTE(SUBSTITUTE(SUBSTITUTE(SUBSTITUTE(SUBSTITUTE(
TRIM(CLEAN(Table_Text[[#This Row],[Config]])),
" {","{"),
"{ ","{"),
" }","}"),
"} ","}"),
" [","["),
"[ ","["),
" ]","]"),
"] ","]")</f>
        <v>"reviewLabel":{"text": "Calculated Premium"},</v>
      </c>
      <c r="I1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"reviewLabel": "Calculated Premium",</v>
      </c>
      <c r="J116" s="26" t="str">
        <f ca="1">SUBSTITUTE(SUBSTITUTE(SUBSTITUTE(SUBSTITUTE(SUBSTITUTE(SUBSTITUTE(SUBSTITUTE(SUBSTITUTE(
TRIM(CLEAN(Table_Text[[#This Row],[Quote]])),
" {","{"),
"{ ","{"),
" }","}"),
"} ","}"),
" [","["),
"[ ","["),
" ]","]"),
"] ","]")</f>
        <v>"reviewLabel": "Calculated Premium",</v>
      </c>
      <c r="K116" s="26"/>
      <c r="L116" s="51" t="s">
        <v>1350</v>
      </c>
    </row>
    <row r="117" spans="2:12" s="22" customFormat="1" ht="21" hidden="1" customHeight="1">
      <c r="B117" s="292" t="s">
        <v>916</v>
      </c>
      <c r="C117" s="27"/>
      <c r="D11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v>
      </c>
      <c r="F117" s="26" t="str">
        <f ca="1">IF(Table_Text[[#This Row],[Header]]="Yes","",IF(Table_Text[[#This Row],[Property]]&lt;&gt;"",SUBSTITUTE(Table_Text[[#This Row],[Type]]," ","")&amp;SUBSTITUTE(Table_Text[[#This Row],[Property]]," ",""),""))</f>
        <v>SidebarPurchaseReviewMessage</v>
      </c>
      <c r="G1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 {
            "text": "Please review the details of this application. When ready, please approve, decline, or return the quote to the customer to request more information."
        },</v>
      </c>
      <c r="H117" s="68" t="str">
        <f ca="1">SUBSTITUTE(SUBSTITUTE(SUBSTITUTE(SUBSTITUTE(SUBSTITUTE(SUBSTITUTE(SUBSTITUTE(SUBSTITUTE(
TRIM(CLEAN(Table_Text[[#This Row],[Config]])),
" {","{"),
"{ ","{"),
" }","}"),
"} ","}"),
" [","["),
"[ ","["),
" ]","]"),
"] ","]")</f>
        <v>"reviewMessage":{"text": "Please review the details of this application. When ready, please approve, decline, or return the quote to the customer to request more information."},</v>
      </c>
      <c r="I1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 "Please review the details of this application. When ready, please approve, decline, or return the quote to the customer to request more information.",</v>
      </c>
      <c r="J117" s="26" t="str">
        <f ca="1">SUBSTITUTE(SUBSTITUTE(SUBSTITUTE(SUBSTITUTE(SUBSTITUTE(SUBSTITUTE(SUBSTITUTE(SUBSTITUTE(
TRIM(CLEAN(Table_Text[[#This Row],[Quote]])),
" {","{"),
"{ ","{"),
" }","}"),
"} ","}"),
" [","["),
"[ ","["),
" ]","]"),
"] ","]")</f>
        <v>"reviewMessage": "Please review the details of this application. When ready, please approve, decline, or return the quote to the customer to request more information.",</v>
      </c>
      <c r="K117" s="26"/>
      <c r="L117" s="51" t="s">
        <v>1353</v>
      </c>
    </row>
    <row r="118" spans="2:12" s="22" customFormat="1" ht="21" hidden="1" customHeight="1">
      <c r="B118" s="290" t="s">
        <v>1222</v>
      </c>
      <c r="C118" s="27"/>
      <c r="D1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endorsementHeader</v>
      </c>
      <c r="F118" s="26" t="str">
        <f ca="1">IF(Table_Text[[#This Row],[Header]]="Yes","",IF(Table_Text[[#This Row],[Property]]&lt;&gt;"",SUBSTITUTE(Table_Text[[#This Row],[Type]]," ","")&amp;SUBSTITUTE(Table_Text[[#This Row],[Property]]," ",""),""))</f>
        <v>SidebarPurchaseEndorsementHeader</v>
      </c>
      <c r="G11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"endorsementHeader": {
            "text": "Quote refered for endorsement."
        },</v>
      </c>
      <c r="H118" s="68" t="str">
        <f ca="1">SUBSTITUTE(SUBSTITUTE(SUBSTITUTE(SUBSTITUTE(SUBSTITUTE(SUBSTITUTE(SUBSTITUTE(SUBSTITUTE(
TRIM(CLEAN(Table_Text[[#This Row],[Config]])),
" {","{"),
"{ ","{"),
" }","}"),
"} ","}"),
" [","["),
"[ ","["),
" ]","]"),
"] ","]")</f>
        <v>"endorsementHeader":{"text": "Quote refered for endorsement."},</v>
      </c>
      <c r="I1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"endorsementHeader": "Quote refered for endorsement.",</v>
      </c>
      <c r="J118" s="26" t="str">
        <f ca="1">SUBSTITUTE(SUBSTITUTE(SUBSTITUTE(SUBSTITUTE(SUBSTITUTE(SUBSTITUTE(SUBSTITUTE(SUBSTITUTE(
TRIM(CLEAN(Table_Text[[#This Row],[Quote]])),
" {","{"),
"{ ","{"),
" }","}"),
"} ","}"),
" [","["),
"[ ","["),
" ]","]"),
"] ","]")</f>
        <v>"endorsementHeader": "Quote refered for endorsement.",</v>
      </c>
      <c r="K118" s="26"/>
      <c r="L118" s="51" t="s">
        <v>1351</v>
      </c>
    </row>
    <row r="119" spans="2:12" s="22" customFormat="1" ht="21" hidden="1" customHeight="1">
      <c r="B119" s="290" t="s">
        <v>1223</v>
      </c>
      <c r="C119" s="27"/>
      <c r="D1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endorsementLabel</v>
      </c>
      <c r="F119" s="26" t="str">
        <f ca="1">IF(Table_Text[[#This Row],[Header]]="Yes","",IF(Table_Text[[#This Row],[Property]]&lt;&gt;"",SUBSTITUTE(Table_Text[[#This Row],[Type]]," ","")&amp;SUBSTITUTE(Table_Text[[#This Row],[Property]]," ",""),""))</f>
        <v>SidebarPurchaseEndorsementLabel</v>
      </c>
      <c r="G1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"endorsementLabel": {
            "text": "Calculated Premium"
        },</v>
      </c>
      <c r="H119" s="68" t="str">
        <f ca="1">SUBSTITUTE(SUBSTITUTE(SUBSTITUTE(SUBSTITUTE(SUBSTITUTE(SUBSTITUTE(SUBSTITUTE(SUBSTITUTE(
TRIM(CLEAN(Table_Text[[#This Row],[Config]])),
" {","{"),
"{ ","{"),
" }","}"),
"} ","}"),
" [","["),
"[ ","["),
" ]","]"),
"] ","]")</f>
        <v>"endorsementLabel":{"text": "Calculated Premium"},</v>
      </c>
      <c r="I1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"endorsementLabel": "Calculated Premium",</v>
      </c>
      <c r="J119" s="26" t="str">
        <f ca="1">SUBSTITUTE(SUBSTITUTE(SUBSTITUTE(SUBSTITUTE(SUBSTITUTE(SUBSTITUTE(SUBSTITUTE(SUBSTITUTE(
TRIM(CLEAN(Table_Text[[#This Row],[Quote]])),
" {","{"),
"{ ","{"),
" }","}"),
"} ","}"),
" [","["),
"[ ","["),
" ]","]"),
"] ","]")</f>
        <v>"endorsementLabel": "Calculated Premium",</v>
      </c>
      <c r="K119" s="26"/>
      <c r="L119" s="51" t="s">
        <v>1350</v>
      </c>
    </row>
    <row r="120" spans="2:12" s="22" customFormat="1" ht="21" hidden="1" customHeight="1">
      <c r="B120" s="292" t="s">
        <v>918</v>
      </c>
      <c r="C120" s="27"/>
      <c r="D12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v>
      </c>
      <c r="F120" s="26" t="str">
        <f ca="1">IF(Table_Text[[#This Row],[Header]]="Yes","",IF(Table_Text[[#This Row],[Property]]&lt;&gt;"",SUBSTITUTE(Table_Text[[#This Row],[Type]]," ","")&amp;SUBSTITUTE(Table_Text[[#This Row],[Property]]," ",""),""))</f>
        <v>SidebarPurchaseEndorsementMessage</v>
      </c>
      <c r="G12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 {
            "text": "Please review the application details, then adjust loading factors and conditions. When ready, please approve, decline, or return the quote to the customer to request more information."
        },</v>
      </c>
      <c r="H120" s="68" t="str">
        <f ca="1">SUBSTITUTE(SUBSTITUTE(SUBSTITUTE(SUBSTITUTE(SUBSTITUTE(SUBSTITUTE(SUBSTITUTE(SUBSTITUTE(
TRIM(CLEAN(Table_Text[[#This Row],[Config]])),
" {","{"),
"{ ","{"),
" }","}"),
"} ","}"),
" [","["),
"[ ","["),
" ]","]"),
"] ","]")</f>
        <v>"endorsementMessage":{"text": "Please review the application details, then adjust loading factors and conditions. When ready, please approve, decline, or return the quote to the customer to request more information."},</v>
      </c>
      <c r="I1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 "Please review the application details, then adjust loading factors and conditions. When ready, please approve, decline, or return the quote to the customer to request more information.",</v>
      </c>
      <c r="J120" s="26" t="str">
        <f ca="1">SUBSTITUTE(SUBSTITUTE(SUBSTITUTE(SUBSTITUTE(SUBSTITUTE(SUBSTITUTE(SUBSTITUTE(SUBSTITUTE(
TRIM(CLEAN(Table_Text[[#This Row],[Quote]])),
" {","{"),
"{ ","{"),
" }","}"),
"} ","}"),
" [","["),
"[ ","["),
" ]","]"),
"] ","]")</f>
        <v>"endorsementMessage": "Please review the application details, then adjust loading factors and conditions. When ready, please approve, decline, or return the quote to the customer to request more information.",</v>
      </c>
      <c r="K120" s="26"/>
      <c r="L120" s="51" t="s">
        <v>1352</v>
      </c>
    </row>
    <row r="121" spans="2:12" s="22" customFormat="1" ht="21" hidden="1" customHeight="1">
      <c r="B121" s="28" t="s">
        <v>1882</v>
      </c>
      <c r="C121" s="27"/>
      <c r="D1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autoApprovedHeader</v>
      </c>
      <c r="F121" s="26" t="str">
        <f ca="1">IF(Table_Text[[#This Row],[Header]]="Yes","",IF(Table_Text[[#This Row],[Property]]&lt;&gt;"",SUBSTITUTE(Table_Text[[#This Row],[Type]]," ","")&amp;SUBSTITUTE(Table_Text[[#This Row],[Property]]," ",""),""))</f>
        <v>SidebarPurchaseAutoApprovedHeader</v>
      </c>
      <c r="G1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"autoApprovedHeader": {
            "text": "We have calculated a premium based on the information you have provided."
        },</v>
      </c>
      <c r="H121" s="68" t="str">
        <f ca="1">SUBSTITUTE(SUBSTITUTE(SUBSTITUTE(SUBSTITUTE(SUBSTITUTE(SUBSTITUTE(SUBSTITUTE(SUBSTITUTE(
TRIM(CLEAN(Table_Text[[#This Row],[Config]])),
" {","{"),
"{ ","{"),
" }","}"),
"} ","}"),
" [","["),
"[ ","["),
" ]","]"),
"] ","]")</f>
        <v>"autoApprovedHeader":{"text": "We have calculated a premium based on the information you have provided."},</v>
      </c>
      <c r="I1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"autoApprovedHeader": "We have calculated a premium based on the information you have provided.",</v>
      </c>
      <c r="J121" s="26" t="str">
        <f ca="1">SUBSTITUTE(SUBSTITUTE(SUBSTITUTE(SUBSTITUTE(SUBSTITUTE(SUBSTITUTE(SUBSTITUTE(SUBSTITUTE(
TRIM(CLEAN(Table_Text[[#This Row],[Quote]])),
" {","{"),
"{ ","{"),
" }","}"),
"} ","}"),
" [","["),
"[ ","["),
" ]","]"),
"] ","]")</f>
        <v>"autoApprovedHeader": "We have calculated a premium based on the information you have provided.",</v>
      </c>
      <c r="K121" s="26"/>
      <c r="L121" s="51" t="s">
        <v>777</v>
      </c>
    </row>
    <row r="122" spans="2:12" s="22" customFormat="1" ht="21" hidden="1" customHeight="1">
      <c r="B122" s="28" t="s">
        <v>1883</v>
      </c>
      <c r="C122" s="27"/>
      <c r="D1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autoApprovedLabel</v>
      </c>
      <c r="F122" s="26" t="str">
        <f ca="1">IF(Table_Text[[#This Row],[Header]]="Yes","",IF(Table_Text[[#This Row],[Property]]&lt;&gt;"",SUBSTITUTE(Table_Text[[#This Row],[Type]]," ","")&amp;SUBSTITUTE(Table_Text[[#This Row],[Property]]," ",""),""))</f>
        <v>SidebarPurchaseAutoApprovedLabel</v>
      </c>
      <c r="G1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"autoApprovedLabel": {
            "text": "Your Premium"
        },</v>
      </c>
      <c r="H122" s="68" t="str">
        <f ca="1">SUBSTITUTE(SUBSTITUTE(SUBSTITUTE(SUBSTITUTE(SUBSTITUTE(SUBSTITUTE(SUBSTITUTE(SUBSTITUTE(
TRIM(CLEAN(Table_Text[[#This Row],[Config]])),
" {","{"),
"{ ","{"),
" }","}"),
"} ","}"),
" [","["),
"[ ","["),
" ]","]"),
"] ","]")</f>
        <v>"autoApprovedLabel":{"text": "Your Premium"},</v>
      </c>
      <c r="I1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"autoApprovedLabel": "Your Premium",</v>
      </c>
      <c r="J122" s="26" t="str">
        <f ca="1">SUBSTITUTE(SUBSTITUTE(SUBSTITUTE(SUBSTITUTE(SUBSTITUTE(SUBSTITUTE(SUBSTITUTE(SUBSTITUTE(
TRIM(CLEAN(Table_Text[[#This Row],[Quote]])),
" {","{"),
"{ ","{"),
" }","}"),
"} ","}"),
" [","["),
"[ ","["),
" ]","]"),
"] ","]")</f>
        <v>"autoApprovedLabel": "Your Premium",</v>
      </c>
      <c r="K122" s="26"/>
      <c r="L122" s="52" t="s">
        <v>590</v>
      </c>
    </row>
    <row r="123" spans="2:12" s="22" customFormat="1" ht="21" hidden="1" customHeight="1">
      <c r="B123" s="28" t="s">
        <v>1884</v>
      </c>
      <c r="C123" s="27"/>
      <c r="D1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autoApprovedMessage</v>
      </c>
      <c r="F123" s="26" t="str">
        <f ca="1">IF(Table_Text[[#This Row],[Header]]="Yes","",IF(Table_Text[[#This Row],[Property]]&lt;&gt;"",SUBSTITUTE(Table_Text[[#This Row],[Type]]," ","")&amp;SUBSTITUTE(Table_Text[[#This Row],[Property]]," ",""),""))</f>
        <v>SidebarPurchaseAutoApprovedMessage</v>
      </c>
      <c r="G1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"autoApprovedMessage": {
            "text": "To finalise your quote please complete the remaining questions and follow the prompts."
        },</v>
      </c>
      <c r="H123" s="68" t="str">
        <f ca="1">SUBSTITUTE(SUBSTITUTE(SUBSTITUTE(SUBSTITUTE(SUBSTITUTE(SUBSTITUTE(SUBSTITUTE(SUBSTITUTE(
TRIM(CLEAN(Table_Text[[#This Row],[Config]])),
" {","{"),
"{ ","{"),
" }","}"),
"} ","}"),
" [","["),
"[ ","["),
" ]","]"),
"] ","]")</f>
        <v>"autoApprovedMessage":{"text": "To finalise your quote please complete the remaining questions and follow the prompts."},</v>
      </c>
      <c r="I1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"autoApprovedMessage": "To finalise your quote please complete the remaining questions and follow the prompts.",</v>
      </c>
      <c r="J123" s="26" t="str">
        <f ca="1">SUBSTITUTE(SUBSTITUTE(SUBSTITUTE(SUBSTITUTE(SUBSTITUTE(SUBSTITUTE(SUBSTITUTE(SUBSTITUTE(
TRIM(CLEAN(Table_Text[[#This Row],[Quote]])),
" {","{"),
"{ ","{"),
" }","}"),
"} ","}"),
" [","["),
"[ ","["),
" ]","]"),
"] ","]")</f>
        <v>"autoApprovedMessage": "To finalise your quote please complete the remaining questions and follow the prompts.",</v>
      </c>
      <c r="K123" s="26"/>
      <c r="L123" s="51" t="s">
        <v>591</v>
      </c>
    </row>
    <row r="124" spans="2:12" s="22" customFormat="1" ht="21" hidden="1" customHeight="1">
      <c r="B124" s="28" t="s">
        <v>1249</v>
      </c>
      <c r="C124" s="27"/>
      <c r="D1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approvedHeader</v>
      </c>
      <c r="F124" s="26" t="str">
        <f ca="1">IF(Table_Text[[#This Row],[Header]]="Yes","",IF(Table_Text[[#This Row],[Property]]&lt;&gt;"",SUBSTITUTE(Table_Text[[#This Row],[Type]]," ","")&amp;SUBSTITUTE(Table_Text[[#This Row],[Property]]," ",""),""))</f>
        <v>SidebarPurchaseApprovedHeader</v>
      </c>
      <c r="G1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"approvedHeader": {
            "text": "Your quote has been approved and is ready for you to review and purchase."
        },</v>
      </c>
      <c r="H124" s="68" t="str">
        <f ca="1">SUBSTITUTE(SUBSTITUTE(SUBSTITUTE(SUBSTITUTE(SUBSTITUTE(SUBSTITUTE(SUBSTITUTE(SUBSTITUTE(
TRIM(CLEAN(Table_Text[[#This Row],[Config]])),
" {","{"),
"{ ","{"),
" }","}"),
"} ","}"),
" [","["),
"[ ","["),
" ]","]"),
"] ","]")</f>
        <v>"approvedHeader":{"text": "Your quote has been approved and is ready for you to review and purchase."},</v>
      </c>
      <c r="I1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"approvedHeader": "Your quote has been approved and is ready for you to review and purchase.",</v>
      </c>
      <c r="J124" s="26" t="str">
        <f ca="1">SUBSTITUTE(SUBSTITUTE(SUBSTITUTE(SUBSTITUTE(SUBSTITUTE(SUBSTITUTE(SUBSTITUTE(SUBSTITUTE(
TRIM(CLEAN(Table_Text[[#This Row],[Quote]])),
" {","{"),
"{ ","{"),
" }","}"),
"} ","}"),
" [","["),
"[ ","["),
" ]","]"),
"] ","]")</f>
        <v>"approvedHeader": "Your quote has been approved and is ready for you to review and purchase.",</v>
      </c>
      <c r="K124" s="26"/>
      <c r="L124" s="51" t="s">
        <v>1252</v>
      </c>
    </row>
    <row r="125" spans="2:12" s="22" customFormat="1" ht="21" hidden="1" customHeight="1">
      <c r="B125" s="28" t="s">
        <v>1250</v>
      </c>
      <c r="C125" s="27"/>
      <c r="D1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approvedLabel</v>
      </c>
      <c r="F125" s="26" t="str">
        <f ca="1">IF(Table_Text[[#This Row],[Header]]="Yes","",IF(Table_Text[[#This Row],[Property]]&lt;&gt;"",SUBSTITUTE(Table_Text[[#This Row],[Type]]," ","")&amp;SUBSTITUTE(Table_Text[[#This Row],[Property]]," ",""),""))</f>
        <v>SidebarPurchaseApprovedLabel</v>
      </c>
      <c r="G12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"approvedLabel": {
            "text": "Quote Approved"
        },</v>
      </c>
      <c r="H125" s="68" t="str">
        <f ca="1">SUBSTITUTE(SUBSTITUTE(SUBSTITUTE(SUBSTITUTE(SUBSTITUTE(SUBSTITUTE(SUBSTITUTE(SUBSTITUTE(
TRIM(CLEAN(Table_Text[[#This Row],[Config]])),
" {","{"),
"{ ","{"),
" }","}"),
"} ","}"),
" [","["),
"[ ","["),
" ]","]"),
"] ","]")</f>
        <v>"approvedLabel":{"text": "Quote Approved"},</v>
      </c>
      <c r="I1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"approvedLabel": "Quote Approved",</v>
      </c>
      <c r="J125" s="26" t="str">
        <f ca="1">SUBSTITUTE(SUBSTITUTE(SUBSTITUTE(SUBSTITUTE(SUBSTITUTE(SUBSTITUTE(SUBSTITUTE(SUBSTITUTE(
TRIM(CLEAN(Table_Text[[#This Row],[Quote]])),
" {","{"),
"{ ","{"),
" }","}"),
"} ","}"),
" [","["),
"[ ","["),
" ]","]"),
"] ","]")</f>
        <v>"approvedLabel": "Quote Approved",</v>
      </c>
      <c r="K125" s="26"/>
      <c r="L125" s="51" t="s">
        <v>965</v>
      </c>
    </row>
    <row r="126" spans="2:12" s="22" customFormat="1" ht="21" hidden="1" customHeight="1">
      <c r="B126" s="28" t="s">
        <v>1251</v>
      </c>
      <c r="C126" s="27"/>
      <c r="D1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v>
      </c>
      <c r="F126" s="26" t="str">
        <f ca="1">IF(Table_Text[[#This Row],[Header]]="Yes","",IF(Table_Text[[#This Row],[Property]]&lt;&gt;"",SUBSTITUTE(Table_Text[[#This Row],[Type]]," ","")&amp;SUBSTITUTE(Table_Text[[#This Row],[Property]]," ",""),""))</f>
        <v>SidebarPurchaseApprovedMessage</v>
      </c>
      <c r="G1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 {
            "text": "We have approved your quote based on the information provided."
        },</v>
      </c>
      <c r="H126" s="68" t="str">
        <f ca="1">SUBSTITUTE(SUBSTITUTE(SUBSTITUTE(SUBSTITUTE(SUBSTITUTE(SUBSTITUTE(SUBSTITUTE(SUBSTITUTE(
TRIM(CLEAN(Table_Text[[#This Row],[Config]])),
" {","{"),
"{ ","{"),
" }","}"),
"} ","}"),
" [","["),
"[ ","["),
" ]","]"),
"] ","]")</f>
        <v>"approvedMessage":{"text": "We have approved your quote based on the information provided."},</v>
      </c>
      <c r="I1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 "We have approved your quote based on the information provided.",</v>
      </c>
      <c r="J126" s="26" t="str">
        <f ca="1">SUBSTITUTE(SUBSTITUTE(SUBSTITUTE(SUBSTITUTE(SUBSTITUTE(SUBSTITUTE(SUBSTITUTE(SUBSTITUTE(
TRIM(CLEAN(Table_Text[[#This Row],[Quote]])),
" {","{"),
"{ ","{"),
" }","}"),
"} ","}"),
" [","["),
"[ ","["),
" ]","]"),
"] ","]")</f>
        <v>"approvedMessage": "We have approved your quote based on the information provided.",</v>
      </c>
      <c r="K126" s="26"/>
      <c r="L126" s="51" t="s">
        <v>1253</v>
      </c>
    </row>
    <row r="127" spans="2:12" s="22" customFormat="1" ht="21" customHeight="1">
      <c r="B127" s="27" t="s">
        <v>34</v>
      </c>
      <c r="C127" s="27"/>
      <c r="D1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Purchase</v>
      </c>
      <c r="E1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127" s="26" t="str">
        <f ca="1">IF(Table_Text[[#This Row],[Header]]="Yes","",IF(Table_Text[[#This Row],[Property]]&lt;&gt;"",SUBSTITUTE(Table_Text[[#This Row],[Type]]," ","")&amp;SUBSTITUTE(Table_Text[[#This Row],[Property]]," ",""),""))</f>
        <v>SidebarPurchaseSummaryLabel</v>
      </c>
      <c r="G1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127" s="68" t="str">
        <f ca="1">SUBSTITUTE(SUBSTITUTE(SUBSTITUTE(SUBSTITUTE(SUBSTITUTE(SUBSTITUTE(SUBSTITUTE(SUBSTITUTE(
TRIM(CLEAN(Table_Text[[#This Row],[Config]])),
" {","{"),
"{ ","{"),
" }","}"),
"} ","}"),
" [","["),
"[ ","["),
" ]","]"),
"] ","]")</f>
        <v>"summaryLabel":{"text": "Quote Summary"}},</v>
      </c>
      <c r="I1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127" s="26" t="str">
        <f ca="1">SUBSTITUTE(SUBSTITUTE(SUBSTITUTE(SUBSTITUTE(SUBSTITUTE(SUBSTITUTE(SUBSTITUTE(SUBSTITUTE(
TRIM(CLEAN(Table_Text[[#This Row],[Quote]])),
" {","{"),
"{ ","{"),
" }","}"),
"} ","}"),
" [","["),
"[ ","["),
" ]","]"),
"] ","]")</f>
        <v>"summaryLabel": "Quote Summary"},</v>
      </c>
      <c r="K127" s="26"/>
      <c r="L127" s="52" t="s">
        <v>603</v>
      </c>
    </row>
    <row r="128" spans="2:12" s="22" customFormat="1" ht="29.25" thickBot="1">
      <c r="B128" s="49" t="s">
        <v>1499</v>
      </c>
      <c r="C128" s="49" t="s">
        <v>60</v>
      </c>
      <c r="D128" s="4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8" s="4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sidebarRenewal</v>
      </c>
      <c r="F128" s="49" t="str">
        <f>IF(Table_Text[[#This Row],[Header]]="Yes","",IF(Table_Text[[#This Row],[Property]]&lt;&gt;"",SUBSTITUTE(Table_Text[[#This Row],[Type]]," ","")&amp;SUBSTITUTE(Table_Text[[#This Row],[Property]]," ",""),""))</f>
        <v/>
      </c>
      <c r="G128" s="4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"sidebarRenewal": {</v>
      </c>
      <c r="H128" s="49" t="str">
        <f ca="1">SUBSTITUTE(SUBSTITUTE(SUBSTITUTE(SUBSTITUTE(SUBSTITUTE(SUBSTITUTE(SUBSTITUTE(SUBSTITUTE(
TRIM(CLEAN(Table_Text[[#This Row],[Config]])),
" {","{"),
"{ ","{"),
" }","}"),
"} ","}"),
" [","["),
"[ ","["),
" ]","]"),
"] ","]")</f>
        <v>"sidebarRenewal":{</v>
      </c>
      <c r="I128" s="4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"sidebarRenewal": {</v>
      </c>
      <c r="J128" s="49" t="str">
        <f ca="1">SUBSTITUTE(SUBSTITUTE(SUBSTITUTE(SUBSTITUTE(SUBSTITUTE(SUBSTITUTE(SUBSTITUTE(SUBSTITUTE(
TRIM(CLEAN(Table_Text[[#This Row],[Quote]])),
" {","{"),
"{ ","{"),
" }","}"),
"} ","}"),
" [","["),
"[ ","["),
" ]","]"),
"] ","]")</f>
        <v>"sidebarRenewal":{</v>
      </c>
      <c r="K128" s="49"/>
      <c r="L128" s="48"/>
    </row>
    <row r="129" spans="2:12" s="22" customFormat="1" ht="21" hidden="1" customHeight="1">
      <c r="B129" s="27"/>
      <c r="C129" s="27"/>
      <c r="D12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29" s="26" t="str">
        <f>IF(Table_Text[[#This Row],[Header]]="Yes","",IF(Table_Text[[#This Row],[Property]]&lt;&gt;"",SUBSTITUTE(Table_Text[[#This Row],[Type]]," ","")&amp;SUBSTITUTE(Table_Text[[#This Row],[Property]]," ",""),""))</f>
        <v/>
      </c>
      <c r="G1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29" s="68" t="str">
        <f ca="1">SUBSTITUTE(SUBSTITUTE(SUBSTITUTE(SUBSTITUTE(SUBSTITUTE(SUBSTITUTE(SUBSTITUTE(SUBSTITUTE(
TRIM(CLEAN(Table_Text[[#This Row],[Config]])),
" {","{"),
"{ ","{"),
" }","}"),
"} ","}"),
" [","["),
"[ ","["),
" ]","]"),
"] ","]")</f>
        <v/>
      </c>
      <c r="I1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29" s="26" t="str">
        <f ca="1">SUBSTITUTE(SUBSTITUTE(SUBSTITUTE(SUBSTITUTE(SUBSTITUTE(SUBSTITUTE(SUBSTITUTE(SUBSTITUTE(
TRIM(CLEAN(Table_Text[[#This Row],[Quote]])),
" {","{"),
"{ ","{"),
" }","}"),
"} ","}"),
" [","["),
"[ ","["),
" ]","]"),
"] ","]")</f>
        <v/>
      </c>
      <c r="K129" s="26"/>
      <c r="L129" s="52"/>
    </row>
    <row r="130" spans="2:12" s="22" customFormat="1" ht="21" customHeight="1">
      <c r="B130" s="28" t="s">
        <v>584</v>
      </c>
      <c r="C130" s="27"/>
      <c r="D1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130" s="26" t="str">
        <f ca="1">IF(Table_Text[[#This Row],[Header]]="Yes","",IF(Table_Text[[#This Row],[Property]]&lt;&gt;"",SUBSTITUTE(Table_Text[[#This Row],[Type]]," ","")&amp;SUBSTITUTE(Table_Text[[#This Row],[Property]]," ",""),""))</f>
        <v>SidebarRenewalIncompleteHeader</v>
      </c>
      <c r="G1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130" s="68" t="str">
        <f ca="1">SUBSTITUTE(SUBSTITUTE(SUBSTITUTE(SUBSTITUTE(SUBSTITUTE(SUBSTITUTE(SUBSTITUTE(SUBSTITUTE(
TRIM(CLEAN(Table_Text[[#This Row],[Config]])),
" {","{"),
"{ ","{"),
" }","}"),
"} ","}"),
" [","["),
"[ ","["),
" ]","]"),
"] ","]")</f>
        <v>"incompleteHeader":{"text": "Answer a few simple questions to get an instant quote online."},</v>
      </c>
      <c r="I1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130" s="26" t="str">
        <f ca="1">SUBSTITUTE(SUBSTITUTE(SUBSTITUTE(SUBSTITUTE(SUBSTITUTE(SUBSTITUTE(SUBSTITUTE(SUBSTITUTE(
TRIM(CLEAN(Table_Text[[#This Row],[Quote]])),
" {","{"),
"{ ","{"),
" }","}"),
"} ","}"),
" [","["),
"[ ","["),
" ]","]"),
"] ","]")</f>
        <v>"incompleteHeader": "Answer a few simple questions to get an instant quote online.",</v>
      </c>
      <c r="K130" s="26"/>
      <c r="L130" s="52" t="str">
        <f>L75</f>
        <v>Answer a few simple questions to get an instant quote online.</v>
      </c>
    </row>
    <row r="131" spans="2:12" s="22" customFormat="1" ht="21" customHeight="1">
      <c r="B131" s="27" t="s">
        <v>586</v>
      </c>
      <c r="C131" s="27"/>
      <c r="D13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131" s="26" t="str">
        <f ca="1">IF(Table_Text[[#This Row],[Header]]="Yes","",IF(Table_Text[[#This Row],[Property]]&lt;&gt;"",SUBSTITUTE(Table_Text[[#This Row],[Type]]," ","")&amp;SUBSTITUTE(Table_Text[[#This Row],[Property]]," ",""),""))</f>
        <v>SidebarRenewalIncompleteLabel</v>
      </c>
      <c r="G1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131" s="68" t="str">
        <f ca="1">SUBSTITUTE(SUBSTITUTE(SUBSTITUTE(SUBSTITUTE(SUBSTITUTE(SUBSTITUTE(SUBSTITUTE(SUBSTITUTE(
TRIM(CLEAN(Table_Text[[#This Row],[Config]])),
" {","{"),
"{ ","{"),
" }","}"),
"} ","}"),
" [","["),
"[ ","["),
" ]","]"),
"] ","]")</f>
        <v>"incompleteLabel":{"text": "Need Assistance?"},</v>
      </c>
      <c r="I1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131" s="26" t="str">
        <f ca="1">SUBSTITUTE(SUBSTITUTE(SUBSTITUTE(SUBSTITUTE(SUBSTITUTE(SUBSTITUTE(SUBSTITUTE(SUBSTITUTE(
TRIM(CLEAN(Table_Text[[#This Row],[Quote]])),
" {","{"),
"{ ","{"),
" }","}"),
"} ","}"),
" [","["),
"[ ","["),
" ]","]"),
"] ","]")</f>
        <v>"incompleteLabel": "Need Assistance?",</v>
      </c>
      <c r="K131" s="26"/>
      <c r="L131" s="52" t="str">
        <f>L76</f>
        <v>Need Assistance?</v>
      </c>
    </row>
    <row r="132" spans="2:12" s="22" customFormat="1" ht="21" customHeight="1">
      <c r="B132" s="27" t="s">
        <v>588</v>
      </c>
      <c r="C132" s="27"/>
      <c r="D1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132" s="26" t="str">
        <f ca="1">IF(Table_Text[[#This Row],[Header]]="Yes","",IF(Table_Text[[#This Row],[Property]]&lt;&gt;"",SUBSTITUTE(Table_Text[[#This Row],[Type]]," ","")&amp;SUBSTITUTE(Table_Text[[#This Row],[Property]]," ",""),""))</f>
        <v>SidebarRenewalIncompleteMessage</v>
      </c>
      <c r="G1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132" s="68" t="str">
        <f ca="1">SUBSTITUTE(SUBSTITUTE(SUBSTITUTE(SUBSTITUTE(SUBSTITUTE(SUBSTITUTE(SUBSTITUTE(SUBSTITUTE(
TRIM(CLEAN(Table_Text[[#This Row],[Config]])),
" {","{"),
"{ ","{"),
" }","}"),
"} ","}"),
" [","["),
"[ ","["),
" ]","]"),
"] ","]")</f>
        <v>"incompleteMessage":{"text": "Call 13 13 13 (Weekdays 8:30am-5:30pm)"},</v>
      </c>
      <c r="I1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132" s="26" t="str">
        <f ca="1">SUBSTITUTE(SUBSTITUTE(SUBSTITUTE(SUBSTITUTE(SUBSTITUTE(SUBSTITUTE(SUBSTITUTE(SUBSTITUTE(
TRIM(CLEAN(Table_Text[[#This Row],[Quote]])),
" {","{"),
"{ ","{"),
" }","}"),
"} ","}"),
" [","["),
"[ ","["),
" ]","]"),
"] ","]")</f>
        <v>"incompleteMessage": "Call 13 13 13 (Weekdays 8:30am-5:30pm)",</v>
      </c>
      <c r="K132" s="26"/>
      <c r="L132" s="52" t="str">
        <f>L77</f>
        <v>Call 13 13 13 (Weekdays 8:30am-5:30pm)</v>
      </c>
    </row>
    <row r="133" spans="2:12" s="22" customFormat="1" ht="21" customHeight="1">
      <c r="B133" s="27" t="s">
        <v>760</v>
      </c>
      <c r="C133" s="27"/>
      <c r="D13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133" s="26" t="str">
        <f ca="1">IF(Table_Text[[#This Row],[Header]]="Yes","",IF(Table_Text[[#This Row],[Property]]&lt;&gt;"",SUBSTITUTE(Table_Text[[#This Row],[Type]]," ","")&amp;SUBSTITUTE(Table_Text[[#This Row],[Property]]," ",""),""))</f>
        <v>SidebarRenewalPremiumEstimateHeader</v>
      </c>
      <c r="G1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 premium based on the information from your policy."
        },</v>
      </c>
      <c r="H133" s="68" t="str">
        <f ca="1">SUBSTITUTE(SUBSTITUTE(SUBSTITUTE(SUBSTITUTE(SUBSTITUTE(SUBSTITUTE(SUBSTITUTE(SUBSTITUTE(
TRIM(CLEAN(Table_Text[[#This Row],[Config]])),
" {","{"),
"{ ","{"),
" }","}"),
"} ","}"),
" [","["),
"[ ","["),
" ]","]"),
"] ","]")</f>
        <v>"premiumEstimateHeader":{"text": "We have calculated a premium based on the information from your policy."},</v>
      </c>
      <c r="I1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 premium based on the information from your policy.",</v>
      </c>
      <c r="J133" s="26" t="str">
        <f ca="1">SUBSTITUTE(SUBSTITUTE(SUBSTITUTE(SUBSTITUTE(SUBSTITUTE(SUBSTITUTE(SUBSTITUTE(SUBSTITUTE(
TRIM(CLEAN(Table_Text[[#This Row],[Quote]])),
" {","{"),
"{ ","{"),
" }","}"),
"} ","}"),
" [","["),
"[ ","["),
" ]","]"),
"] ","]")</f>
        <v>"premiumEstimateHeader": "We have calculated a premium based on the information from your policy.",</v>
      </c>
      <c r="K133" s="26"/>
      <c r="L133" s="52" t="s">
        <v>1486</v>
      </c>
    </row>
    <row r="134" spans="2:12" s="22" customFormat="1" ht="21" customHeight="1">
      <c r="B134" s="27" t="s">
        <v>761</v>
      </c>
      <c r="C134" s="27"/>
      <c r="D1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134" s="26" t="str">
        <f ca="1">IF(Table_Text[[#This Row],[Header]]="Yes","",IF(Table_Text[[#This Row],[Property]]&lt;&gt;"",SUBSTITUTE(Table_Text[[#This Row],[Type]]," ","")&amp;SUBSTITUTE(Table_Text[[#This Row],[Property]]," ",""),""))</f>
        <v>SidebarRenewalPremiumEstimateLabel</v>
      </c>
      <c r="G1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134" s="68" t="str">
        <f ca="1">SUBSTITUTE(SUBSTITUTE(SUBSTITUTE(SUBSTITUTE(SUBSTITUTE(SUBSTITUTE(SUBSTITUTE(SUBSTITUTE(
TRIM(CLEAN(Table_Text[[#This Row],[Config]])),
" {","{"),
"{ ","{"),
" }","}"),
"} ","}"),
" [","["),
"[ ","["),
" ]","]"),
"] ","]")</f>
        <v>"premiumEstimateLabel":{"text": "Your Estimate"},</v>
      </c>
      <c r="I1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134" s="26" t="str">
        <f ca="1">SUBSTITUTE(SUBSTITUTE(SUBSTITUTE(SUBSTITUTE(SUBSTITUTE(SUBSTITUTE(SUBSTITUTE(SUBSTITUTE(
TRIM(CLEAN(Table_Text[[#This Row],[Quote]])),
" {","{"),
"{ ","{"),
" }","}"),
"} ","}"),
" [","["),
"[ ","["),
" ]","]"),
"] ","]")</f>
        <v>"premiumEstimateLabel": "Your Estimate",</v>
      </c>
      <c r="K134" s="26"/>
      <c r="L134" s="52" t="str">
        <f>L79</f>
        <v>Your Estimate</v>
      </c>
    </row>
    <row r="135" spans="2:12" s="22" customFormat="1" ht="21" customHeight="1">
      <c r="B135" s="27" t="s">
        <v>762</v>
      </c>
      <c r="C135" s="27"/>
      <c r="D1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135" s="26" t="str">
        <f ca="1">IF(Table_Text[[#This Row],[Header]]="Yes","",IF(Table_Text[[#This Row],[Property]]&lt;&gt;"",SUBSTITUTE(Table_Text[[#This Row],[Type]]," ","")&amp;SUBSTITUTE(Table_Text[[#This Row],[Property]]," ",""),""))</f>
        <v>SidebarRenewalPremiumEstimateMessage</v>
      </c>
      <c r="G1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renew your policy please review or complete the remaining questions and follow the prompts."
        },</v>
      </c>
      <c r="H135" s="68" t="str">
        <f ca="1">SUBSTITUTE(SUBSTITUTE(SUBSTITUTE(SUBSTITUTE(SUBSTITUTE(SUBSTITUTE(SUBSTITUTE(SUBSTITUTE(
TRIM(CLEAN(Table_Text[[#This Row],[Config]])),
" {","{"),
"{ ","{"),
" }","}"),
"} ","}"),
" [","["),
"[ ","["),
" ]","]"),
"] ","]")</f>
        <v>"premiumEstimateMessage":{"text": "To renew your policy please review or complete the remaining questions and follow the prompts."},</v>
      </c>
      <c r="I1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renew your policy please review or complete the remaining questions and follow the prompts.",</v>
      </c>
      <c r="J135" s="26" t="str">
        <f ca="1">SUBSTITUTE(SUBSTITUTE(SUBSTITUTE(SUBSTITUTE(SUBSTITUTE(SUBSTITUTE(SUBSTITUTE(SUBSTITUTE(
TRIM(CLEAN(Table_Text[[#This Row],[Quote]])),
" {","{"),
"{ ","{"),
" }","}"),
"} ","}"),
" [","["),
"[ ","["),
" ]","]"),
"] ","]")</f>
        <v>"premiumEstimateMessage": "To renew your policy please review or complete the remaining questions and follow the prompts.",</v>
      </c>
      <c r="K135" s="26"/>
      <c r="L135" s="52" t="s">
        <v>1487</v>
      </c>
    </row>
    <row r="136" spans="2:12" s="22" customFormat="1" ht="21" customHeight="1">
      <c r="B136" s="27" t="s">
        <v>763</v>
      </c>
      <c r="C136" s="27"/>
      <c r="D1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136" s="26" t="str">
        <f ca="1">IF(Table_Text[[#This Row],[Header]]="Yes","",IF(Table_Text[[#This Row],[Property]]&lt;&gt;"",SUBSTITUTE(Table_Text[[#This Row],[Type]]," ","")&amp;SUBSTITUTE(Table_Text[[#This Row],[Property]]," ",""),""))</f>
        <v>SidebarRenewalPremiumCompleteHeader</v>
      </c>
      <c r="G1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136" s="68" t="str">
        <f ca="1">SUBSTITUTE(SUBSTITUTE(SUBSTITUTE(SUBSTITUTE(SUBSTITUTE(SUBSTITUTE(SUBSTITUTE(SUBSTITUTE(
TRIM(CLEAN(Table_Text[[#This Row],[Config]])),
" {","{"),
"{ ","{"),
" }","}"),
"} ","}"),
" [","["),
"[ ","["),
" ]","]"),
"] ","]")</f>
        <v>"premiumCompleteHeader":{"text": "We have calculated a premium based on the information you have provided."},</v>
      </c>
      <c r="I1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136" s="26" t="str">
        <f ca="1">SUBSTITUTE(SUBSTITUTE(SUBSTITUTE(SUBSTITUTE(SUBSTITUTE(SUBSTITUTE(SUBSTITUTE(SUBSTITUTE(
TRIM(CLEAN(Table_Text[[#This Row],[Quote]])),
" {","{"),
"{ ","{"),
" }","}"),
"} ","}"),
" [","["),
"[ ","["),
" ]","]"),
"] ","]")</f>
        <v>"premiumCompleteHeader": "We have calculated a premium based on the information you have provided.",</v>
      </c>
      <c r="K136" s="26"/>
      <c r="L136" s="52" t="str">
        <f t="shared" ref="L136:L178" si="0">L81</f>
        <v>We have calculated a premium based on the information you have provided.</v>
      </c>
    </row>
    <row r="137" spans="2:12" s="22" customFormat="1" ht="21" customHeight="1">
      <c r="B137" s="27" t="s">
        <v>764</v>
      </c>
      <c r="C137" s="27"/>
      <c r="D1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137" s="26" t="str">
        <f ca="1">IF(Table_Text[[#This Row],[Header]]="Yes","",IF(Table_Text[[#This Row],[Property]]&lt;&gt;"",SUBSTITUTE(Table_Text[[#This Row],[Type]]," ","")&amp;SUBSTITUTE(Table_Text[[#This Row],[Property]]," ",""),""))</f>
        <v>SidebarRenewalPremiumCompleteLabel</v>
      </c>
      <c r="G1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137" s="68" t="str">
        <f ca="1">SUBSTITUTE(SUBSTITUTE(SUBSTITUTE(SUBSTITUTE(SUBSTITUTE(SUBSTITUTE(SUBSTITUTE(SUBSTITUTE(
TRIM(CLEAN(Table_Text[[#This Row],[Config]])),
" {","{"),
"{ ","{"),
" }","}"),
"} ","}"),
" [","["),
"[ ","["),
" ]","]"),
"] ","]")</f>
        <v>"premiumCompleteLabel":{"text": "Your Premium"},</v>
      </c>
      <c r="I1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137" s="26" t="str">
        <f ca="1">SUBSTITUTE(SUBSTITUTE(SUBSTITUTE(SUBSTITUTE(SUBSTITUTE(SUBSTITUTE(SUBSTITUTE(SUBSTITUTE(
TRIM(CLEAN(Table_Text[[#This Row],[Quote]])),
" {","{"),
"{ ","{"),
" }","}"),
"} ","}"),
" [","["),
"[ ","["),
" ]","]"),
"] ","]")</f>
        <v>"premiumCompleteLabel": "Your Premium",</v>
      </c>
      <c r="K137" s="26"/>
      <c r="L137" s="52" t="str">
        <f t="shared" si="0"/>
        <v>Your Premium</v>
      </c>
    </row>
    <row r="138" spans="2:12" s="22" customFormat="1" ht="21" customHeight="1">
      <c r="B138" s="27" t="s">
        <v>765</v>
      </c>
      <c r="C138" s="27"/>
      <c r="D13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138" s="26" t="str">
        <f ca="1">IF(Table_Text[[#This Row],[Header]]="Yes","",IF(Table_Text[[#This Row],[Property]]&lt;&gt;"",SUBSTITUTE(Table_Text[[#This Row],[Type]]," ","")&amp;SUBSTITUTE(Table_Text[[#This Row],[Property]]," ",""),""))</f>
        <v>SidebarRenewalPremiumCompleteMessage</v>
      </c>
      <c r="G1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138" s="68" t="str">
        <f ca="1">SUBSTITUTE(SUBSTITUTE(SUBSTITUTE(SUBSTITUTE(SUBSTITUTE(SUBSTITUTE(SUBSTITUTE(SUBSTITUTE(
TRIM(CLEAN(Table_Text[[#This Row],[Config]])),
" {","{"),
"{ ","{"),
" }","}"),
"} ","}"),
" [","["),
"[ ","["),
" ]","]"),
"] ","]")</f>
        <v>"premiumCompleteMessage":{"text": "To finalise your quote please complete the remaining questions and follow the prompts."},</v>
      </c>
      <c r="I1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138" s="26" t="str">
        <f ca="1">SUBSTITUTE(SUBSTITUTE(SUBSTITUTE(SUBSTITUTE(SUBSTITUTE(SUBSTITUTE(SUBSTITUTE(SUBSTITUTE(
TRIM(CLEAN(Table_Text[[#This Row],[Quote]])),
" {","{"),
"{ ","{"),
" }","}"),
"} ","}"),
" [","["),
"[ ","["),
" ]","]"),
"] ","]")</f>
        <v>"premiumCompleteMessage": "To finalise your quote please complete the remaining questions and follow the prompts.",</v>
      </c>
      <c r="K138" s="26"/>
      <c r="L138" s="52" t="str">
        <f t="shared" si="0"/>
        <v>To finalise your quote please complete the remaining questions and follow the prompts.</v>
      </c>
    </row>
    <row r="139" spans="2:12" s="22" customFormat="1" ht="21" customHeight="1">
      <c r="B139" s="27" t="s">
        <v>766</v>
      </c>
      <c r="C139" s="27"/>
      <c r="D1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139" s="26" t="str">
        <f ca="1">IF(Table_Text[[#This Row],[Header]]="Yes","",IF(Table_Text[[#This Row],[Property]]&lt;&gt;"",SUBSTITUTE(Table_Text[[#This Row],[Type]]," ","")&amp;SUBSTITUTE(Table_Text[[#This Row],[Property]]," ",""),""))</f>
        <v>SidebarRenewalBindingQuoteHeader</v>
      </c>
      <c r="G1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139" s="68" t="str">
        <f ca="1">SUBSTITUTE(SUBSTITUTE(SUBSTITUTE(SUBSTITUTE(SUBSTITUTE(SUBSTITUTE(SUBSTITUTE(SUBSTITUTE(
TRIM(CLEAN(Table_Text[[#This Row],[Config]])),
" {","{"),
"{ ","{"),
" }","}"),
"} ","}"),
" [","["),
"[ ","["),
" ]","]"),
"] ","]")</f>
        <v>"bindingQuoteHeader":{"text": "We have finalised your quote using the information provided."},</v>
      </c>
      <c r="I1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139" s="26" t="str">
        <f ca="1">SUBSTITUTE(SUBSTITUTE(SUBSTITUTE(SUBSTITUTE(SUBSTITUTE(SUBSTITUTE(SUBSTITUTE(SUBSTITUTE(
TRIM(CLEAN(Table_Text[[#This Row],[Quote]])),
" {","{"),
"{ ","{"),
" }","}"),
"} ","}"),
" [","["),
"[ ","["),
" ]","]"),
"] ","]")</f>
        <v>"bindingQuoteHeader": "We have finalised your quote using the information provided.",</v>
      </c>
      <c r="K139" s="26"/>
      <c r="L139" s="52" t="str">
        <f t="shared" si="0"/>
        <v>We have finalised your quote using the information provided.</v>
      </c>
    </row>
    <row r="140" spans="2:12" s="22" customFormat="1" ht="21" customHeight="1">
      <c r="B140" s="27" t="s">
        <v>767</v>
      </c>
      <c r="C140" s="27"/>
      <c r="D14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140" s="26" t="str">
        <f ca="1">IF(Table_Text[[#This Row],[Header]]="Yes","",IF(Table_Text[[#This Row],[Property]]&lt;&gt;"",SUBSTITUTE(Table_Text[[#This Row],[Type]]," ","")&amp;SUBSTITUTE(Table_Text[[#This Row],[Property]]," ",""),""))</f>
        <v>SidebarRenewalBindingQuoteLabel</v>
      </c>
      <c r="G1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140" s="68" t="str">
        <f ca="1">SUBSTITUTE(SUBSTITUTE(SUBSTITUTE(SUBSTITUTE(SUBSTITUTE(SUBSTITUTE(SUBSTITUTE(SUBSTITUTE(
TRIM(CLEAN(Table_Text[[#This Row],[Config]])),
" {","{"),
"{ ","{"),
" }","}"),
"} ","}"),
" [","["),
"[ ","["),
" ]","]"),
"] ","]")</f>
        <v>"bindingQuoteLabel":{"text": "Your Quote"},</v>
      </c>
      <c r="I1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140" s="26" t="str">
        <f ca="1">SUBSTITUTE(SUBSTITUTE(SUBSTITUTE(SUBSTITUTE(SUBSTITUTE(SUBSTITUTE(SUBSTITUTE(SUBSTITUTE(
TRIM(CLEAN(Table_Text[[#This Row],[Quote]])),
" {","{"),
"{ ","{"),
" }","}"),
"} ","}"),
" [","["),
"[ ","["),
" ]","]"),
"] ","]")</f>
        <v>"bindingQuoteLabel": "Your Quote",</v>
      </c>
      <c r="K140" s="26"/>
      <c r="L140" s="52" t="str">
        <f t="shared" si="0"/>
        <v>Your Quote</v>
      </c>
    </row>
    <row r="141" spans="2:12" s="22" customFormat="1" ht="21" customHeight="1">
      <c r="B141" s="27" t="s">
        <v>768</v>
      </c>
      <c r="C141" s="27"/>
      <c r="D14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141" s="26" t="str">
        <f ca="1">IF(Table_Text[[#This Row],[Header]]="Yes","",IF(Table_Text[[#This Row],[Property]]&lt;&gt;"",SUBSTITUTE(Table_Text[[#This Row],[Type]]," ","")&amp;SUBSTITUTE(Table_Text[[#This Row],[Property]]," ",""),""))</f>
        <v>SidebarRenewalBindingQuoteMessage</v>
      </c>
      <c r="G1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finalise your quote please complete the remaining questions and follow the prompts."
        },</v>
      </c>
      <c r="H141" s="68" t="str">
        <f ca="1">SUBSTITUTE(SUBSTITUTE(SUBSTITUTE(SUBSTITUTE(SUBSTITUTE(SUBSTITUTE(SUBSTITUTE(SUBSTITUTE(
TRIM(CLEAN(Table_Text[[#This Row],[Config]])),
" {","{"),
"{ ","{"),
" }","}"),
"} ","}"),
" [","["),
"[ ","["),
" ]","]"),
"] ","]")</f>
        <v>"bindingQuoteMessage":{"text": "To finalise your quote please complete the remaining questions and follow the prompts."},</v>
      </c>
      <c r="I1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finalise your quote please complete the remaining questions and follow the prompts.",</v>
      </c>
      <c r="J141" s="26" t="str">
        <f ca="1">SUBSTITUTE(SUBSTITUTE(SUBSTITUTE(SUBSTITUTE(SUBSTITUTE(SUBSTITUTE(SUBSTITUTE(SUBSTITUTE(
TRIM(CLEAN(Table_Text[[#This Row],[Quote]])),
" {","{"),
"{ ","{"),
" }","}"),
"} ","}"),
" [","["),
"[ ","["),
" ]","]"),
"] ","]")</f>
        <v>"bindingQuoteMessage": "To finalise your quote please complete the remaining questions and follow the prompts.",</v>
      </c>
      <c r="K141" s="26"/>
      <c r="L141" s="52" t="str">
        <f t="shared" si="0"/>
        <v>To finalise your quote please complete the remaining questions and follow the prompts.</v>
      </c>
    </row>
    <row r="142" spans="2:12" s="22" customFormat="1" ht="21" customHeight="1">
      <c r="B142" s="28" t="s">
        <v>769</v>
      </c>
      <c r="C142" s="27"/>
      <c r="D1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142" s="26" t="str">
        <f ca="1">IF(Table_Text[[#This Row],[Header]]="Yes","",IF(Table_Text[[#This Row],[Property]]&lt;&gt;"",SUBSTITUTE(Table_Text[[#This Row],[Type]]," ","")&amp;SUBSTITUTE(Table_Text[[#This Row],[Property]]," ",""),""))</f>
        <v>SidebarRenewalPaymentDetailsCompleteHeader</v>
      </c>
      <c r="G1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142" s="68" t="str">
        <f ca="1">SUBSTITUTE(SUBSTITUTE(SUBSTITUTE(SUBSTITUTE(SUBSTITUTE(SUBSTITUTE(SUBSTITUTE(SUBSTITUTE(
TRIM(CLEAN(Table_Text[[#This Row],[Config]])),
" {","{"),
"{ ","{"),
" }","}"),
"} ","}"),
" [","["),
"[ ","["),
" ]","]"),
"] ","]")</f>
        <v>"paymentDetailsCompleteHeader":{"text": "We have finalised your quote using the information provided."},</v>
      </c>
      <c r="I1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142" s="26" t="str">
        <f ca="1">SUBSTITUTE(SUBSTITUTE(SUBSTITUTE(SUBSTITUTE(SUBSTITUTE(SUBSTITUTE(SUBSTITUTE(SUBSTITUTE(
TRIM(CLEAN(Table_Text[[#This Row],[Quote]])),
" {","{"),
"{ ","{"),
" }","}"),
"} ","}"),
" [","["),
"[ ","["),
" ]","]"),
"] ","]")</f>
        <v>"paymentDetailsCompleteHeader": "We have finalised your quote using the information provided.",</v>
      </c>
      <c r="K142" s="26"/>
      <c r="L142" s="52" t="str">
        <f t="shared" si="0"/>
        <v>We have finalised your quote using the information provided.</v>
      </c>
    </row>
    <row r="143" spans="2:12" s="22" customFormat="1" ht="21" customHeight="1">
      <c r="B143" s="28" t="s">
        <v>770</v>
      </c>
      <c r="C143" s="27"/>
      <c r="D14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143" s="26" t="str">
        <f ca="1">IF(Table_Text[[#This Row],[Header]]="Yes","",IF(Table_Text[[#This Row],[Property]]&lt;&gt;"",SUBSTITUTE(Table_Text[[#This Row],[Type]]," ","")&amp;SUBSTITUTE(Table_Text[[#This Row],[Property]]," ",""),""))</f>
        <v>SidebarRenewalPaymentDetailsCompleteLabel</v>
      </c>
      <c r="G1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143" s="68" t="str">
        <f ca="1">SUBSTITUTE(SUBSTITUTE(SUBSTITUTE(SUBSTITUTE(SUBSTITUTE(SUBSTITUTE(SUBSTITUTE(SUBSTITUTE(
TRIM(CLEAN(Table_Text[[#This Row],[Config]])),
" {","{"),
"{ ","{"),
" }","}"),
"} ","}"),
" [","["),
"[ ","["),
" ]","]"),
"] ","]")</f>
        <v>"paymentDetailsCompleteLabel":{"text": "Your Quote"},</v>
      </c>
      <c r="I1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143" s="26" t="str">
        <f ca="1">SUBSTITUTE(SUBSTITUTE(SUBSTITUTE(SUBSTITUTE(SUBSTITUTE(SUBSTITUTE(SUBSTITUTE(SUBSTITUTE(
TRIM(CLEAN(Table_Text[[#This Row],[Quote]])),
" {","{"),
"{ ","{"),
" }","}"),
"} ","}"),
" [","["),
"[ ","["),
" ]","]"),
"] ","]")</f>
        <v>"paymentDetailsCompleteLabel": "Your Quote",</v>
      </c>
      <c r="K143" s="26"/>
      <c r="L143" s="52" t="str">
        <f t="shared" si="0"/>
        <v>Your Quote</v>
      </c>
    </row>
    <row r="144" spans="2:12" s="22" customFormat="1" ht="21" customHeight="1">
      <c r="B144" s="28" t="s">
        <v>771</v>
      </c>
      <c r="C144" s="27"/>
      <c r="D14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144" s="26" t="str">
        <f ca="1">IF(Table_Text[[#This Row],[Header]]="Yes","",IF(Table_Text[[#This Row],[Property]]&lt;&gt;"",SUBSTITUTE(Table_Text[[#This Row],[Type]]," ","")&amp;SUBSTITUTE(Table_Text[[#This Row],[Property]]," ",""),""))</f>
        <v>SidebarRenewalPaymentDetailsCompleteMessage</v>
      </c>
      <c r="G1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finalise your quote please complete the remaining questions and follow the prompts."
        },</v>
      </c>
      <c r="H144" s="68" t="str">
        <f ca="1">SUBSTITUTE(SUBSTITUTE(SUBSTITUTE(SUBSTITUTE(SUBSTITUTE(SUBSTITUTE(SUBSTITUTE(SUBSTITUTE(
TRIM(CLEAN(Table_Text[[#This Row],[Config]])),
" {","{"),
"{ ","{"),
" }","}"),
"} ","}"),
" [","["),
"[ ","["),
" ]","]"),
"] ","]")</f>
        <v>"paymentDetailsCompleteMessage":{"text": "To finalise your quote please complete the remaining questions and follow the prompts."},</v>
      </c>
      <c r="I1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finalise your quote please complete the remaining questions and follow the prompts.",</v>
      </c>
      <c r="J144" s="26" t="str">
        <f ca="1">SUBSTITUTE(SUBSTITUTE(SUBSTITUTE(SUBSTITUTE(SUBSTITUTE(SUBSTITUTE(SUBSTITUTE(SUBSTITUTE(
TRIM(CLEAN(Table_Text[[#This Row],[Quote]])),
" {","{"),
"{ ","{"),
" }","}"),
"} ","}"),
" [","["),
"[ ","["),
" ]","]"),
"] ","]")</f>
        <v>"paymentDetailsCompleteMessage": "To finalise your quote please complete the remaining questions and follow the prompts.",</v>
      </c>
      <c r="K144" s="26"/>
      <c r="L144" s="52" t="str">
        <f t="shared" si="0"/>
        <v>To finalise your quote please complete the remaining questions and follow the prompts.</v>
      </c>
    </row>
    <row r="145" spans="2:12" s="22" customFormat="1" ht="21" customHeight="1">
      <c r="B145" s="28" t="s">
        <v>772</v>
      </c>
      <c r="C145" s="27"/>
      <c r="D14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145" s="26" t="str">
        <f ca="1">IF(Table_Text[[#This Row],[Header]]="Yes","",IF(Table_Text[[#This Row],[Property]]&lt;&gt;"",SUBSTITUTE(Table_Text[[#This Row],[Type]]," ","")&amp;SUBSTITUTE(Table_Text[[#This Row],[Property]]," ",""),""))</f>
        <v>SidebarRenewalLegalTermsAcceptedHeader</v>
      </c>
      <c r="G1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145" s="68" t="str">
        <f ca="1">SUBSTITUTE(SUBSTITUTE(SUBSTITUTE(SUBSTITUTE(SUBSTITUTE(SUBSTITUTE(SUBSTITUTE(SUBSTITUTE(
TRIM(CLEAN(Table_Text[[#This Row],[Config]])),
" {","{"),
"{ ","{"),
" }","}"),
"} ","}"),
" [","["),
"[ ","["),
" ]","]"),
"] ","]")</f>
        <v>"legalTermsAcceptedHeader":{"text": "We have finalised your quote using the information provided."},</v>
      </c>
      <c r="I1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145" s="26" t="str">
        <f ca="1">SUBSTITUTE(SUBSTITUTE(SUBSTITUTE(SUBSTITUTE(SUBSTITUTE(SUBSTITUTE(SUBSTITUTE(SUBSTITUTE(
TRIM(CLEAN(Table_Text[[#This Row],[Quote]])),
" {","{"),
"{ ","{"),
" }","}"),
"} ","}"),
" [","["),
"[ ","["),
" ]","]"),
"] ","]")</f>
        <v>"legalTermsAcceptedHeader": "We have finalised your quote using the information provided.",</v>
      </c>
      <c r="K145" s="26"/>
      <c r="L145" s="52" t="str">
        <f t="shared" si="0"/>
        <v>We have finalised your quote using the information provided.</v>
      </c>
    </row>
    <row r="146" spans="2:12" s="22" customFormat="1" ht="21" customHeight="1">
      <c r="B146" s="28" t="s">
        <v>773</v>
      </c>
      <c r="C146" s="27"/>
      <c r="D1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146" s="26" t="str">
        <f ca="1">IF(Table_Text[[#This Row],[Header]]="Yes","",IF(Table_Text[[#This Row],[Property]]&lt;&gt;"",SUBSTITUTE(Table_Text[[#This Row],[Type]]," ","")&amp;SUBSTITUTE(Table_Text[[#This Row],[Property]]," ",""),""))</f>
        <v>SidebarRenewalLegalTermsAcceptedLabel</v>
      </c>
      <c r="G1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146" s="68" t="str">
        <f ca="1">SUBSTITUTE(SUBSTITUTE(SUBSTITUTE(SUBSTITUTE(SUBSTITUTE(SUBSTITUTE(SUBSTITUTE(SUBSTITUTE(
TRIM(CLEAN(Table_Text[[#This Row],[Config]])),
" {","{"),
"{ ","{"),
" }","}"),
"} ","}"),
" [","["),
"[ ","["),
" ]","]"),
"] ","]")</f>
        <v>"legalTermsAcceptedLabel":{"text": "Your Quote"},</v>
      </c>
      <c r="I1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146" s="26" t="str">
        <f ca="1">SUBSTITUTE(SUBSTITUTE(SUBSTITUTE(SUBSTITUTE(SUBSTITUTE(SUBSTITUTE(SUBSTITUTE(SUBSTITUTE(
TRIM(CLEAN(Table_Text[[#This Row],[Quote]])),
" {","{"),
"{ ","{"),
" }","}"),
"} ","}"),
" [","["),
"[ ","["),
" ]","]"),
"] ","]")</f>
        <v>"legalTermsAcceptedLabel": "Your Quote",</v>
      </c>
      <c r="K146" s="26"/>
      <c r="L146" s="52" t="str">
        <f t="shared" si="0"/>
        <v>Your Quote</v>
      </c>
    </row>
    <row r="147" spans="2:12" s="22" customFormat="1" ht="21" customHeight="1">
      <c r="B147" s="28" t="s">
        <v>774</v>
      </c>
      <c r="C147" s="27"/>
      <c r="D1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147" s="26" t="str">
        <f ca="1">IF(Table_Text[[#This Row],[Header]]="Yes","",IF(Table_Text[[#This Row],[Property]]&lt;&gt;"",SUBSTITUTE(Table_Text[[#This Row],[Type]]," ","")&amp;SUBSTITUTE(Table_Text[[#This Row],[Property]]," ",""),""))</f>
        <v>SidebarRenewalLegalTermsAcceptedMessage</v>
      </c>
      <c r="G1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147" s="68" t="str">
        <f ca="1">SUBSTITUTE(SUBSTITUTE(SUBSTITUTE(SUBSTITUTE(SUBSTITUTE(SUBSTITUTE(SUBSTITUTE(SUBSTITUTE(
TRIM(CLEAN(Table_Text[[#This Row],[Config]])),
" {","{"),
"{ ","{"),
" }","}"),
"} ","}"),
" [","["),
"[ ","["),
" ]","]"),
"] ","]")</f>
        <v>"legalTermsAcceptedMessage":{"text": "To complete your purchase please follow the prompts."},</v>
      </c>
      <c r="I1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147" s="26" t="str">
        <f ca="1">SUBSTITUTE(SUBSTITUTE(SUBSTITUTE(SUBSTITUTE(SUBSTITUTE(SUBSTITUTE(SUBSTITUTE(SUBSTITUTE(
TRIM(CLEAN(Table_Text[[#This Row],[Quote]])),
" {","{"),
"{ ","{"),
" }","}"),
"} ","}"),
" [","["),
"[ ","["),
" ]","]"),
"] ","]")</f>
        <v>"legalTermsAcceptedMessage": "To complete your purchase please follow the prompts.",</v>
      </c>
      <c r="K147" s="26"/>
      <c r="L147" s="52" t="str">
        <f t="shared" si="0"/>
        <v>To complete your purchase please follow the prompts.</v>
      </c>
    </row>
    <row r="148" spans="2:12" s="22" customFormat="1" ht="21" customHeight="1">
      <c r="B148" s="28" t="s">
        <v>1490</v>
      </c>
      <c r="C148" s="27"/>
      <c r="D1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refundHeader</v>
      </c>
      <c r="F148" s="26" t="str">
        <f ca="1">IF(Table_Text[[#This Row],[Header]]="Yes","",IF(Table_Text[[#This Row],[Property]]&lt;&gt;"",SUBSTITUTE(Table_Text[[#This Row],[Type]]," ","")&amp;SUBSTITUTE(Table_Text[[#This Row],[Property]]," ",""),""))</f>
        <v>SidebarRenewalRefundHeader</v>
      </c>
      <c r="G1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"refundHeader": {
            "text": "Based on the information provided you are entitled to a refund."
        },</v>
      </c>
      <c r="H148" s="68" t="str">
        <f ca="1">SUBSTITUTE(SUBSTITUTE(SUBSTITUTE(SUBSTITUTE(SUBSTITUTE(SUBSTITUTE(SUBSTITUTE(SUBSTITUTE(
TRIM(CLEAN(Table_Text[[#This Row],[Config]])),
" {","{"),
"{ ","{"),
" }","}"),
"} ","}"),
" [","["),
"[ ","["),
" ]","]"),
"] ","]")</f>
        <v>"refundHeader":{"text": "Based on the information provided you are entitled to a refund."},</v>
      </c>
      <c r="I1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"refundHeader": "Based on the information provided you are entitled to a refund.",</v>
      </c>
      <c r="J148" s="26" t="str">
        <f ca="1">SUBSTITUTE(SUBSTITUTE(SUBSTITUTE(SUBSTITUTE(SUBSTITUTE(SUBSTITUTE(SUBSTITUTE(SUBSTITUTE(
TRIM(CLEAN(Table_Text[[#This Row],[Quote]])),
" {","{"),
"{ ","{"),
" }","}"),
"} ","}"),
" [","["),
"[ ","["),
" ]","]"),
"] ","]")</f>
        <v>"refundHeader": "Based on the information provided you are entitled to a refund.",</v>
      </c>
      <c r="K148" s="26"/>
      <c r="L148" s="52" t="str">
        <f t="shared" si="0"/>
        <v>Based on the information provided you are entitled to a refund.</v>
      </c>
    </row>
    <row r="149" spans="2:12" s="22" customFormat="1" ht="21" customHeight="1">
      <c r="B149" s="28" t="s">
        <v>1492</v>
      </c>
      <c r="C149" s="27"/>
      <c r="D14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refundLabel</v>
      </c>
      <c r="F149" s="26" t="str">
        <f ca="1">IF(Table_Text[[#This Row],[Header]]="Yes","",IF(Table_Text[[#This Row],[Property]]&lt;&gt;"",SUBSTITUTE(Table_Text[[#This Row],[Type]]," ","")&amp;SUBSTITUTE(Table_Text[[#This Row],[Property]]," ",""),""))</f>
        <v>SidebarRenewalRefundLabel</v>
      </c>
      <c r="G1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"refundLabel": {
            "text": "Your Refund"
        },</v>
      </c>
      <c r="H149" s="68" t="str">
        <f ca="1">SUBSTITUTE(SUBSTITUTE(SUBSTITUTE(SUBSTITUTE(SUBSTITUTE(SUBSTITUTE(SUBSTITUTE(SUBSTITUTE(
TRIM(CLEAN(Table_Text[[#This Row],[Config]])),
" {","{"),
"{ ","{"),
" }","}"),
"} ","}"),
" [","["),
"[ ","["),
" ]","]"),
"] ","]")</f>
        <v>"refundLabel":{"text": "Your Refund"},</v>
      </c>
      <c r="I1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"refundLabel": "Your Refund",</v>
      </c>
      <c r="J149" s="26" t="str">
        <f ca="1">SUBSTITUTE(SUBSTITUTE(SUBSTITUTE(SUBSTITUTE(SUBSTITUTE(SUBSTITUTE(SUBSTITUTE(SUBSTITUTE(
TRIM(CLEAN(Table_Text[[#This Row],[Quote]])),
" {","{"),
"{ ","{"),
" }","}"),
"} ","}"),
" [","["),
"[ ","["),
" ]","]"),
"] ","]")</f>
        <v>"refundLabel": "Your Refund",</v>
      </c>
      <c r="K149" s="26"/>
      <c r="L149" s="52" t="str">
        <f t="shared" si="0"/>
        <v>Your Refund</v>
      </c>
    </row>
    <row r="150" spans="2:12" s="22" customFormat="1" ht="21" customHeight="1">
      <c r="B150" s="28" t="s">
        <v>1491</v>
      </c>
      <c r="C150" s="27"/>
      <c r="D15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refundMessage</v>
      </c>
      <c r="F150" s="26" t="str">
        <f ca="1">IF(Table_Text[[#This Row],[Header]]="Yes","",IF(Table_Text[[#This Row],[Property]]&lt;&gt;"",SUBSTITUTE(Table_Text[[#This Row],[Type]]," ","")&amp;SUBSTITUTE(Table_Text[[#This Row],[Property]]," ",""),""))</f>
        <v>SidebarRenewalRefundMessage</v>
      </c>
      <c r="G1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"refundMessage": {
            "text": "To proceed please complete the remaining questions and follow the prompts."
        },</v>
      </c>
      <c r="H150" s="68" t="str">
        <f ca="1">SUBSTITUTE(SUBSTITUTE(SUBSTITUTE(SUBSTITUTE(SUBSTITUTE(SUBSTITUTE(SUBSTITUTE(SUBSTITUTE(
TRIM(CLEAN(Table_Text[[#This Row],[Config]])),
" {","{"),
"{ ","{"),
" }","}"),
"} ","}"),
" [","["),
"[ ","["),
" ]","]"),
"] ","]")</f>
        <v>"refundMessage":{"text": "To proceed please complete the remaining questions and follow the prompts."},</v>
      </c>
      <c r="I1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"refundMessage": "To proceed please complete the remaining questions and follow the prompts.",</v>
      </c>
      <c r="J150" s="26" t="str">
        <f ca="1">SUBSTITUTE(SUBSTITUTE(SUBSTITUTE(SUBSTITUTE(SUBSTITUTE(SUBSTITUTE(SUBSTITUTE(SUBSTITUTE(
TRIM(CLEAN(Table_Text[[#This Row],[Quote]])),
" {","{"),
"{ ","{"),
" }","}"),
"} ","}"),
" [","["),
"[ ","["),
" ]","]"),
"] ","]")</f>
        <v>"refundMessage": "To proceed please complete the remaining questions and follow the prompts.",</v>
      </c>
      <c r="K150" s="26"/>
      <c r="L150" s="52" t="str">
        <f t="shared" si="0"/>
        <v>To proceed please complete the remaining questions and follow the prompts.</v>
      </c>
    </row>
    <row r="151" spans="2:12" s="22" customFormat="1" ht="21" customHeight="1">
      <c r="B151" s="28" t="s">
        <v>1493</v>
      </c>
      <c r="C151" s="27"/>
      <c r="D15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noPaymentHeader</v>
      </c>
      <c r="F151" s="26" t="str">
        <f ca="1">IF(Table_Text[[#This Row],[Header]]="Yes","",IF(Table_Text[[#This Row],[Property]]&lt;&gt;"",SUBSTITUTE(Table_Text[[#This Row],[Type]]," ","")&amp;SUBSTITUTE(Table_Text[[#This Row],[Property]]," ",""),""))</f>
        <v>SidebarRenewalNoPaymentHeader</v>
      </c>
      <c r="G1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"noPaymentHeader": {
            "text": "Based on the information provided there is no cost to complete your quote."
        },</v>
      </c>
      <c r="H151" s="68" t="str">
        <f ca="1">SUBSTITUTE(SUBSTITUTE(SUBSTITUTE(SUBSTITUTE(SUBSTITUTE(SUBSTITUTE(SUBSTITUTE(SUBSTITUTE(
TRIM(CLEAN(Table_Text[[#This Row],[Config]])),
" {","{"),
"{ ","{"),
" }","}"),
"} ","}"),
" [","["),
"[ ","["),
" ]","]"),
"] ","]")</f>
        <v>"noPaymentHeader":{"text": "Based on the information provided there is no cost to complete your quote."},</v>
      </c>
      <c r="I1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"noPaymentHeader": "Based on the information provided there is no cost to complete your quote.",</v>
      </c>
      <c r="J151" s="26" t="str">
        <f ca="1">SUBSTITUTE(SUBSTITUTE(SUBSTITUTE(SUBSTITUTE(SUBSTITUTE(SUBSTITUTE(SUBSTITUTE(SUBSTITUTE(
TRIM(CLEAN(Table_Text[[#This Row],[Quote]])),
" {","{"),
"{ ","{"),
" }","}"),
"} ","}"),
" [","["),
"[ ","["),
" ]","]"),
"] ","]")</f>
        <v>"noPaymentHeader": "Based on the information provided there is no cost to complete your quote.",</v>
      </c>
      <c r="K151" s="26"/>
      <c r="L151" s="52" t="str">
        <f t="shared" si="0"/>
        <v>Based on the information provided there is no cost to complete your quote.</v>
      </c>
    </row>
    <row r="152" spans="2:12" s="22" customFormat="1" ht="21" customHeight="1">
      <c r="B152" s="28" t="s">
        <v>1495</v>
      </c>
      <c r="C152" s="27"/>
      <c r="D1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noPaymentLabel</v>
      </c>
      <c r="F152" s="26" t="str">
        <f ca="1">IF(Table_Text[[#This Row],[Header]]="Yes","",IF(Table_Text[[#This Row],[Property]]&lt;&gt;"",SUBSTITUTE(Table_Text[[#This Row],[Type]]," ","")&amp;SUBSTITUTE(Table_Text[[#This Row],[Property]]," ",""),""))</f>
        <v>SidebarRenewalNoPaymentLabel</v>
      </c>
      <c r="G1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"noPaymentLabel": {
            "text": "Your Quote"
        },</v>
      </c>
      <c r="H152" s="68" t="str">
        <f ca="1">SUBSTITUTE(SUBSTITUTE(SUBSTITUTE(SUBSTITUTE(SUBSTITUTE(SUBSTITUTE(SUBSTITUTE(SUBSTITUTE(
TRIM(CLEAN(Table_Text[[#This Row],[Config]])),
" {","{"),
"{ ","{"),
" }","}"),
"} ","}"),
" [","["),
"[ ","["),
" ]","]"),
"] ","]")</f>
        <v>"noPaymentLabel":{"text": "Your Quote"},</v>
      </c>
      <c r="I1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"noPaymentLabel": "Your Quote",</v>
      </c>
      <c r="J152" s="26" t="str">
        <f ca="1">SUBSTITUTE(SUBSTITUTE(SUBSTITUTE(SUBSTITUTE(SUBSTITUTE(SUBSTITUTE(SUBSTITUTE(SUBSTITUTE(
TRIM(CLEAN(Table_Text[[#This Row],[Quote]])),
" {","{"),
"{ ","{"),
" }","}"),
"} ","}"),
" [","["),
"[ ","["),
" ]","]"),
"] ","]")</f>
        <v>"noPaymentLabel": "Your Quote",</v>
      </c>
      <c r="K152" s="26"/>
      <c r="L152" s="52" t="str">
        <f t="shared" si="0"/>
        <v>Your Quote</v>
      </c>
    </row>
    <row r="153" spans="2:12" s="22" customFormat="1" ht="21" customHeight="1">
      <c r="B153" s="28" t="s">
        <v>1494</v>
      </c>
      <c r="C153" s="27"/>
      <c r="D15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noPaymentMessage</v>
      </c>
      <c r="F153" s="26" t="str">
        <f ca="1">IF(Table_Text[[#This Row],[Header]]="Yes","",IF(Table_Text[[#This Row],[Property]]&lt;&gt;"",SUBSTITUTE(Table_Text[[#This Row],[Type]]," ","")&amp;SUBSTITUTE(Table_Text[[#This Row],[Property]]," ",""),""))</f>
        <v>SidebarRenewalNoPaymentMessage</v>
      </c>
      <c r="G1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"noPaymentMessage": {
            "text": "To proceed please complete the remaining questions and follow the prompts."
        },</v>
      </c>
      <c r="H153" s="68" t="str">
        <f ca="1">SUBSTITUTE(SUBSTITUTE(SUBSTITUTE(SUBSTITUTE(SUBSTITUTE(SUBSTITUTE(SUBSTITUTE(SUBSTITUTE(
TRIM(CLEAN(Table_Text[[#This Row],[Config]])),
" {","{"),
"{ ","{"),
" }","}"),
"} ","}"),
" [","["),
"[ ","["),
" ]","]"),
"] ","]")</f>
        <v>"noPaymentMessage":{"text": "To proceed please complete the remaining questions and follow the prompts."},</v>
      </c>
      <c r="I1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"noPaymentMessage": "To proceed please complete the remaining questions and follow the prompts.",</v>
      </c>
      <c r="J153" s="26" t="str">
        <f ca="1">SUBSTITUTE(SUBSTITUTE(SUBSTITUTE(SUBSTITUTE(SUBSTITUTE(SUBSTITUTE(SUBSTITUTE(SUBSTITUTE(
TRIM(CLEAN(Table_Text[[#This Row],[Quote]])),
" {","{"),
"{ ","{"),
" }","}"),
"} ","}"),
" [","["),
"[ ","["),
" ]","]"),
"] ","]")</f>
        <v>"noPaymentMessage": "To proceed please complete the remaining questions and follow the prompts.",</v>
      </c>
      <c r="K153" s="26"/>
      <c r="L153" s="52" t="str">
        <f t="shared" si="0"/>
        <v>To proceed please complete the remaining questions and follow the prompts.</v>
      </c>
    </row>
    <row r="154" spans="2:12" s="22" customFormat="1" ht="21" customHeight="1">
      <c r="B154" s="28" t="s">
        <v>1333</v>
      </c>
      <c r="C154" s="27"/>
      <c r="D1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reviewTriggeredHeader</v>
      </c>
      <c r="F154" s="26" t="str">
        <f ca="1">IF(Table_Text[[#This Row],[Header]]="Yes","",IF(Table_Text[[#This Row],[Property]]&lt;&gt;"",SUBSTITUTE(Table_Text[[#This Row],[Type]]," ","")&amp;SUBSTITUTE(Table_Text[[#This Row],[Property]]," ",""),""))</f>
        <v>SidebarRenewalReviewTriggeredHeader</v>
      </c>
      <c r="G1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"reviewTriggeredHeader": {
            "text": "Your quote needs to be reviewed by one of our representatives."
        },</v>
      </c>
      <c r="H154" s="68" t="str">
        <f ca="1">SUBSTITUTE(SUBSTITUTE(SUBSTITUTE(SUBSTITUTE(SUBSTITUTE(SUBSTITUTE(SUBSTITUTE(SUBSTITUTE(
TRIM(CLEAN(Table_Text[[#This Row],[Config]])),
" {","{"),
"{ ","{"),
" }","}"),
"} ","}"),
" [","["),
"[ ","["),
" ]","]"),
"] ","]")</f>
        <v>"reviewTriggeredHeader":{"text": "Your quote needs to be reviewed by one of our representatives."},</v>
      </c>
      <c r="I1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"reviewTriggeredHeader": "Your quote needs to be reviewed by one of our representatives.",</v>
      </c>
      <c r="J154" s="26" t="str">
        <f ca="1">SUBSTITUTE(SUBSTITUTE(SUBSTITUTE(SUBSTITUTE(SUBSTITUTE(SUBSTITUTE(SUBSTITUTE(SUBSTITUTE(
TRIM(CLEAN(Table_Text[[#This Row],[Quote]])),
" {","{"),
"{ ","{"),
" }","}"),
"} ","}"),
" [","["),
"[ ","["),
" ]","]"),
"] ","]")</f>
        <v>"reviewTriggeredHeader": "Your quote needs to be reviewed by one of our representatives.",</v>
      </c>
      <c r="K154" s="26"/>
      <c r="L154" s="52" t="str">
        <f t="shared" si="0"/>
        <v>Your quote needs to be reviewed by one of our representatives.</v>
      </c>
    </row>
    <row r="155" spans="2:12" s="22" customFormat="1" ht="21" customHeight="1">
      <c r="B155" s="28" t="s">
        <v>1334</v>
      </c>
      <c r="C155" s="27"/>
      <c r="D1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reviewTriggeredLabel</v>
      </c>
      <c r="F155" s="26" t="str">
        <f ca="1">IF(Table_Text[[#This Row],[Header]]="Yes","",IF(Table_Text[[#This Row],[Property]]&lt;&gt;"",SUBSTITUTE(Table_Text[[#This Row],[Type]]," ","")&amp;SUBSTITUTE(Table_Text[[#This Row],[Property]]," ",""),""))</f>
        <v>SidebarRenewalReviewTriggeredLabel</v>
      </c>
      <c r="G1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"reviewTriggeredLabel": {
            "text": "Quote Needs Review"
        },</v>
      </c>
      <c r="H155" s="68" t="str">
        <f ca="1">SUBSTITUTE(SUBSTITUTE(SUBSTITUTE(SUBSTITUTE(SUBSTITUTE(SUBSTITUTE(SUBSTITUTE(SUBSTITUTE(
TRIM(CLEAN(Table_Text[[#This Row],[Config]])),
" {","{"),
"{ ","{"),
" }","}"),
"} ","}"),
" [","["),
"[ ","["),
" ]","]"),
"] ","]")</f>
        <v>"reviewTriggeredLabel":{"text": "Quote Needs Review"},</v>
      </c>
      <c r="I1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"reviewTriggeredLabel": "Quote Needs Review",</v>
      </c>
      <c r="J155" s="26" t="str">
        <f ca="1">SUBSTITUTE(SUBSTITUTE(SUBSTITUTE(SUBSTITUTE(SUBSTITUTE(SUBSTITUTE(SUBSTITUTE(SUBSTITUTE(
TRIM(CLEAN(Table_Text[[#This Row],[Quote]])),
" {","{"),
"{ ","{"),
" }","}"),
"} ","}"),
" [","["),
"[ ","["),
" ]","]"),
"] ","]")</f>
        <v>"reviewTriggeredLabel": "Quote Needs Review",</v>
      </c>
      <c r="K155" s="26"/>
      <c r="L155" s="52" t="str">
        <f t="shared" si="0"/>
        <v>Quote Needs Review</v>
      </c>
    </row>
    <row r="156" spans="2:12" s="22" customFormat="1" ht="21" customHeight="1">
      <c r="B156" s="290" t="s">
        <v>1335</v>
      </c>
      <c r="C156" s="27"/>
      <c r="D1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reviewTriggeredMessageDefault</v>
      </c>
      <c r="F156" s="26" t="str">
        <f ca="1">IF(Table_Text[[#This Row],[Header]]="Yes","",IF(Table_Text[[#This Row],[Property]]&lt;&gt;"",SUBSTITUTE(Table_Text[[#This Row],[Type]]," ","")&amp;SUBSTITUTE(Table_Text[[#This Row],[Property]]," ",""),""))</f>
        <v>SidebarRenewalReviewTriggeredMessageDefault</v>
      </c>
      <c r="G1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"reviewTriggeredMessageDefault": {
            "text": "Based on your selections your quote needs to be reviewed before you can complete your purchase."
        },</v>
      </c>
      <c r="H156" s="68" t="str">
        <f ca="1">SUBSTITUTE(SUBSTITUTE(SUBSTITUTE(SUBSTITUTE(SUBSTITUTE(SUBSTITUTE(SUBSTITUTE(SUBSTITUTE(
TRIM(CLEAN(Table_Text[[#This Row],[Config]])),
" {","{"),
"{ ","{"),
" }","}"),
"} ","}"),
" [","["),
"[ ","["),
" ]","]"),
"] ","]")</f>
        <v>"reviewTriggeredMessageDefault":{"text": "Based on your selections your quote needs to be reviewed before you can complete your purchase."},</v>
      </c>
      <c r="I1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"reviewTriggeredMessageDefault": "Based on your selections your quote needs to be reviewed before you can complete your purchase.",</v>
      </c>
      <c r="J156" s="26" t="str">
        <f ca="1">SUBSTITUTE(SUBSTITUTE(SUBSTITUTE(SUBSTITUTE(SUBSTITUTE(SUBSTITUTE(SUBSTITUTE(SUBSTITUTE(
TRIM(CLEAN(Table_Text[[#This Row],[Quote]])),
" {","{"),
"{ ","{"),
" }","}"),
"} ","}"),
" [","["),
"[ ","["),
" ]","]"),
"] ","]")</f>
        <v>"reviewTriggeredMessageDefault": "Based on your selections your quote needs to be reviewed before you can complete your purchase.",</v>
      </c>
      <c r="K156" s="26"/>
      <c r="L156" s="52" t="str">
        <f t="shared" si="0"/>
        <v>Based on your selections your quote needs to be reviewed before you can complete your purchase.</v>
      </c>
    </row>
    <row r="157" spans="2:12" s="22" customFormat="1" ht="21" customHeight="1">
      <c r="B157" s="290" t="s">
        <v>1336</v>
      </c>
      <c r="C157" s="27"/>
      <c r="D1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reviewTriggeredMessageAppendix</v>
      </c>
      <c r="F157" s="26" t="str">
        <f ca="1">IF(Table_Text[[#This Row],[Header]]="Yes","",IF(Table_Text[[#This Row],[Property]]&lt;&gt;"",SUBSTITUTE(Table_Text[[#This Row],[Type]]," ","")&amp;SUBSTITUTE(Table_Text[[#This Row],[Property]]," ",""),""))</f>
        <v>SidebarRenewalReviewTriggeredMessageAppendix</v>
      </c>
      <c r="G1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"reviewTriggeredMessageAppendix": {
            "text": "If you would like to discuss your quote with one of our representatives please request a call-back."
        },</v>
      </c>
      <c r="H157" s="68" t="str">
        <f ca="1">SUBSTITUTE(SUBSTITUTE(SUBSTITUTE(SUBSTITUTE(SUBSTITUTE(SUBSTITUTE(SUBSTITUTE(SUBSTITUTE(
TRIM(CLEAN(Table_Text[[#This Row],[Config]])),
" {","{"),
"{ ","{"),
" }","}"),
"} ","}"),
" [","["),
"[ ","["),
" ]","]"),
"] ","]")</f>
        <v>"reviewTriggeredMessageAppendix":{"text": "If you would like to discuss your quote with one of our representatives please request a call-back."},</v>
      </c>
      <c r="I1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"reviewTriggeredMessageAppendix": "If you would like to discuss your quote with one of our representatives please request a call-back.",</v>
      </c>
      <c r="J157" s="26" t="str">
        <f ca="1">SUBSTITUTE(SUBSTITUTE(SUBSTITUTE(SUBSTITUTE(SUBSTITUTE(SUBSTITUTE(SUBSTITUTE(SUBSTITUTE(
TRIM(CLEAN(Table_Text[[#This Row],[Quote]])),
" {","{"),
"{ ","{"),
" }","}"),
"} ","}"),
" [","["),
"[ ","["),
" ]","]"),
"] ","]")</f>
        <v>"reviewTriggeredMessageAppendix": "If you would like to discuss your quote with one of our representatives please request a call-back.",</v>
      </c>
      <c r="K157" s="26"/>
      <c r="L157" s="52" t="str">
        <f t="shared" si="0"/>
        <v>If you would like to discuss your quote with one of our representatives please request a call-back.</v>
      </c>
    </row>
    <row r="158" spans="2:12" s="22" customFormat="1" ht="21" customHeight="1">
      <c r="B158" s="290" t="s">
        <v>1337</v>
      </c>
      <c r="C158" s="27"/>
      <c r="D15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endorsementTriggeredHeader</v>
      </c>
      <c r="F158" s="26" t="str">
        <f ca="1">IF(Table_Text[[#This Row],[Header]]="Yes","",IF(Table_Text[[#This Row],[Property]]&lt;&gt;"",SUBSTITUTE(Table_Text[[#This Row],[Type]]," ","")&amp;SUBSTITUTE(Table_Text[[#This Row],[Property]]," ",""),""))</f>
        <v>SidebarRenewalEndorsementTriggeredHeader</v>
      </c>
      <c r="G15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"endorsementTriggeredHeader": {
            "text": "Your quote needs to be reviewed and endorsed by an underwriter."
        },</v>
      </c>
      <c r="H158" s="68" t="str">
        <f ca="1">SUBSTITUTE(SUBSTITUTE(SUBSTITUTE(SUBSTITUTE(SUBSTITUTE(SUBSTITUTE(SUBSTITUTE(SUBSTITUTE(
TRIM(CLEAN(Table_Text[[#This Row],[Config]])),
" {","{"),
"{ ","{"),
" }","}"),
"} ","}"),
" [","["),
"[ ","["),
" ]","]"),
"] ","]")</f>
        <v>"endorsementTriggeredHeader":{"text": "Your quote needs to be reviewed and endorsed by an underwriter."},</v>
      </c>
      <c r="I15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"endorsementTriggeredHeader": "Your quote needs to be reviewed and endorsed by an underwriter.",</v>
      </c>
      <c r="J158" s="26" t="str">
        <f ca="1">SUBSTITUTE(SUBSTITUTE(SUBSTITUTE(SUBSTITUTE(SUBSTITUTE(SUBSTITUTE(SUBSTITUTE(SUBSTITUTE(
TRIM(CLEAN(Table_Text[[#This Row],[Quote]])),
" {","{"),
"{ ","{"),
" }","}"),
"} ","}"),
" [","["),
"[ ","["),
" ]","]"),
"] ","]")</f>
        <v>"endorsementTriggeredHeader": "Your quote needs to be reviewed and endorsed by an underwriter.",</v>
      </c>
      <c r="K158" s="26"/>
      <c r="L158" s="52" t="str">
        <f t="shared" si="0"/>
        <v>Your quote needs to be reviewed and endorsed by an underwriter.</v>
      </c>
    </row>
    <row r="159" spans="2:12" s="22" customFormat="1" ht="21" customHeight="1">
      <c r="B159" s="290" t="s">
        <v>1338</v>
      </c>
      <c r="C159" s="27"/>
      <c r="D1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endorsementTriggeredLabel</v>
      </c>
      <c r="F159" s="26" t="str">
        <f ca="1">IF(Table_Text[[#This Row],[Header]]="Yes","",IF(Table_Text[[#This Row],[Property]]&lt;&gt;"",SUBSTITUTE(Table_Text[[#This Row],[Type]]," ","")&amp;SUBSTITUTE(Table_Text[[#This Row],[Property]]," ",""),""))</f>
        <v>SidebarRenewalEndorsementTriggeredLabel</v>
      </c>
      <c r="G1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"endorsementTriggeredLabel": {
            "text": "Quote Referral"
        },</v>
      </c>
      <c r="H159" s="68" t="str">
        <f ca="1">SUBSTITUTE(SUBSTITUTE(SUBSTITUTE(SUBSTITUTE(SUBSTITUTE(SUBSTITUTE(SUBSTITUTE(SUBSTITUTE(
TRIM(CLEAN(Table_Text[[#This Row],[Config]])),
" {","{"),
"{ ","{"),
" }","}"),
"} ","}"),
" [","["),
"[ ","["),
" ]","]"),
"] ","]")</f>
        <v>"endorsementTriggeredLabel":{"text": "Quote Referral"},</v>
      </c>
      <c r="I1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"endorsementTriggeredLabel": "Quote Referral",</v>
      </c>
      <c r="J159" s="26" t="str">
        <f ca="1">SUBSTITUTE(SUBSTITUTE(SUBSTITUTE(SUBSTITUTE(SUBSTITUTE(SUBSTITUTE(SUBSTITUTE(SUBSTITUTE(
TRIM(CLEAN(Table_Text[[#This Row],[Quote]])),
" {","{"),
"{ ","{"),
" }","}"),
"} ","}"),
" [","["),
"[ ","["),
" ]","]"),
"] ","]")</f>
        <v>"endorsementTriggeredLabel": "Quote Referral",</v>
      </c>
      <c r="K159" s="26"/>
      <c r="L159" s="52" t="str">
        <f t="shared" si="0"/>
        <v>Quote Referral</v>
      </c>
    </row>
    <row r="160" spans="2:12" s="22" customFormat="1" ht="21" customHeight="1">
      <c r="B160" s="290" t="s">
        <v>1339</v>
      </c>
      <c r="C160" s="27"/>
      <c r="D16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endorsementTriggeredMessageDefault</v>
      </c>
      <c r="F160" s="26" t="str">
        <f ca="1">IF(Table_Text[[#This Row],[Header]]="Yes","",IF(Table_Text[[#This Row],[Property]]&lt;&gt;"",SUBSTITUTE(Table_Text[[#This Row],[Type]]," ","")&amp;SUBSTITUTE(Table_Text[[#This Row],[Property]]," ",""),""))</f>
        <v>SidebarRenewalEndorsementTriggeredMessageDefault</v>
      </c>
      <c r="G1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"endorsementTriggeredMessageDefault": {
            "text": "Based on your selections your quote needs to be endorsed by an underwriter before you can complete your purchase."
        },</v>
      </c>
      <c r="H160" s="68" t="str">
        <f ca="1">SUBSTITUTE(SUBSTITUTE(SUBSTITUTE(SUBSTITUTE(SUBSTITUTE(SUBSTITUTE(SUBSTITUTE(SUBSTITUTE(
TRIM(CLEAN(Table_Text[[#This Row],[Config]])),
" {","{"),
"{ ","{"),
" }","}"),
"} ","}"),
" [","["),
"[ ","["),
" ]","]"),
"] ","]")</f>
        <v>"endorsementTriggeredMessageDefault":{"text": "Based on your selections your quote needs to be endorsed by an underwriter before you can complete your purchase."},</v>
      </c>
      <c r="I1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"endorsementTriggeredMessageDefault": "Based on your selections your quote needs to be endorsed by an underwriter before you can complete your purchase.",</v>
      </c>
      <c r="J160" s="26" t="str">
        <f ca="1">SUBSTITUTE(SUBSTITUTE(SUBSTITUTE(SUBSTITUTE(SUBSTITUTE(SUBSTITUTE(SUBSTITUTE(SUBSTITUTE(
TRIM(CLEAN(Table_Text[[#This Row],[Quote]])),
" {","{"),
"{ ","{"),
" }","}"),
"} ","}"),
" [","["),
"[ ","["),
" ]","]"),
"] ","]")</f>
        <v>"endorsementTriggeredMessageDefault": "Based on your selections your quote needs to be endorsed by an underwriter before you can complete your purchase.",</v>
      </c>
      <c r="K160" s="26"/>
      <c r="L160" s="52" t="str">
        <f t="shared" si="0"/>
        <v>Based on your selections your quote needs to be endorsed by an underwriter before you can complete your purchase.</v>
      </c>
    </row>
    <row r="161" spans="2:12" s="22" customFormat="1" ht="21" customHeight="1">
      <c r="B161" s="290" t="s">
        <v>1340</v>
      </c>
      <c r="C161" s="27"/>
      <c r="D16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endorsementTriggeredMessageAppendix</v>
      </c>
      <c r="F161" s="26" t="str">
        <f ca="1">IF(Table_Text[[#This Row],[Header]]="Yes","",IF(Table_Text[[#This Row],[Property]]&lt;&gt;"",SUBSTITUTE(Table_Text[[#This Row],[Type]]," ","")&amp;SUBSTITUTE(Table_Text[[#This Row],[Property]]," ",""),""))</f>
        <v>SidebarRenewalEndorsementTriggeredMessageAppendix</v>
      </c>
      <c r="G1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"endorsementTriggeredMessageAppendix": {
            "text": "If you would like to discuss your quote with one of our representatives please request a call-back."
        },</v>
      </c>
      <c r="H161" s="68" t="str">
        <f ca="1">SUBSTITUTE(SUBSTITUTE(SUBSTITUTE(SUBSTITUTE(SUBSTITUTE(SUBSTITUTE(SUBSTITUTE(SUBSTITUTE(
TRIM(CLEAN(Table_Text[[#This Row],[Config]])),
" {","{"),
"{ ","{"),
" }","}"),
"} ","}"),
" [","["),
"[ ","["),
" ]","]"),
"] ","]")</f>
        <v>"endorsementTriggeredMessageAppendix":{"text": "If you would like to discuss your quote with one of our representatives please request a call-back."},</v>
      </c>
      <c r="I1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"endorsementTriggeredMessageAppendix": "If you would like to discuss your quote with one of our representatives please request a call-back.",</v>
      </c>
      <c r="J161" s="26" t="str">
        <f ca="1">SUBSTITUTE(SUBSTITUTE(SUBSTITUTE(SUBSTITUTE(SUBSTITUTE(SUBSTITUTE(SUBSTITUTE(SUBSTITUTE(
TRIM(CLEAN(Table_Text[[#This Row],[Quote]])),
" {","{"),
"{ ","{"),
" }","}"),
"} ","}"),
" [","["),
"[ ","["),
" ]","]"),
"] ","]")</f>
        <v>"endorsementTriggeredMessageAppendix": "If you would like to discuss your quote with one of our representatives please request a call-back.",</v>
      </c>
      <c r="K161" s="26"/>
      <c r="L161" s="52" t="str">
        <f t="shared" si="0"/>
        <v>If you would like to discuss your quote with one of our representatives please request a call-back.</v>
      </c>
    </row>
    <row r="162" spans="2:12" s="22" customFormat="1" ht="21" customHeight="1">
      <c r="B162" s="28" t="s">
        <v>1341</v>
      </c>
      <c r="C162" s="27"/>
      <c r="D1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declineTriggeredHeader</v>
      </c>
      <c r="F162" s="26" t="str">
        <f ca="1">IF(Table_Text[[#This Row],[Header]]="Yes","",IF(Table_Text[[#This Row],[Property]]&lt;&gt;"",SUBSTITUTE(Table_Text[[#This Row],[Type]]," ","")&amp;SUBSTITUTE(Table_Text[[#This Row],[Property]]," ",""),""))</f>
        <v>SidebarRenewalDeclineTriggeredHeader</v>
      </c>
      <c r="G1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"declineTriggeredHeader": {
            "text": "We cannot generate your quote."
        },</v>
      </c>
      <c r="H162" s="68" t="str">
        <f ca="1">SUBSTITUTE(SUBSTITUTE(SUBSTITUTE(SUBSTITUTE(SUBSTITUTE(SUBSTITUTE(SUBSTITUTE(SUBSTITUTE(
TRIM(CLEAN(Table_Text[[#This Row],[Config]])),
" {","{"),
"{ ","{"),
" }","}"),
"} ","}"),
" [","["),
"[ ","["),
" ]","]"),
"] ","]")</f>
        <v>"declineTriggeredHeader":{"text": "We cannot generate your quote."},</v>
      </c>
      <c r="I1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"declineTriggeredHeader": "We cannot generate your quote.",</v>
      </c>
      <c r="J162" s="26" t="str">
        <f ca="1">SUBSTITUTE(SUBSTITUTE(SUBSTITUTE(SUBSTITUTE(SUBSTITUTE(SUBSTITUTE(SUBSTITUTE(SUBSTITUTE(
TRIM(CLEAN(Table_Text[[#This Row],[Quote]])),
" {","{"),
"{ ","{"),
" }","}"),
"} ","}"),
" [","["),
"[ ","["),
" ]","]"),
"] ","]")</f>
        <v>"declineTriggeredHeader": "We cannot generate your quote.",</v>
      </c>
      <c r="K162" s="26"/>
      <c r="L162" s="52" t="str">
        <f t="shared" si="0"/>
        <v>We cannot generate your quote.</v>
      </c>
    </row>
    <row r="163" spans="2:12" s="22" customFormat="1" ht="21" customHeight="1">
      <c r="B163" s="28" t="s">
        <v>1342</v>
      </c>
      <c r="C163" s="27"/>
      <c r="D16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declineTriggeredLabel</v>
      </c>
      <c r="F163" s="26" t="str">
        <f ca="1">IF(Table_Text[[#This Row],[Header]]="Yes","",IF(Table_Text[[#This Row],[Property]]&lt;&gt;"",SUBSTITUTE(Table_Text[[#This Row],[Type]]," ","")&amp;SUBSTITUTE(Table_Text[[#This Row],[Property]]," ",""),""))</f>
        <v>SidebarRenewalDeclineTriggeredLabel</v>
      </c>
      <c r="G1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"declineTriggeredLabel": {
            "text": "Quote Declined"
        },</v>
      </c>
      <c r="H163" s="68" t="str">
        <f ca="1">SUBSTITUTE(SUBSTITUTE(SUBSTITUTE(SUBSTITUTE(SUBSTITUTE(SUBSTITUTE(SUBSTITUTE(SUBSTITUTE(
TRIM(CLEAN(Table_Text[[#This Row],[Config]])),
" {","{"),
"{ ","{"),
" }","}"),
"} ","}"),
" [","["),
"[ ","["),
" ]","]"),
"] ","]")</f>
        <v>"declineTriggeredLabel":{"text": "Quote Declined"},</v>
      </c>
      <c r="I1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"declineTriggeredLabel": "Quote Declined",</v>
      </c>
      <c r="J163" s="26" t="str">
        <f ca="1">SUBSTITUTE(SUBSTITUTE(SUBSTITUTE(SUBSTITUTE(SUBSTITUTE(SUBSTITUTE(SUBSTITUTE(SUBSTITUTE(
TRIM(CLEAN(Table_Text[[#This Row],[Quote]])),
" {","{"),
"{ ","{"),
" }","}"),
"} ","}"),
" [","["),
"[ ","["),
" ]","]"),
"] ","]")</f>
        <v>"declineTriggeredLabel": "Quote Declined",</v>
      </c>
      <c r="K163" s="26"/>
      <c r="L163" s="52" t="str">
        <f t="shared" si="0"/>
        <v>Quote Declined</v>
      </c>
    </row>
    <row r="164" spans="2:12" s="22" customFormat="1" ht="21" customHeight="1">
      <c r="B164" s="28" t="s">
        <v>1343</v>
      </c>
      <c r="C164" s="27"/>
      <c r="D16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declineTriggeredMessageDefault</v>
      </c>
      <c r="F164" s="26" t="str">
        <f ca="1">IF(Table_Text[[#This Row],[Header]]="Yes","",IF(Table_Text[[#This Row],[Property]]&lt;&gt;"",SUBSTITUTE(Table_Text[[#This Row],[Type]]," ","")&amp;SUBSTITUTE(Table_Text[[#This Row],[Property]]," ",""),""))</f>
        <v>SidebarRenewalDeclineTriggeredMessageDefault</v>
      </c>
      <c r="G1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"declineTriggeredMessageDefault": {
            "text": "Unfortunately you are ineligible to purchase this insurance product based on your selections."
        },</v>
      </c>
      <c r="H164" s="68" t="str">
        <f ca="1">SUBSTITUTE(SUBSTITUTE(SUBSTITUTE(SUBSTITUTE(SUBSTITUTE(SUBSTITUTE(SUBSTITUTE(SUBSTITUTE(
TRIM(CLEAN(Table_Text[[#This Row],[Config]])),
" {","{"),
"{ ","{"),
" }","}"),
"} ","}"),
" [","["),
"[ ","["),
" ]","]"),
"] ","]")</f>
        <v>"declineTriggeredMessageDefault":{"text": "Unfortunately you are ineligible to purchase this insurance product based on your selections."},</v>
      </c>
      <c r="I1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"declineTriggeredMessageDefault": "Unfortunately you are ineligible to purchase this insurance product based on your selections.",</v>
      </c>
      <c r="J164" s="26" t="str">
        <f ca="1">SUBSTITUTE(SUBSTITUTE(SUBSTITUTE(SUBSTITUTE(SUBSTITUTE(SUBSTITUTE(SUBSTITUTE(SUBSTITUTE(
TRIM(CLEAN(Table_Text[[#This Row],[Quote]])),
" {","{"),
"{ ","{"),
" }","}"),
"} ","}"),
" [","["),
"[ ","["),
" ]","]"),
"] ","]")</f>
        <v>"declineTriggeredMessageDefault": "Unfortunately you are ineligible to purchase this insurance product based on your selections.",</v>
      </c>
      <c r="K164" s="26"/>
      <c r="L164" s="52" t="str">
        <f t="shared" si="0"/>
        <v>Unfortunately you are ineligible to purchase this insurance product based on your selections.</v>
      </c>
    </row>
    <row r="165" spans="2:12" s="22" customFormat="1" ht="21" customHeight="1">
      <c r="B165" s="28" t="s">
        <v>1344</v>
      </c>
      <c r="C165" s="27"/>
      <c r="D16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declineTriggeredMessageAppendix</v>
      </c>
      <c r="F165" s="26" t="str">
        <f ca="1">IF(Table_Text[[#This Row],[Header]]="Yes","",IF(Table_Text[[#This Row],[Property]]&lt;&gt;"",SUBSTITUTE(Table_Text[[#This Row],[Type]]," ","")&amp;SUBSTITUTE(Table_Text[[#This Row],[Property]]," ",""),""))</f>
        <v>SidebarRenewalDeclineTriggeredMessageAppendix</v>
      </c>
      <c r="G1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"declineTriggeredMessageAppendix": {
            "text": "However, if you enter your contact details one of our qualified insurance experts will assist you in exploring alternative insurance products that may suit your situation."
        },</v>
      </c>
      <c r="H165" s="68" t="str">
        <f ca="1">SUBSTITUTE(SUBSTITUTE(SUBSTITUTE(SUBSTITUTE(SUBSTITUTE(SUBSTITUTE(SUBSTITUTE(SUBSTITUTE(
TRIM(CLEAN(Table_Text[[#This Row],[Config]])),
" {","{"),
"{ ","{"),
" }","}"),
"} ","}"),
" [","["),
"[ ","["),
" ]","]"),
"] ","]")</f>
        <v>"declineTriggeredMessageAppendix":{"text": "However, if you enter your contact details one of our qualified insurance experts will assist you in exploring alternative insurance products that may suit your situation."},</v>
      </c>
      <c r="I1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"declineTriggeredMessageAppendix": "However, if you enter your contact details one of our qualified insurance experts will assist you in exploring alternative insurance products that may suit your situation.",</v>
      </c>
      <c r="J165" s="26" t="str">
        <f ca="1">SUBSTITUTE(SUBSTITUTE(SUBSTITUTE(SUBSTITUTE(SUBSTITUTE(SUBSTITUTE(SUBSTITUTE(SUBSTITUTE(
TRIM(CLEAN(Table_Text[[#This Row],[Quote]])),
" {","{"),
"{ ","{"),
" }","}"),
"} ","}"),
" [","["),
"[ ","["),
" ]","]"),
"] ","]")</f>
        <v>"declineTriggeredMessageAppendix": "However, if you enter your contact details one of our qualified insurance experts will assist you in exploring alternative insurance products that may suit your situation.",</v>
      </c>
      <c r="K165" s="26"/>
      <c r="L165" s="52" t="str">
        <f t="shared" si="0"/>
        <v>However, if you enter your contact details one of our qualified insurance experts will assist you in exploring alternative insurance products that may suit your situation.</v>
      </c>
    </row>
    <row r="166" spans="2:12" s="22" customFormat="1" ht="21" customHeight="1">
      <c r="B166" s="28" t="s">
        <v>1345</v>
      </c>
      <c r="C166" s="27"/>
      <c r="D16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errorTriggeredHeader</v>
      </c>
      <c r="F166" s="26" t="str">
        <f ca="1">IF(Table_Text[[#This Row],[Header]]="Yes","",IF(Table_Text[[#This Row],[Property]]&lt;&gt;"",SUBSTITUTE(Table_Text[[#This Row],[Type]]," ","")&amp;SUBSTITUTE(Table_Text[[#This Row],[Property]]," ",""),""))</f>
        <v>SidebarRenewalErrorTriggeredHeader</v>
      </c>
      <c r="G1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"errorTriggeredHeader": {
            "text": "We cannot generate your quote online."
        },</v>
      </c>
      <c r="H166" s="68" t="str">
        <f ca="1">SUBSTITUTE(SUBSTITUTE(SUBSTITUTE(SUBSTITUTE(SUBSTITUTE(SUBSTITUTE(SUBSTITUTE(SUBSTITUTE(
TRIM(CLEAN(Table_Text[[#This Row],[Config]])),
" {","{"),
"{ ","{"),
" }","}"),
"} ","}"),
" [","["),
"[ ","["),
" ]","]"),
"] ","]")</f>
        <v>"errorTriggeredHeader":{"text": "We cannot generate your quote online."},</v>
      </c>
      <c r="I1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"errorTriggeredHeader": "We cannot generate your quote online.",</v>
      </c>
      <c r="J166" s="26" t="str">
        <f ca="1">SUBSTITUTE(SUBSTITUTE(SUBSTITUTE(SUBSTITUTE(SUBSTITUTE(SUBSTITUTE(SUBSTITUTE(SUBSTITUTE(
TRIM(CLEAN(Table_Text[[#This Row],[Quote]])),
" {","{"),
"{ ","{"),
" }","}"),
"} ","}"),
" [","["),
"[ ","["),
" ]","]"),
"] ","]")</f>
        <v>"errorTriggeredHeader": "We cannot generate your quote online.",</v>
      </c>
      <c r="K166" s="26"/>
      <c r="L166" s="52" t="str">
        <f t="shared" si="0"/>
        <v>We cannot generate your quote online.</v>
      </c>
    </row>
    <row r="167" spans="2:12" s="22" customFormat="1" ht="21" customHeight="1">
      <c r="B167" s="28" t="s">
        <v>1346</v>
      </c>
      <c r="C167" s="27"/>
      <c r="D16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errorTriggeredLabel</v>
      </c>
      <c r="F167" s="26" t="str">
        <f ca="1">IF(Table_Text[[#This Row],[Header]]="Yes","",IF(Table_Text[[#This Row],[Property]]&lt;&gt;"",SUBSTITUTE(Table_Text[[#This Row],[Type]]," ","")&amp;SUBSTITUTE(Table_Text[[#This Row],[Property]]," ",""),""))</f>
        <v>SidebarRenewalErrorTriggeredLabel</v>
      </c>
      <c r="G1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"errorTriggeredLabel": {
            "text": "Calculation Error"
        },</v>
      </c>
      <c r="H167" s="68" t="str">
        <f ca="1">SUBSTITUTE(SUBSTITUTE(SUBSTITUTE(SUBSTITUTE(SUBSTITUTE(SUBSTITUTE(SUBSTITUTE(SUBSTITUTE(
TRIM(CLEAN(Table_Text[[#This Row],[Config]])),
" {","{"),
"{ ","{"),
" }","}"),
"} ","}"),
" [","["),
"[ ","["),
" ]","]"),
"] ","]")</f>
        <v>"errorTriggeredLabel":{"text": "Calculation Error"},</v>
      </c>
      <c r="I1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"errorTriggeredLabel": "Calculation Error",</v>
      </c>
      <c r="J167" s="26" t="str">
        <f ca="1">SUBSTITUTE(SUBSTITUTE(SUBSTITUTE(SUBSTITUTE(SUBSTITUTE(SUBSTITUTE(SUBSTITUTE(SUBSTITUTE(
TRIM(CLEAN(Table_Text[[#This Row],[Quote]])),
" {","{"),
"{ ","{"),
" }","}"),
"} ","}"),
" [","["),
"[ ","["),
" ]","]"),
"] ","]")</f>
        <v>"errorTriggeredLabel": "Calculation Error",</v>
      </c>
      <c r="K167" s="26"/>
      <c r="L167" s="52" t="str">
        <f t="shared" si="0"/>
        <v>Calculation Error</v>
      </c>
    </row>
    <row r="168" spans="2:12" s="22" customFormat="1" ht="21" customHeight="1">
      <c r="B168" s="28" t="s">
        <v>1347</v>
      </c>
      <c r="C168" s="27"/>
      <c r="D1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errorTriggeredMessageDefault</v>
      </c>
      <c r="F168" s="26" t="str">
        <f ca="1">IF(Table_Text[[#This Row],[Header]]="Yes","",IF(Table_Text[[#This Row],[Property]]&lt;&gt;"",SUBSTITUTE(Table_Text[[#This Row],[Type]]," ","")&amp;SUBSTITUTE(Table_Text[[#This Row],[Property]]," ",""),""))</f>
        <v>SidebarRenewalErrorTriggeredMessageDefault</v>
      </c>
      <c r="G1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"errorTriggeredMessageDefault": {
            "text": "Unfortunately our online channel cannot provide you with a quote based of your selections."
        },</v>
      </c>
      <c r="H168" s="68" t="str">
        <f ca="1">SUBSTITUTE(SUBSTITUTE(SUBSTITUTE(SUBSTITUTE(SUBSTITUTE(SUBSTITUTE(SUBSTITUTE(SUBSTITUTE(
TRIM(CLEAN(Table_Text[[#This Row],[Config]])),
" {","{"),
"{ ","{"),
" }","}"),
"} ","}"),
" [","["),
"[ ","["),
" ]","]"),
"] ","]")</f>
        <v>"errorTriggeredMessageDefault":{"text": "Unfortunately our online channel cannot provide you with a quote based of your selections."},</v>
      </c>
      <c r="I1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"errorTriggeredMessageDefault": "Unfortunately our online channel cannot provide you with a quote based of your selections.",</v>
      </c>
      <c r="J168" s="26" t="str">
        <f ca="1">SUBSTITUTE(SUBSTITUTE(SUBSTITUTE(SUBSTITUTE(SUBSTITUTE(SUBSTITUTE(SUBSTITUTE(SUBSTITUTE(
TRIM(CLEAN(Table_Text[[#This Row],[Quote]])),
" {","{"),
"{ ","{"),
" }","}"),
"} ","}"),
" [","["),
"[ ","["),
" ]","]"),
"] ","]")</f>
        <v>"errorTriggeredMessageDefault": "Unfortunately our online channel cannot provide you with a quote based of your selections.",</v>
      </c>
      <c r="K168" s="26"/>
      <c r="L168" s="52" t="str">
        <f t="shared" si="0"/>
        <v>Unfortunately our online channel cannot provide you with a quote based of your selections.</v>
      </c>
    </row>
    <row r="169" spans="2:12" s="22" customFormat="1" ht="21" customHeight="1">
      <c r="B169" s="28" t="s">
        <v>1348</v>
      </c>
      <c r="C169" s="27"/>
      <c r="D1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errorTriggeredMessageAppendix</v>
      </c>
      <c r="F169" s="26" t="str">
        <f ca="1">IF(Table_Text[[#This Row],[Header]]="Yes","",IF(Table_Text[[#This Row],[Property]]&lt;&gt;"",SUBSTITUTE(Table_Text[[#This Row],[Type]]," ","")&amp;SUBSTITUTE(Table_Text[[#This Row],[Property]]," ",""),""))</f>
        <v>SidebarRenewalErrorTriggeredMessageAppendix</v>
      </c>
      <c r="G1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"errorTriggeredMessageAppendix": {
            "text": "However, if you enter your contact details one of our qualified insurance experts will assist you in completing your purchase offline."
        },</v>
      </c>
      <c r="H169" s="68" t="str">
        <f ca="1">SUBSTITUTE(SUBSTITUTE(SUBSTITUTE(SUBSTITUTE(SUBSTITUTE(SUBSTITUTE(SUBSTITUTE(SUBSTITUTE(
TRIM(CLEAN(Table_Text[[#This Row],[Config]])),
" {","{"),
"{ ","{"),
" }","}"),
"} ","}"),
" [","["),
"[ ","["),
" ]","]"),
"] ","]")</f>
        <v>"errorTriggeredMessageAppendix":{"text": "However, if you enter your contact details one of our qualified insurance experts will assist you in completing your purchase offline."},</v>
      </c>
      <c r="I1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"errorTriggeredMessageAppendix": "However, if you enter your contact details one of our qualified insurance experts will assist you in completing your purchase offline.",</v>
      </c>
      <c r="J169" s="26" t="str">
        <f ca="1">SUBSTITUTE(SUBSTITUTE(SUBSTITUTE(SUBSTITUTE(SUBSTITUTE(SUBSTITUTE(SUBSTITUTE(SUBSTITUTE(
TRIM(CLEAN(Table_Text[[#This Row],[Quote]])),
" {","{"),
"{ ","{"),
" }","}"),
"} ","}"),
" [","["),
"[ ","["),
" ]","]"),
"] ","]")</f>
        <v>"errorTriggeredMessageAppendix": "However, if you enter your contact details one of our qualified insurance experts will assist you in completing your purchase offline.",</v>
      </c>
      <c r="K169" s="26"/>
      <c r="L169" s="52" t="str">
        <f t="shared" si="0"/>
        <v>However, if you enter your contact details one of our qualified insurance experts will assist you in completing your purchase offline.</v>
      </c>
    </row>
    <row r="170" spans="2:12" s="22" customFormat="1" ht="21" customHeight="1">
      <c r="B170" s="28" t="s">
        <v>1075</v>
      </c>
      <c r="C170" s="27"/>
      <c r="D17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reviewHeader</v>
      </c>
      <c r="F170" s="26" t="str">
        <f ca="1">IF(Table_Text[[#This Row],[Header]]="Yes","",IF(Table_Text[[#This Row],[Property]]&lt;&gt;"",SUBSTITUTE(Table_Text[[#This Row],[Type]]," ","")&amp;SUBSTITUTE(Table_Text[[#This Row],[Property]]," ",""),""))</f>
        <v>SidebarRenewalReviewHeader</v>
      </c>
      <c r="G1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"reviewHeader": {
            "text": "Please review the details of this application."
        },</v>
      </c>
      <c r="H170" s="68" t="str">
        <f ca="1">SUBSTITUTE(SUBSTITUTE(SUBSTITUTE(SUBSTITUTE(SUBSTITUTE(SUBSTITUTE(SUBSTITUTE(SUBSTITUTE(
TRIM(CLEAN(Table_Text[[#This Row],[Config]])),
" {","{"),
"{ ","{"),
" }","}"),
"} ","}"),
" [","["),
"[ ","["),
" ]","]"),
"] ","]")</f>
        <v>"reviewHeader":{"text": "Please review the details of this application."},</v>
      </c>
      <c r="I1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"reviewHeader": "Please review the details of this application.",</v>
      </c>
      <c r="J170" s="26" t="str">
        <f ca="1">SUBSTITUTE(SUBSTITUTE(SUBSTITUTE(SUBSTITUTE(SUBSTITUTE(SUBSTITUTE(SUBSTITUTE(SUBSTITUTE(
TRIM(CLEAN(Table_Text[[#This Row],[Quote]])),
" {","{"),
"{ ","{"),
" }","}"),
"} ","}"),
" [","["),
"[ ","["),
" ]","]"),
"] ","]")</f>
        <v>"reviewHeader": "Please review the details of this application.",</v>
      </c>
      <c r="K170" s="26"/>
      <c r="L170" s="52" t="str">
        <f t="shared" si="0"/>
        <v>Please review the details of this application.</v>
      </c>
    </row>
    <row r="171" spans="2:12" s="22" customFormat="1" ht="21" customHeight="1">
      <c r="B171" s="28" t="s">
        <v>1076</v>
      </c>
      <c r="C171" s="27"/>
      <c r="D17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reviewLabel</v>
      </c>
      <c r="F171" s="26" t="str">
        <f ca="1">IF(Table_Text[[#This Row],[Header]]="Yes","",IF(Table_Text[[#This Row],[Property]]&lt;&gt;"",SUBSTITUTE(Table_Text[[#This Row],[Type]]," ","")&amp;SUBSTITUTE(Table_Text[[#This Row],[Property]]," ",""),""))</f>
        <v>SidebarRenewalReviewLabel</v>
      </c>
      <c r="G1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"reviewLabel": {
            "text": "Calculated Premium"
        },</v>
      </c>
      <c r="H171" s="68" t="str">
        <f ca="1">SUBSTITUTE(SUBSTITUTE(SUBSTITUTE(SUBSTITUTE(SUBSTITUTE(SUBSTITUTE(SUBSTITUTE(SUBSTITUTE(
TRIM(CLEAN(Table_Text[[#This Row],[Config]])),
" {","{"),
"{ ","{"),
" }","}"),
"} ","}"),
" [","["),
"[ ","["),
" ]","]"),
"] ","]")</f>
        <v>"reviewLabel":{"text": "Calculated Premium"},</v>
      </c>
      <c r="I1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"reviewLabel": "Calculated Premium",</v>
      </c>
      <c r="J171" s="26" t="str">
        <f ca="1">SUBSTITUTE(SUBSTITUTE(SUBSTITUTE(SUBSTITUTE(SUBSTITUTE(SUBSTITUTE(SUBSTITUTE(SUBSTITUTE(
TRIM(CLEAN(Table_Text[[#This Row],[Quote]])),
" {","{"),
"{ ","{"),
" }","}"),
"} ","}"),
" [","["),
"[ ","["),
" ]","]"),
"] ","]")</f>
        <v>"reviewLabel": "Calculated Premium",</v>
      </c>
      <c r="K171" s="26"/>
      <c r="L171" s="52" t="str">
        <f t="shared" si="0"/>
        <v>Calculated Premium</v>
      </c>
    </row>
    <row r="172" spans="2:12" s="22" customFormat="1" ht="21" customHeight="1">
      <c r="B172" s="292" t="s">
        <v>916</v>
      </c>
      <c r="C172" s="27"/>
      <c r="D17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v>
      </c>
      <c r="F172" s="26" t="str">
        <f ca="1">IF(Table_Text[[#This Row],[Header]]="Yes","",IF(Table_Text[[#This Row],[Property]]&lt;&gt;"",SUBSTITUTE(Table_Text[[#This Row],[Type]]," ","")&amp;SUBSTITUTE(Table_Text[[#This Row],[Property]]," ",""),""))</f>
        <v>SidebarRenewalReviewMessage</v>
      </c>
      <c r="G1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 {
            "text": "Please review the details of this application. When ready, please approve, decline, or return the quote to the customer to request more information."
        },</v>
      </c>
      <c r="H172" s="68" t="str">
        <f ca="1">SUBSTITUTE(SUBSTITUTE(SUBSTITUTE(SUBSTITUTE(SUBSTITUTE(SUBSTITUTE(SUBSTITUTE(SUBSTITUTE(
TRIM(CLEAN(Table_Text[[#This Row],[Config]])),
" {","{"),
"{ ","{"),
" }","}"),
"} ","}"),
" [","["),
"[ ","["),
" ]","]"),
"] ","]")</f>
        <v>"reviewMessage":{"text": "Please review the details of this application. When ready, please approve, decline, or return the quote to the customer to request more information."},</v>
      </c>
      <c r="I1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 "Please review the details of this application. When ready, please approve, decline, or return the quote to the customer to request more information.",</v>
      </c>
      <c r="J172" s="26" t="str">
        <f ca="1">SUBSTITUTE(SUBSTITUTE(SUBSTITUTE(SUBSTITUTE(SUBSTITUTE(SUBSTITUTE(SUBSTITUTE(SUBSTITUTE(
TRIM(CLEAN(Table_Text[[#This Row],[Quote]])),
" {","{"),
"{ ","{"),
" }","}"),
"} ","}"),
" [","["),
"[ ","["),
" ]","]"),
"] ","]")</f>
        <v>"reviewMessage": "Please review the details of this application. When ready, please approve, decline, or return the quote to the customer to request more information.",</v>
      </c>
      <c r="K172" s="26"/>
      <c r="L172" s="52" t="str">
        <f t="shared" si="0"/>
        <v>Please review the details of this application. When ready, please approve, decline, or return the quote to the customer to request more information.</v>
      </c>
    </row>
    <row r="173" spans="2:12" s="22" customFormat="1" ht="21" customHeight="1">
      <c r="B173" s="290" t="s">
        <v>1222</v>
      </c>
      <c r="C173" s="27"/>
      <c r="D17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endorsementHeader</v>
      </c>
      <c r="F173" s="26" t="str">
        <f ca="1">IF(Table_Text[[#This Row],[Header]]="Yes","",IF(Table_Text[[#This Row],[Property]]&lt;&gt;"",SUBSTITUTE(Table_Text[[#This Row],[Type]]," ","")&amp;SUBSTITUTE(Table_Text[[#This Row],[Property]]," ",""),""))</f>
        <v>SidebarRenewalEndorsementHeader</v>
      </c>
      <c r="G1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"endorsementHeader": {
            "text": "Quote refered for endorsement."
        },</v>
      </c>
      <c r="H173" s="68" t="str">
        <f ca="1">SUBSTITUTE(SUBSTITUTE(SUBSTITUTE(SUBSTITUTE(SUBSTITUTE(SUBSTITUTE(SUBSTITUTE(SUBSTITUTE(
TRIM(CLEAN(Table_Text[[#This Row],[Config]])),
" {","{"),
"{ ","{"),
" }","}"),
"} ","}"),
" [","["),
"[ ","["),
" ]","]"),
"] ","]")</f>
        <v>"endorsementHeader":{"text": "Quote refered for endorsement."},</v>
      </c>
      <c r="I1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"endorsementHeader": "Quote refered for endorsement.",</v>
      </c>
      <c r="J173" s="26" t="str">
        <f ca="1">SUBSTITUTE(SUBSTITUTE(SUBSTITUTE(SUBSTITUTE(SUBSTITUTE(SUBSTITUTE(SUBSTITUTE(SUBSTITUTE(
TRIM(CLEAN(Table_Text[[#This Row],[Quote]])),
" {","{"),
"{ ","{"),
" }","}"),
"} ","}"),
" [","["),
"[ ","["),
" ]","]"),
"] ","]")</f>
        <v>"endorsementHeader": "Quote refered for endorsement.",</v>
      </c>
      <c r="K173" s="26"/>
      <c r="L173" s="52" t="str">
        <f t="shared" si="0"/>
        <v>Quote refered for endorsement.</v>
      </c>
    </row>
    <row r="174" spans="2:12" s="22" customFormat="1" ht="21" customHeight="1">
      <c r="B174" s="290" t="s">
        <v>1223</v>
      </c>
      <c r="C174" s="27"/>
      <c r="D17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endorsementLabel</v>
      </c>
      <c r="F174" s="26" t="str">
        <f ca="1">IF(Table_Text[[#This Row],[Header]]="Yes","",IF(Table_Text[[#This Row],[Property]]&lt;&gt;"",SUBSTITUTE(Table_Text[[#This Row],[Type]]," ","")&amp;SUBSTITUTE(Table_Text[[#This Row],[Property]]," ",""),""))</f>
        <v>SidebarRenewalEndorsementLabel</v>
      </c>
      <c r="G1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"endorsementLabel": {
            "text": "Calculated Premium"
        },</v>
      </c>
      <c r="H174" s="68" t="str">
        <f ca="1">SUBSTITUTE(SUBSTITUTE(SUBSTITUTE(SUBSTITUTE(SUBSTITUTE(SUBSTITUTE(SUBSTITUTE(SUBSTITUTE(
TRIM(CLEAN(Table_Text[[#This Row],[Config]])),
" {","{"),
"{ ","{"),
" }","}"),
"} ","}"),
" [","["),
"[ ","["),
" ]","]"),
"] ","]")</f>
        <v>"endorsementLabel":{"text": "Calculated Premium"},</v>
      </c>
      <c r="I1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"endorsementLabel": "Calculated Premium",</v>
      </c>
      <c r="J174" s="26" t="str">
        <f ca="1">SUBSTITUTE(SUBSTITUTE(SUBSTITUTE(SUBSTITUTE(SUBSTITUTE(SUBSTITUTE(SUBSTITUTE(SUBSTITUTE(
TRIM(CLEAN(Table_Text[[#This Row],[Quote]])),
" {","{"),
"{ ","{"),
" }","}"),
"} ","}"),
" [","["),
"[ ","["),
" ]","]"),
"] ","]")</f>
        <v>"endorsementLabel": "Calculated Premium",</v>
      </c>
      <c r="K174" s="26"/>
      <c r="L174" s="52" t="str">
        <f t="shared" si="0"/>
        <v>Calculated Premium</v>
      </c>
    </row>
    <row r="175" spans="2:12" s="22" customFormat="1" ht="21" customHeight="1">
      <c r="B175" s="292" t="s">
        <v>918</v>
      </c>
      <c r="C175" s="27"/>
      <c r="D1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v>
      </c>
      <c r="F175" s="26" t="str">
        <f ca="1">IF(Table_Text[[#This Row],[Header]]="Yes","",IF(Table_Text[[#This Row],[Property]]&lt;&gt;"",SUBSTITUTE(Table_Text[[#This Row],[Type]]," ","")&amp;SUBSTITUTE(Table_Text[[#This Row],[Property]]," ",""),""))</f>
        <v>SidebarRenewalEndorsementMessage</v>
      </c>
      <c r="G1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 {
            "text": "Please review the application details, then adjust loading factors and conditions. When ready, please approve, decline, or return the quote to the customer to request more information."
        },</v>
      </c>
      <c r="H175" s="68" t="str">
        <f ca="1">SUBSTITUTE(SUBSTITUTE(SUBSTITUTE(SUBSTITUTE(SUBSTITUTE(SUBSTITUTE(SUBSTITUTE(SUBSTITUTE(
TRIM(CLEAN(Table_Text[[#This Row],[Config]])),
" {","{"),
"{ ","{"),
" }","}"),
"} ","}"),
" [","["),
"[ ","["),
" ]","]"),
"] ","]")</f>
        <v>"endorsementMessage":{"text": "Please review the application details, then adjust loading factors and conditions. When ready, please approve, decline, or return the quote to the customer to request more information."},</v>
      </c>
      <c r="I1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 "Please review the application details, then adjust loading factors and conditions. When ready, please approve, decline, or return the quote to the customer to request more information.",</v>
      </c>
      <c r="J175" s="26" t="str">
        <f ca="1">SUBSTITUTE(SUBSTITUTE(SUBSTITUTE(SUBSTITUTE(SUBSTITUTE(SUBSTITUTE(SUBSTITUTE(SUBSTITUTE(
TRIM(CLEAN(Table_Text[[#This Row],[Quote]])),
" {","{"),
"{ ","{"),
" }","}"),
"} ","}"),
" [","["),
"[ ","["),
" ]","]"),
"] ","]")</f>
        <v>"endorsementMessage": "Please review the application details, then adjust loading factors and conditions. When ready, please approve, decline, or return the quote to the customer to request more information.",</v>
      </c>
      <c r="K175" s="26"/>
      <c r="L175" s="52" t="str">
        <f t="shared" si="0"/>
        <v>Please review the application details, then adjust loading factors and conditions. When ready, please approve, decline, or return the quote to the customer to request more information.</v>
      </c>
    </row>
    <row r="176" spans="2:12" s="22" customFormat="1" ht="21" customHeight="1">
      <c r="B176" s="28" t="s">
        <v>1882</v>
      </c>
      <c r="C176" s="27"/>
      <c r="D17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autoApprovedHeader</v>
      </c>
      <c r="F176" s="26" t="str">
        <f ca="1">IF(Table_Text[[#This Row],[Header]]="Yes","",IF(Table_Text[[#This Row],[Property]]&lt;&gt;"",SUBSTITUTE(Table_Text[[#This Row],[Type]]," ","")&amp;SUBSTITUTE(Table_Text[[#This Row],[Property]]," ",""),""))</f>
        <v>SidebarRenewalAutoApprovedHeader</v>
      </c>
      <c r="G1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"autoApprovedHeader": {
            "text": "We have calculated a premium based on the information you have provided."
        },</v>
      </c>
      <c r="H176" s="68" t="str">
        <f ca="1">SUBSTITUTE(SUBSTITUTE(SUBSTITUTE(SUBSTITUTE(SUBSTITUTE(SUBSTITUTE(SUBSTITUTE(SUBSTITUTE(
TRIM(CLEAN(Table_Text[[#This Row],[Config]])),
" {","{"),
"{ ","{"),
" }","}"),
"} ","}"),
" [","["),
"[ ","["),
" ]","]"),
"] ","]")</f>
        <v>"autoApprovedHeader":{"text": "We have calculated a premium based on the information you have provided."},</v>
      </c>
      <c r="I1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"autoApprovedHeader": "We have calculated a premium based on the information you have provided.",</v>
      </c>
      <c r="J176" s="26" t="str">
        <f ca="1">SUBSTITUTE(SUBSTITUTE(SUBSTITUTE(SUBSTITUTE(SUBSTITUTE(SUBSTITUTE(SUBSTITUTE(SUBSTITUTE(
TRIM(CLEAN(Table_Text[[#This Row],[Quote]])),
" {","{"),
"{ ","{"),
" }","}"),
"} ","}"),
" [","["),
"[ ","["),
" ]","]"),
"] ","]")</f>
        <v>"autoApprovedHeader": "We have calculated a premium based on the information you have provided.",</v>
      </c>
      <c r="K176" s="26"/>
      <c r="L176" s="52" t="str">
        <f t="shared" si="0"/>
        <v>We have calculated a premium based on the information you have provided.</v>
      </c>
    </row>
    <row r="177" spans="2:12" s="22" customFormat="1" ht="21" customHeight="1">
      <c r="B177" s="28" t="s">
        <v>1883</v>
      </c>
      <c r="C177" s="27"/>
      <c r="D17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autoApprovedLabel</v>
      </c>
      <c r="F177" s="26" t="str">
        <f ca="1">IF(Table_Text[[#This Row],[Header]]="Yes","",IF(Table_Text[[#This Row],[Property]]&lt;&gt;"",SUBSTITUTE(Table_Text[[#This Row],[Type]]," ","")&amp;SUBSTITUTE(Table_Text[[#This Row],[Property]]," ",""),""))</f>
        <v>SidebarRenewalAutoApprovedLabel</v>
      </c>
      <c r="G1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"autoApprovedLabel": {
            "text": "Your Premium"
        },</v>
      </c>
      <c r="H177" s="68" t="str">
        <f ca="1">SUBSTITUTE(SUBSTITUTE(SUBSTITUTE(SUBSTITUTE(SUBSTITUTE(SUBSTITUTE(SUBSTITUTE(SUBSTITUTE(
TRIM(CLEAN(Table_Text[[#This Row],[Config]])),
" {","{"),
"{ ","{"),
" }","}"),
"} ","}"),
" [","["),
"[ ","["),
" ]","]"),
"] ","]")</f>
        <v>"autoApprovedLabel":{"text": "Your Premium"},</v>
      </c>
      <c r="I1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"autoApprovedLabel": "Your Premium",</v>
      </c>
      <c r="J177" s="26" t="str">
        <f ca="1">SUBSTITUTE(SUBSTITUTE(SUBSTITUTE(SUBSTITUTE(SUBSTITUTE(SUBSTITUTE(SUBSTITUTE(SUBSTITUTE(
TRIM(CLEAN(Table_Text[[#This Row],[Quote]])),
" {","{"),
"{ ","{"),
" }","}"),
"} ","}"),
" [","["),
"[ ","["),
" ]","]"),
"] ","]")</f>
        <v>"autoApprovedLabel": "Your Premium",</v>
      </c>
      <c r="K177" s="26"/>
      <c r="L177" s="52" t="str">
        <f t="shared" si="0"/>
        <v>Your Premium</v>
      </c>
    </row>
    <row r="178" spans="2:12" s="22" customFormat="1" ht="21" customHeight="1">
      <c r="B178" s="28" t="s">
        <v>1884</v>
      </c>
      <c r="C178" s="27"/>
      <c r="D17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autoApprovedMessage</v>
      </c>
      <c r="F178" s="26" t="str">
        <f ca="1">IF(Table_Text[[#This Row],[Header]]="Yes","",IF(Table_Text[[#This Row],[Property]]&lt;&gt;"",SUBSTITUTE(Table_Text[[#This Row],[Type]]," ","")&amp;SUBSTITUTE(Table_Text[[#This Row],[Property]]," ",""),""))</f>
        <v>SidebarRenewalAutoApprovedMessage</v>
      </c>
      <c r="G1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"autoApprovedMessage": {
            "text": "To finalise your quote please complete the remaining questions and follow the prompts."
        },</v>
      </c>
      <c r="H178" s="68" t="str">
        <f ca="1">SUBSTITUTE(SUBSTITUTE(SUBSTITUTE(SUBSTITUTE(SUBSTITUTE(SUBSTITUTE(SUBSTITUTE(SUBSTITUTE(
TRIM(CLEAN(Table_Text[[#This Row],[Config]])),
" {","{"),
"{ ","{"),
" }","}"),
"} ","}"),
" [","["),
"[ ","["),
" ]","]"),
"] ","]")</f>
        <v>"autoApprovedMessage":{"text": "To finalise your quote please complete the remaining questions and follow the prompts."},</v>
      </c>
      <c r="I1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"autoApprovedMessage": "To finalise your quote please complete the remaining questions and follow the prompts.",</v>
      </c>
      <c r="J178" s="26" t="str">
        <f ca="1">SUBSTITUTE(SUBSTITUTE(SUBSTITUTE(SUBSTITUTE(SUBSTITUTE(SUBSTITUTE(SUBSTITUTE(SUBSTITUTE(
TRIM(CLEAN(Table_Text[[#This Row],[Quote]])),
" {","{"),
"{ ","{"),
" }","}"),
"} ","}"),
" [","["),
"[ ","["),
" ]","]"),
"] ","]")</f>
        <v>"autoApprovedMessage": "To finalise your quote please complete the remaining questions and follow the prompts.",</v>
      </c>
      <c r="K178" s="26"/>
      <c r="L178" s="52" t="str">
        <f t="shared" si="0"/>
        <v>To finalise your quote please complete the remaining questions and follow the prompts.</v>
      </c>
    </row>
    <row r="179" spans="2:12" s="22" customFormat="1" ht="21" customHeight="1">
      <c r="B179" s="28" t="s">
        <v>1249</v>
      </c>
      <c r="C179" s="27"/>
      <c r="D17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approvedHeader</v>
      </c>
      <c r="F179" s="26" t="str">
        <f ca="1">IF(Table_Text[[#This Row],[Header]]="Yes","",IF(Table_Text[[#This Row],[Property]]&lt;&gt;"",SUBSTITUTE(Table_Text[[#This Row],[Type]]," ","")&amp;SUBSTITUTE(Table_Text[[#This Row],[Property]]," ",""),""))</f>
        <v>SidebarRenewalApprovedHeader</v>
      </c>
      <c r="G1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"approvedHeader": {
            "text": "Your quote has been approved and is ready for you to review and purchase."
        },</v>
      </c>
      <c r="H179" s="68" t="str">
        <f ca="1">SUBSTITUTE(SUBSTITUTE(SUBSTITUTE(SUBSTITUTE(SUBSTITUTE(SUBSTITUTE(SUBSTITUTE(SUBSTITUTE(
TRIM(CLEAN(Table_Text[[#This Row],[Config]])),
" {","{"),
"{ ","{"),
" }","}"),
"} ","}"),
" [","["),
"[ ","["),
" ]","]"),
"] ","]")</f>
        <v>"approvedHeader":{"text": "Your quote has been approved and is ready for you to review and purchase."},</v>
      </c>
      <c r="I1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"approvedHeader": "Your quote has been approved and is ready for you to review and purchase.",</v>
      </c>
      <c r="J179" s="26" t="str">
        <f ca="1">SUBSTITUTE(SUBSTITUTE(SUBSTITUTE(SUBSTITUTE(SUBSTITUTE(SUBSTITUTE(SUBSTITUTE(SUBSTITUTE(
TRIM(CLEAN(Table_Text[[#This Row],[Quote]])),
" {","{"),
"{ ","{"),
" }","}"),
"} ","}"),
" [","["),
"[ ","["),
" ]","]"),
"] ","]")</f>
        <v>"approvedHeader": "Your quote has been approved and is ready for you to review and purchase.",</v>
      </c>
      <c r="K179" s="26"/>
      <c r="L179" s="52" t="str">
        <f t="shared" ref="L179:L182" si="1">L124</f>
        <v>Your quote has been approved and is ready for you to review and purchase.</v>
      </c>
    </row>
    <row r="180" spans="2:12" s="22" customFormat="1" ht="21" customHeight="1">
      <c r="B180" s="28" t="s">
        <v>1250</v>
      </c>
      <c r="C180" s="27"/>
      <c r="D18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approvedLabel</v>
      </c>
      <c r="F180" s="26" t="str">
        <f ca="1">IF(Table_Text[[#This Row],[Header]]="Yes","",IF(Table_Text[[#This Row],[Property]]&lt;&gt;"",SUBSTITUTE(Table_Text[[#This Row],[Type]]," ","")&amp;SUBSTITUTE(Table_Text[[#This Row],[Property]]," ",""),""))</f>
        <v>SidebarRenewalApprovedLabel</v>
      </c>
      <c r="G1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"approvedLabel": {
            "text": "Quote Approved"
        },</v>
      </c>
      <c r="H180" s="68" t="str">
        <f ca="1">SUBSTITUTE(SUBSTITUTE(SUBSTITUTE(SUBSTITUTE(SUBSTITUTE(SUBSTITUTE(SUBSTITUTE(SUBSTITUTE(
TRIM(CLEAN(Table_Text[[#This Row],[Config]])),
" {","{"),
"{ ","{"),
" }","}"),
"} ","}"),
" [","["),
"[ ","["),
" ]","]"),
"] ","]")</f>
        <v>"approvedLabel":{"text": "Quote Approved"},</v>
      </c>
      <c r="I1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"approvedLabel": "Quote Approved",</v>
      </c>
      <c r="J180" s="26" t="str">
        <f ca="1">SUBSTITUTE(SUBSTITUTE(SUBSTITUTE(SUBSTITUTE(SUBSTITUTE(SUBSTITUTE(SUBSTITUTE(SUBSTITUTE(
TRIM(CLEAN(Table_Text[[#This Row],[Quote]])),
" {","{"),
"{ ","{"),
" }","}"),
"} ","}"),
" [","["),
"[ ","["),
" ]","]"),
"] ","]")</f>
        <v>"approvedLabel": "Quote Approved",</v>
      </c>
      <c r="K180" s="26"/>
      <c r="L180" s="52" t="str">
        <f t="shared" si="1"/>
        <v>Quote Approved</v>
      </c>
    </row>
    <row r="181" spans="2:12" s="22" customFormat="1" ht="21" customHeight="1">
      <c r="B181" s="28" t="s">
        <v>1251</v>
      </c>
      <c r="C181" s="27"/>
      <c r="D1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v>
      </c>
      <c r="F181" s="26" t="str">
        <f ca="1">IF(Table_Text[[#This Row],[Header]]="Yes","",IF(Table_Text[[#This Row],[Property]]&lt;&gt;"",SUBSTITUTE(Table_Text[[#This Row],[Type]]," ","")&amp;SUBSTITUTE(Table_Text[[#This Row],[Property]]," ",""),""))</f>
        <v>SidebarRenewalApprovedMessage</v>
      </c>
      <c r="G1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 {
            "text": "We have approved your quote based on the information provided."
        },</v>
      </c>
      <c r="H181" s="68" t="str">
        <f ca="1">SUBSTITUTE(SUBSTITUTE(SUBSTITUTE(SUBSTITUTE(SUBSTITUTE(SUBSTITUTE(SUBSTITUTE(SUBSTITUTE(
TRIM(CLEAN(Table_Text[[#This Row],[Config]])),
" {","{"),
"{ ","{"),
" }","}"),
"} ","}"),
" [","["),
"[ ","["),
" ]","]"),
"] ","]")</f>
        <v>"approvedMessage":{"text": "We have approved your quote based on the information provided."},</v>
      </c>
      <c r="I1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 "We have approved your quote based on the information provided.",</v>
      </c>
      <c r="J181" s="26" t="str">
        <f ca="1">SUBSTITUTE(SUBSTITUTE(SUBSTITUTE(SUBSTITUTE(SUBSTITUTE(SUBSTITUTE(SUBSTITUTE(SUBSTITUTE(
TRIM(CLEAN(Table_Text[[#This Row],[Quote]])),
" {","{"),
"{ ","{"),
" }","}"),
"} ","}"),
" [","["),
"[ ","["),
" ]","]"),
"] ","]")</f>
        <v>"approvedMessage": "We have approved your quote based on the information provided.",</v>
      </c>
      <c r="K181" s="26"/>
      <c r="L181" s="52" t="str">
        <f t="shared" si="1"/>
        <v>We have approved your quote based on the information provided.</v>
      </c>
    </row>
    <row r="182" spans="2:12" s="22" customFormat="1" ht="21" customHeight="1">
      <c r="B182" s="27" t="s">
        <v>34</v>
      </c>
      <c r="C182" s="27"/>
      <c r="D18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Renewal</v>
      </c>
      <c r="E1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182" s="26" t="str">
        <f ca="1">IF(Table_Text[[#This Row],[Header]]="Yes","",IF(Table_Text[[#This Row],[Property]]&lt;&gt;"",SUBSTITUTE(Table_Text[[#This Row],[Type]]," ","")&amp;SUBSTITUTE(Table_Text[[#This Row],[Property]]," ",""),""))</f>
        <v>SidebarRenewalSummaryLabel</v>
      </c>
      <c r="G1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182" s="68" t="str">
        <f ca="1">SUBSTITUTE(SUBSTITUTE(SUBSTITUTE(SUBSTITUTE(SUBSTITUTE(SUBSTITUTE(SUBSTITUTE(SUBSTITUTE(
TRIM(CLEAN(Table_Text[[#This Row],[Config]])),
" {","{"),
"{ ","{"),
" }","}"),
"} ","}"),
" [","["),
"[ ","["),
" ]","]"),
"] ","]")</f>
        <v>"summaryLabel":{"text": "Quote Summary"}},</v>
      </c>
      <c r="I1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182" s="26" t="str">
        <f ca="1">SUBSTITUTE(SUBSTITUTE(SUBSTITUTE(SUBSTITUTE(SUBSTITUTE(SUBSTITUTE(SUBSTITUTE(SUBSTITUTE(
TRIM(CLEAN(Table_Text[[#This Row],[Quote]])),
" {","{"),
"{ ","{"),
" }","}"),
"} ","}"),
" [","["),
"[ ","["),
" ]","]"),
"] ","]")</f>
        <v>"summaryLabel": "Quote Summary"},</v>
      </c>
      <c r="K182" s="26"/>
      <c r="L182" s="52" t="str">
        <f t="shared" si="1"/>
        <v>Quote Summary</v>
      </c>
    </row>
    <row r="183" spans="2:12" s="22" customFormat="1" ht="29.25" thickBot="1">
      <c r="B183" s="49" t="s">
        <v>1500</v>
      </c>
      <c r="C183" s="49" t="s">
        <v>60</v>
      </c>
      <c r="D183" s="4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83" s="4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sidebarAdjustment</v>
      </c>
      <c r="F183" s="49" t="str">
        <f>IF(Table_Text[[#This Row],[Header]]="Yes","",IF(Table_Text[[#This Row],[Property]]&lt;&gt;"",SUBSTITUTE(Table_Text[[#This Row],[Type]]," ","")&amp;SUBSTITUTE(Table_Text[[#This Row],[Property]]," ",""),""))</f>
        <v/>
      </c>
      <c r="G183" s="4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"sidebarAdjustment": {</v>
      </c>
      <c r="H183" s="49" t="str">
        <f ca="1">SUBSTITUTE(SUBSTITUTE(SUBSTITUTE(SUBSTITUTE(SUBSTITUTE(SUBSTITUTE(SUBSTITUTE(SUBSTITUTE(
TRIM(CLEAN(Table_Text[[#This Row],[Config]])),
" {","{"),
"{ ","{"),
" }","}"),
"} ","}"),
" [","["),
"[ ","["),
" ]","]"),
"] ","]")</f>
        <v>"sidebarAdjustment":{</v>
      </c>
      <c r="I183" s="4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"sidebarAdjustment": {</v>
      </c>
      <c r="J183" s="49" t="str">
        <f ca="1">SUBSTITUTE(SUBSTITUTE(SUBSTITUTE(SUBSTITUTE(SUBSTITUTE(SUBSTITUTE(SUBSTITUTE(SUBSTITUTE(
TRIM(CLEAN(Table_Text[[#This Row],[Quote]])),
" {","{"),
"{ ","{"),
" }","}"),
"} ","}"),
" [","["),
"[ ","["),
" ]","]"),
"] ","]")</f>
        <v>"sidebarAdjustment":{</v>
      </c>
      <c r="K183" s="49"/>
      <c r="L183" s="48"/>
    </row>
    <row r="184" spans="2:12" s="22" customFormat="1" ht="21" hidden="1" customHeight="1">
      <c r="B184" s="27"/>
      <c r="C184" s="27"/>
      <c r="D1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84" s="26" t="str">
        <f>IF(Table_Text[[#This Row],[Header]]="Yes","",IF(Table_Text[[#This Row],[Property]]&lt;&gt;"",SUBSTITUTE(Table_Text[[#This Row],[Type]]," ","")&amp;SUBSTITUTE(Table_Text[[#This Row],[Property]]," ",""),""))</f>
        <v/>
      </c>
      <c r="G1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84" s="68" t="str">
        <f ca="1">SUBSTITUTE(SUBSTITUTE(SUBSTITUTE(SUBSTITUTE(SUBSTITUTE(SUBSTITUTE(SUBSTITUTE(SUBSTITUTE(
TRIM(CLEAN(Table_Text[[#This Row],[Config]])),
" {","{"),
"{ ","{"),
" }","}"),
"} ","}"),
" [","["),
"[ ","["),
" ]","]"),
"] ","]")</f>
        <v/>
      </c>
      <c r="I1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84" s="26" t="str">
        <f ca="1">SUBSTITUTE(SUBSTITUTE(SUBSTITUTE(SUBSTITUTE(SUBSTITUTE(SUBSTITUTE(SUBSTITUTE(SUBSTITUTE(
TRIM(CLEAN(Table_Text[[#This Row],[Quote]])),
" {","{"),
"{ ","{"),
" }","}"),
"} ","}"),
" [","["),
"[ ","["),
" ]","]"),
"] ","]")</f>
        <v/>
      </c>
      <c r="K184" s="26"/>
      <c r="L184" s="52"/>
    </row>
    <row r="185" spans="2:12" s="22" customFormat="1" ht="21" customHeight="1">
      <c r="B185" s="28" t="s">
        <v>584</v>
      </c>
      <c r="C185" s="27"/>
      <c r="D1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185" s="26" t="str">
        <f ca="1">IF(Table_Text[[#This Row],[Header]]="Yes","",IF(Table_Text[[#This Row],[Property]]&lt;&gt;"",SUBSTITUTE(Table_Text[[#This Row],[Type]]," ","")&amp;SUBSTITUTE(Table_Text[[#This Row],[Property]]," ",""),""))</f>
        <v>SidebarAdjustmentIncompleteHeader</v>
      </c>
      <c r="G1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"We have calculated a cost to adjust your policy based on the information provided."
        },</v>
      </c>
      <c r="H185" s="68" t="str">
        <f ca="1">SUBSTITUTE(SUBSTITUTE(SUBSTITUTE(SUBSTITUTE(SUBSTITUTE(SUBSTITUTE(SUBSTITUTE(SUBSTITUTE(
TRIM(CLEAN(Table_Text[[#This Row],[Config]])),
" {","{"),
"{ ","{"),
" }","}"),
"} ","}"),
" [","["),
"[ ","["),
" ]","]"),
"] ","]")</f>
        <v>"incompleteHeader":{"text": "We have calculated a cost to adjust your policy based on the information provided."},</v>
      </c>
      <c r="I1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"We have calculated a cost to adjust your policy based on the information provided.",</v>
      </c>
      <c r="J185" s="26" t="str">
        <f ca="1">SUBSTITUTE(SUBSTITUTE(SUBSTITUTE(SUBSTITUTE(SUBSTITUTE(SUBSTITUTE(SUBSTITUTE(SUBSTITUTE(
TRIM(CLEAN(Table_Text[[#This Row],[Quote]])),
" {","{"),
"{ ","{"),
" }","}"),
"} ","}"),
" [","["),
"[ ","["),
" ]","]"),
"] ","]")</f>
        <v>"incompleteHeader": "We have calculated a cost to adjust your policy based on the information provided.",</v>
      </c>
      <c r="K185" s="26"/>
      <c r="L185" s="52" t="s">
        <v>1674</v>
      </c>
    </row>
    <row r="186" spans="2:12" s="22" customFormat="1" ht="21" customHeight="1">
      <c r="B186" s="27" t="s">
        <v>586</v>
      </c>
      <c r="C186" s="27"/>
      <c r="D1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186" s="26" t="str">
        <f ca="1">IF(Table_Text[[#This Row],[Header]]="Yes","",IF(Table_Text[[#This Row],[Property]]&lt;&gt;"",SUBSTITUTE(Table_Text[[#This Row],[Type]]," ","")&amp;SUBSTITUTE(Table_Text[[#This Row],[Property]]," ",""),""))</f>
        <v>SidebarAdjustmentIncompleteLabel</v>
      </c>
      <c r="G1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"Cost to Adjust"
        },</v>
      </c>
      <c r="H186" s="68" t="str">
        <f ca="1">SUBSTITUTE(SUBSTITUTE(SUBSTITUTE(SUBSTITUTE(SUBSTITUTE(SUBSTITUTE(SUBSTITUTE(SUBSTITUTE(
TRIM(CLEAN(Table_Text[[#This Row],[Config]])),
" {","{"),
"{ ","{"),
" }","}"),
"} ","}"),
" [","["),
"[ ","["),
" ]","]"),
"] ","]")</f>
        <v>"incompleteLabel":{"text": "Cost to Adjust"},</v>
      </c>
      <c r="I1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"Cost to Adjust",</v>
      </c>
      <c r="J186" s="26" t="str">
        <f ca="1">SUBSTITUTE(SUBSTITUTE(SUBSTITUTE(SUBSTITUTE(SUBSTITUTE(SUBSTITUTE(SUBSTITUTE(SUBSTITUTE(
TRIM(CLEAN(Table_Text[[#This Row],[Quote]])),
" {","{"),
"{ ","{"),
" }","}"),
"} ","}"),
" [","["),
"[ ","["),
" ]","]"),
"] ","]")</f>
        <v>"incompleteLabel": "Cost to Adjust",</v>
      </c>
      <c r="K186" s="26"/>
      <c r="L186" s="52" t="s">
        <v>1675</v>
      </c>
    </row>
    <row r="187" spans="2:12" s="22" customFormat="1" ht="21" customHeight="1">
      <c r="B187" s="27" t="s">
        <v>588</v>
      </c>
      <c r="C187" s="27"/>
      <c r="D18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8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187" s="26" t="str">
        <f ca="1">IF(Table_Text[[#This Row],[Header]]="Yes","",IF(Table_Text[[#This Row],[Property]]&lt;&gt;"",SUBSTITUTE(Table_Text[[#This Row],[Type]]," ","")&amp;SUBSTITUTE(Table_Text[[#This Row],[Property]]," ",""),""))</f>
        <v>SidebarAdjustmentIncompleteMessage</v>
      </c>
      <c r="G18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"To adjust your policy please review or complete the remaining questions and follow the prompts."
        },</v>
      </c>
      <c r="H187" s="68" t="str">
        <f ca="1">SUBSTITUTE(SUBSTITUTE(SUBSTITUTE(SUBSTITUTE(SUBSTITUTE(SUBSTITUTE(SUBSTITUTE(SUBSTITUTE(
TRIM(CLEAN(Table_Text[[#This Row],[Config]])),
" {","{"),
"{ ","{"),
" }","}"),
"} ","}"),
" [","["),
"[ ","["),
" ]","]"),
"] ","]")</f>
        <v>"incompleteMessage":{"text": "To adjust your policy please review or complete the remaining questions and follow the prompts."},</v>
      </c>
      <c r="I18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"To adjust your policy please review or complete the remaining questions and follow the prompts.",</v>
      </c>
      <c r="J187" s="26" t="str">
        <f ca="1">SUBSTITUTE(SUBSTITUTE(SUBSTITUTE(SUBSTITUTE(SUBSTITUTE(SUBSTITUTE(SUBSTITUTE(SUBSTITUTE(
TRIM(CLEAN(Table_Text[[#This Row],[Quote]])),
" {","{"),
"{ ","{"),
" }","}"),
"} ","}"),
" [","["),
"[ ","["),
" ]","]"),
"] ","]")</f>
        <v>"incompleteMessage": "To adjust your policy please review or complete the remaining questions and follow the prompts.",</v>
      </c>
      <c r="K187" s="26"/>
      <c r="L187" s="52" t="s">
        <v>1676</v>
      </c>
    </row>
    <row r="188" spans="2:12" s="22" customFormat="1" ht="21" customHeight="1">
      <c r="B188" s="27" t="s">
        <v>760</v>
      </c>
      <c r="C188" s="27"/>
      <c r="D18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8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188" s="26" t="str">
        <f ca="1">IF(Table_Text[[#This Row],[Header]]="Yes","",IF(Table_Text[[#This Row],[Property]]&lt;&gt;"",SUBSTITUTE(Table_Text[[#This Row],[Type]]," ","")&amp;SUBSTITUTE(Table_Text[[#This Row],[Property]]," ",""),""))</f>
        <v>SidebarAdjustmentPremiumEstimateHeader</v>
      </c>
      <c r="G1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 cost to adjust your policy based on the information provided."
        },</v>
      </c>
      <c r="H188" s="68" t="str">
        <f ca="1">SUBSTITUTE(SUBSTITUTE(SUBSTITUTE(SUBSTITUTE(SUBSTITUTE(SUBSTITUTE(SUBSTITUTE(SUBSTITUTE(
TRIM(CLEAN(Table_Text[[#This Row],[Config]])),
" {","{"),
"{ ","{"),
" }","}"),
"} ","}"),
" [","["),
"[ ","["),
" ]","]"),
"] ","]")</f>
        <v>"premiumEstimateHeader":{"text": "We have calculated a cost to adjust your policy based on the information provided."},</v>
      </c>
      <c r="I18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 cost to adjust your policy based on the information provided.",</v>
      </c>
      <c r="J188" s="26" t="str">
        <f ca="1">SUBSTITUTE(SUBSTITUTE(SUBSTITUTE(SUBSTITUTE(SUBSTITUTE(SUBSTITUTE(SUBSTITUTE(SUBSTITUTE(
TRIM(CLEAN(Table_Text[[#This Row],[Quote]])),
" {","{"),
"{ ","{"),
" }","}"),
"} ","}"),
" [","["),
"[ ","["),
" ]","]"),
"] ","]")</f>
        <v>"premiumEstimateHeader": "We have calculated a cost to adjust your policy based on the information provided.",</v>
      </c>
      <c r="K188" s="26"/>
      <c r="L188" s="52" t="s">
        <v>1674</v>
      </c>
    </row>
    <row r="189" spans="2:12" s="22" customFormat="1" ht="21" customHeight="1">
      <c r="B189" s="27" t="s">
        <v>761</v>
      </c>
      <c r="C189" s="27"/>
      <c r="D18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8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189" s="26" t="str">
        <f ca="1">IF(Table_Text[[#This Row],[Header]]="Yes","",IF(Table_Text[[#This Row],[Property]]&lt;&gt;"",SUBSTITUTE(Table_Text[[#This Row],[Type]]," ","")&amp;SUBSTITUTE(Table_Text[[#This Row],[Property]]," ",""),""))</f>
        <v>SidebarAdjustmentPremiumEstimateLabel</v>
      </c>
      <c r="G18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"Cost to Adjust"
        },</v>
      </c>
      <c r="H189" s="68" t="str">
        <f ca="1">SUBSTITUTE(SUBSTITUTE(SUBSTITUTE(SUBSTITUTE(SUBSTITUTE(SUBSTITUTE(SUBSTITUTE(SUBSTITUTE(
TRIM(CLEAN(Table_Text[[#This Row],[Config]])),
" {","{"),
"{ ","{"),
" }","}"),
"} ","}"),
" [","["),
"[ ","["),
" ]","]"),
"] ","]")</f>
        <v>"premiumEstimateLabel":{"text": "Cost to Adjust"},</v>
      </c>
      <c r="I18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"Cost to Adjust",</v>
      </c>
      <c r="J189" s="26" t="str">
        <f ca="1">SUBSTITUTE(SUBSTITUTE(SUBSTITUTE(SUBSTITUTE(SUBSTITUTE(SUBSTITUTE(SUBSTITUTE(SUBSTITUTE(
TRIM(CLEAN(Table_Text[[#This Row],[Quote]])),
" {","{"),
"{ ","{"),
" }","}"),
"} ","}"),
" [","["),
"[ ","["),
" ]","]"),
"] ","]")</f>
        <v>"premiumEstimateLabel": "Cost to Adjust",</v>
      </c>
      <c r="K189" s="26"/>
      <c r="L189" s="52" t="s">
        <v>1675</v>
      </c>
    </row>
    <row r="190" spans="2:12" s="22" customFormat="1" ht="21" customHeight="1">
      <c r="B190" s="27" t="s">
        <v>762</v>
      </c>
      <c r="C190" s="27"/>
      <c r="D19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190" s="26" t="str">
        <f ca="1">IF(Table_Text[[#This Row],[Header]]="Yes","",IF(Table_Text[[#This Row],[Property]]&lt;&gt;"",SUBSTITUTE(Table_Text[[#This Row],[Type]]," ","")&amp;SUBSTITUTE(Table_Text[[#This Row],[Property]]," ",""),""))</f>
        <v>SidebarAdjustmentPremiumEstimateMessage</v>
      </c>
      <c r="G19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adjust your policy please review or complete the remaining questions and follow the prompts."
        },</v>
      </c>
      <c r="H190" s="68" t="str">
        <f ca="1">SUBSTITUTE(SUBSTITUTE(SUBSTITUTE(SUBSTITUTE(SUBSTITUTE(SUBSTITUTE(SUBSTITUTE(SUBSTITUTE(
TRIM(CLEAN(Table_Text[[#This Row],[Config]])),
" {","{"),
"{ ","{"),
" }","}"),
"} ","}"),
" [","["),
"[ ","["),
" ]","]"),
"] ","]")</f>
        <v>"premiumEstimateMessage":{"text": "To adjust your policy please review or complete the remaining questions and follow the prompts."},</v>
      </c>
      <c r="I1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adjust your policy please review or complete the remaining questions and follow the prompts.",</v>
      </c>
      <c r="J190" s="26" t="str">
        <f ca="1">SUBSTITUTE(SUBSTITUTE(SUBSTITUTE(SUBSTITUTE(SUBSTITUTE(SUBSTITUTE(SUBSTITUTE(SUBSTITUTE(
TRIM(CLEAN(Table_Text[[#This Row],[Quote]])),
" {","{"),
"{ ","{"),
" }","}"),
"} ","}"),
" [","["),
"[ ","["),
" ]","]"),
"] ","]")</f>
        <v>"premiumEstimateMessage": "To adjust your policy please review or complete the remaining questions and follow the prompts.",</v>
      </c>
      <c r="K190" s="26"/>
      <c r="L190" s="52" t="s">
        <v>1676</v>
      </c>
    </row>
    <row r="191" spans="2:12" s="22" customFormat="1" ht="21" customHeight="1">
      <c r="B191" s="27" t="s">
        <v>763</v>
      </c>
      <c r="C191" s="27"/>
      <c r="D19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191" s="26" t="str">
        <f ca="1">IF(Table_Text[[#This Row],[Header]]="Yes","",IF(Table_Text[[#This Row],[Property]]&lt;&gt;"",SUBSTITUTE(Table_Text[[#This Row],[Type]]," ","")&amp;SUBSTITUTE(Table_Text[[#This Row],[Property]]," ",""),""))</f>
        <v>SidebarAdjustmentPremiumCompleteHeader</v>
      </c>
      <c r="G1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cost to adjust your policy based on the information provided."
        },</v>
      </c>
      <c r="H191" s="68" t="str">
        <f ca="1">SUBSTITUTE(SUBSTITUTE(SUBSTITUTE(SUBSTITUTE(SUBSTITUTE(SUBSTITUTE(SUBSTITUTE(SUBSTITUTE(
TRIM(CLEAN(Table_Text[[#This Row],[Config]])),
" {","{"),
"{ ","{"),
" }","}"),
"} ","}"),
" [","["),
"[ ","["),
" ]","]"),
"] ","]")</f>
        <v>"premiumCompleteHeader":{"text": "We have calculated a cost to adjust your policy based on the information provided."},</v>
      </c>
      <c r="I1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cost to adjust your policy based on the information provided.",</v>
      </c>
      <c r="J191" s="26" t="str">
        <f ca="1">SUBSTITUTE(SUBSTITUTE(SUBSTITUTE(SUBSTITUTE(SUBSTITUTE(SUBSTITUTE(SUBSTITUTE(SUBSTITUTE(
TRIM(CLEAN(Table_Text[[#This Row],[Quote]])),
" {","{"),
"{ ","{"),
" }","}"),
"} ","}"),
" [","["),
"[ ","["),
" ]","]"),
"] ","]")</f>
        <v>"premiumCompleteHeader": "We have calculated a cost to adjust your policy based on the information provided.",</v>
      </c>
      <c r="K191" s="26"/>
      <c r="L191" s="52" t="s">
        <v>1674</v>
      </c>
    </row>
    <row r="192" spans="2:12" s="22" customFormat="1" ht="21" customHeight="1">
      <c r="B192" s="27" t="s">
        <v>764</v>
      </c>
      <c r="C192" s="27"/>
      <c r="D19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192" s="26" t="str">
        <f ca="1">IF(Table_Text[[#This Row],[Header]]="Yes","",IF(Table_Text[[#This Row],[Property]]&lt;&gt;"",SUBSTITUTE(Table_Text[[#This Row],[Type]]," ","")&amp;SUBSTITUTE(Table_Text[[#This Row],[Property]]," ",""),""))</f>
        <v>SidebarAdjustmentPremiumCompleteLabel</v>
      </c>
      <c r="G19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"Cost to Adjust"
        },</v>
      </c>
      <c r="H192" s="68" t="str">
        <f ca="1">SUBSTITUTE(SUBSTITUTE(SUBSTITUTE(SUBSTITUTE(SUBSTITUTE(SUBSTITUTE(SUBSTITUTE(SUBSTITUTE(
TRIM(CLEAN(Table_Text[[#This Row],[Config]])),
" {","{"),
"{ ","{"),
" }","}"),
"} ","}"),
" [","["),
"[ ","["),
" ]","]"),
"] ","]")</f>
        <v>"premiumCompleteLabel":{"text": "Cost to Adjust"},</v>
      </c>
      <c r="I19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"Cost to Adjust",</v>
      </c>
      <c r="J192" s="26" t="str">
        <f ca="1">SUBSTITUTE(SUBSTITUTE(SUBSTITUTE(SUBSTITUTE(SUBSTITUTE(SUBSTITUTE(SUBSTITUTE(SUBSTITUTE(
TRIM(CLEAN(Table_Text[[#This Row],[Quote]])),
" {","{"),
"{ ","{"),
" }","}"),
"} ","}"),
" [","["),
"[ ","["),
" ]","]"),
"] ","]")</f>
        <v>"premiumCompleteLabel": "Cost to Adjust",</v>
      </c>
      <c r="K192" s="26"/>
      <c r="L192" s="52" t="s">
        <v>1675</v>
      </c>
    </row>
    <row r="193" spans="2:14" s="22" customFormat="1" ht="21" customHeight="1">
      <c r="B193" s="27" t="s">
        <v>765</v>
      </c>
      <c r="C193" s="27"/>
      <c r="D1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193" s="26" t="str">
        <f ca="1">IF(Table_Text[[#This Row],[Header]]="Yes","",IF(Table_Text[[#This Row],[Property]]&lt;&gt;"",SUBSTITUTE(Table_Text[[#This Row],[Type]]," ","")&amp;SUBSTITUTE(Table_Text[[#This Row],[Property]]," ",""),""))</f>
        <v>SidebarAdjustmentPremiumCompleteMessage</v>
      </c>
      <c r="G1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Adjust your policy please review or complete the remaining questions and follow the prompts."
        },</v>
      </c>
      <c r="H193" s="68" t="str">
        <f ca="1">SUBSTITUTE(SUBSTITUTE(SUBSTITUTE(SUBSTITUTE(SUBSTITUTE(SUBSTITUTE(SUBSTITUTE(SUBSTITUTE(
TRIM(CLEAN(Table_Text[[#This Row],[Config]])),
" {","{"),
"{ ","{"),
" }","}"),
"} ","}"),
" [","["),
"[ ","["),
" ]","]"),
"] ","]")</f>
        <v>"premiumCompleteMessage":{"text": "To Adjust your policy please review or complete the remaining questions and follow the prompts."},</v>
      </c>
      <c r="I1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Adjust your policy please review or complete the remaining questions and follow the prompts.",</v>
      </c>
      <c r="J193" s="26" t="str">
        <f ca="1">SUBSTITUTE(SUBSTITUTE(SUBSTITUTE(SUBSTITUTE(SUBSTITUTE(SUBSTITUTE(SUBSTITUTE(SUBSTITUTE(
TRIM(CLEAN(Table_Text[[#This Row],[Quote]])),
" {","{"),
"{ ","{"),
" }","}"),
"} ","}"),
" [","["),
"[ ","["),
" ]","]"),
"] ","]")</f>
        <v>"premiumCompleteMessage": "To Adjust your policy please review or complete the remaining questions and follow the prompts.",</v>
      </c>
      <c r="K193" s="26"/>
      <c r="L193" s="52" t="s">
        <v>1677</v>
      </c>
    </row>
    <row r="194" spans="2:14" s="22" customFormat="1" ht="21" customHeight="1">
      <c r="B194" s="27" t="s">
        <v>766</v>
      </c>
      <c r="C194" s="27"/>
      <c r="D19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194" s="26" t="str">
        <f ca="1">IF(Table_Text[[#This Row],[Header]]="Yes","",IF(Table_Text[[#This Row],[Property]]&lt;&gt;"",SUBSTITUTE(Table_Text[[#This Row],[Type]]," ","")&amp;SUBSTITUTE(Table_Text[[#This Row],[Property]]," ",""),""))</f>
        <v>SidebarAdjustmentBindingQuoteHeader</v>
      </c>
      <c r="G19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calculated a cost to adjust your policy based on the information provided."
        },</v>
      </c>
      <c r="H194" s="68" t="str">
        <f ca="1">SUBSTITUTE(SUBSTITUTE(SUBSTITUTE(SUBSTITUTE(SUBSTITUTE(SUBSTITUTE(SUBSTITUTE(SUBSTITUTE(
TRIM(CLEAN(Table_Text[[#This Row],[Config]])),
" {","{"),
"{ ","{"),
" }","}"),
"} ","}"),
" [","["),
"[ ","["),
" ]","]"),
"] ","]")</f>
        <v>"bindingQuoteHeader":{"text": "We have calculated a cost to adjust your policy based on the information provided."},</v>
      </c>
      <c r="I19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calculated a cost to adjust your policy based on the information provided.",</v>
      </c>
      <c r="J194" s="26" t="str">
        <f ca="1">SUBSTITUTE(SUBSTITUTE(SUBSTITUTE(SUBSTITUTE(SUBSTITUTE(SUBSTITUTE(SUBSTITUTE(SUBSTITUTE(
TRIM(CLEAN(Table_Text[[#This Row],[Quote]])),
" {","{"),
"{ ","{"),
" }","}"),
"} ","}"),
" [","["),
"[ ","["),
" ]","]"),
"] ","]")</f>
        <v>"bindingQuoteHeader": "We have calculated a cost to adjust your policy based on the information provided.",</v>
      </c>
      <c r="K194" s="26"/>
      <c r="L194" s="52" t="s">
        <v>1674</v>
      </c>
    </row>
    <row r="195" spans="2:14" s="22" customFormat="1" ht="21" customHeight="1">
      <c r="B195" s="27" t="s">
        <v>767</v>
      </c>
      <c r="C195" s="27"/>
      <c r="D19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195" s="26" t="str">
        <f ca="1">IF(Table_Text[[#This Row],[Header]]="Yes","",IF(Table_Text[[#This Row],[Property]]&lt;&gt;"",SUBSTITUTE(Table_Text[[#This Row],[Type]]," ","")&amp;SUBSTITUTE(Table_Text[[#This Row],[Property]]," ",""),""))</f>
        <v>SidebarAdjustmentBindingQuoteLabel</v>
      </c>
      <c r="G19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"Cost to Adjust"
        },</v>
      </c>
      <c r="H195" s="68" t="str">
        <f ca="1">SUBSTITUTE(SUBSTITUTE(SUBSTITUTE(SUBSTITUTE(SUBSTITUTE(SUBSTITUTE(SUBSTITUTE(SUBSTITUTE(
TRIM(CLEAN(Table_Text[[#This Row],[Config]])),
" {","{"),
"{ ","{"),
" }","}"),
"} ","}"),
" [","["),
"[ ","["),
" ]","]"),
"] ","]")</f>
        <v>"bindingQuoteLabel":{"text": "Cost to Adjust"},</v>
      </c>
      <c r="I19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"Cost to Adjust",</v>
      </c>
      <c r="J195" s="26" t="str">
        <f ca="1">SUBSTITUTE(SUBSTITUTE(SUBSTITUTE(SUBSTITUTE(SUBSTITUTE(SUBSTITUTE(SUBSTITUTE(SUBSTITUTE(
TRIM(CLEAN(Table_Text[[#This Row],[Quote]])),
" {","{"),
"{ ","{"),
" }","}"),
"} ","}"),
" [","["),
"[ ","["),
" ]","]"),
"] ","]")</f>
        <v>"bindingQuoteLabel": "Cost to Adjust",</v>
      </c>
      <c r="K195" s="26"/>
      <c r="L195" s="52" t="s">
        <v>1675</v>
      </c>
    </row>
    <row r="196" spans="2:14" s="22" customFormat="1" ht="21" customHeight="1">
      <c r="B196" s="27" t="s">
        <v>768</v>
      </c>
      <c r="C196" s="27"/>
      <c r="D1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196" s="26" t="str">
        <f ca="1">IF(Table_Text[[#This Row],[Header]]="Yes","",IF(Table_Text[[#This Row],[Property]]&lt;&gt;"",SUBSTITUTE(Table_Text[[#This Row],[Type]]," ","")&amp;SUBSTITUTE(Table_Text[[#This Row],[Property]]," ",""),""))</f>
        <v>SidebarAdjustmentBindingQuoteMessage</v>
      </c>
      <c r="G1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adjust your policy please review or complete the remaining questions and follow the prompts."
        },</v>
      </c>
      <c r="H196" s="68" t="str">
        <f ca="1">SUBSTITUTE(SUBSTITUTE(SUBSTITUTE(SUBSTITUTE(SUBSTITUTE(SUBSTITUTE(SUBSTITUTE(SUBSTITUTE(
TRIM(CLEAN(Table_Text[[#This Row],[Config]])),
" {","{"),
"{ ","{"),
" }","}"),
"} ","}"),
" [","["),
"[ ","["),
" ]","]"),
"] ","]")</f>
        <v>"bindingQuoteMessage":{"text": "To adjust your policy please review or complete the remaining questions and follow the prompts."},</v>
      </c>
      <c r="I1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adjust your policy please review or complete the remaining questions and follow the prompts.",</v>
      </c>
      <c r="J196" s="26" t="str">
        <f ca="1">SUBSTITUTE(SUBSTITUTE(SUBSTITUTE(SUBSTITUTE(SUBSTITUTE(SUBSTITUTE(SUBSTITUTE(SUBSTITUTE(
TRIM(CLEAN(Table_Text[[#This Row],[Quote]])),
" {","{"),
"{ ","{"),
" }","}"),
"} ","}"),
" [","["),
"[ ","["),
" ]","]"),
"] ","]")</f>
        <v>"bindingQuoteMessage": "To adjust your policy please review or complete the remaining questions and follow the prompts.",</v>
      </c>
      <c r="K196" s="26"/>
      <c r="L196" s="52" t="s">
        <v>1676</v>
      </c>
    </row>
    <row r="197" spans="2:14" s="22" customFormat="1" ht="21" customHeight="1">
      <c r="B197" s="28" t="s">
        <v>769</v>
      </c>
      <c r="C197" s="27"/>
      <c r="D19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197" s="26" t="str">
        <f ca="1">IF(Table_Text[[#This Row],[Header]]="Yes","",IF(Table_Text[[#This Row],[Property]]&lt;&gt;"",SUBSTITUTE(Table_Text[[#This Row],[Type]]," ","")&amp;SUBSTITUTE(Table_Text[[#This Row],[Property]]," ",""),""))</f>
        <v>SidebarAdjustmentPaymentDetailsCompleteHeader</v>
      </c>
      <c r="G19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calculated a cost to adjust your policy based on the information provided."
        },</v>
      </c>
      <c r="H197" s="68" t="str">
        <f ca="1">SUBSTITUTE(SUBSTITUTE(SUBSTITUTE(SUBSTITUTE(SUBSTITUTE(SUBSTITUTE(SUBSTITUTE(SUBSTITUTE(
TRIM(CLEAN(Table_Text[[#This Row],[Config]])),
" {","{"),
"{ ","{"),
" }","}"),
"} ","}"),
" [","["),
"[ ","["),
" ]","]"),
"] ","]")</f>
        <v>"paymentDetailsCompleteHeader":{"text": "We have calculated a cost to adjust your policy based on the information provided."},</v>
      </c>
      <c r="I19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calculated a cost to adjust your policy based on the information provided.",</v>
      </c>
      <c r="J197" s="26" t="str">
        <f ca="1">SUBSTITUTE(SUBSTITUTE(SUBSTITUTE(SUBSTITUTE(SUBSTITUTE(SUBSTITUTE(SUBSTITUTE(SUBSTITUTE(
TRIM(CLEAN(Table_Text[[#This Row],[Quote]])),
" {","{"),
"{ ","{"),
" }","}"),
"} ","}"),
" [","["),
"[ ","["),
" ]","]"),
"] ","]")</f>
        <v>"paymentDetailsCompleteHeader": "We have calculated a cost to adjust your policy based on the information provided.",</v>
      </c>
      <c r="K197" s="26"/>
      <c r="L197" s="52" t="s">
        <v>1674</v>
      </c>
    </row>
    <row r="198" spans="2:14" s="22" customFormat="1" ht="21" customHeight="1">
      <c r="B198" s="28" t="s">
        <v>770</v>
      </c>
      <c r="C198" s="27"/>
      <c r="D1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198" s="26" t="str">
        <f ca="1">IF(Table_Text[[#This Row],[Header]]="Yes","",IF(Table_Text[[#This Row],[Property]]&lt;&gt;"",SUBSTITUTE(Table_Text[[#This Row],[Type]]," ","")&amp;SUBSTITUTE(Table_Text[[#This Row],[Property]]," ",""),""))</f>
        <v>SidebarAdjustmentPaymentDetailsCompleteLabel</v>
      </c>
      <c r="G19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"Cost to Adjust"
        },</v>
      </c>
      <c r="H198" s="68" t="str">
        <f ca="1">SUBSTITUTE(SUBSTITUTE(SUBSTITUTE(SUBSTITUTE(SUBSTITUTE(SUBSTITUTE(SUBSTITUTE(SUBSTITUTE(
TRIM(CLEAN(Table_Text[[#This Row],[Config]])),
" {","{"),
"{ ","{"),
" }","}"),
"} ","}"),
" [","["),
"[ ","["),
" ]","]"),
"] ","]")</f>
        <v>"paymentDetailsCompleteLabel":{"text": "Cost to Adjust"},</v>
      </c>
      <c r="I1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"Cost to Adjust",</v>
      </c>
      <c r="J198" s="26" t="str">
        <f ca="1">SUBSTITUTE(SUBSTITUTE(SUBSTITUTE(SUBSTITUTE(SUBSTITUTE(SUBSTITUTE(SUBSTITUTE(SUBSTITUTE(
TRIM(CLEAN(Table_Text[[#This Row],[Quote]])),
" {","{"),
"{ ","{"),
" }","}"),
"} ","}"),
" [","["),
"[ ","["),
" ]","]"),
"] ","]")</f>
        <v>"paymentDetailsCompleteLabel": "Cost to Adjust",</v>
      </c>
      <c r="K198" s="26"/>
      <c r="L198" s="52" t="s">
        <v>1675</v>
      </c>
    </row>
    <row r="199" spans="2:14" s="22" customFormat="1" ht="21" customHeight="1">
      <c r="B199" s="28" t="s">
        <v>771</v>
      </c>
      <c r="C199" s="27"/>
      <c r="D1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1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199" s="26" t="str">
        <f ca="1">IF(Table_Text[[#This Row],[Header]]="Yes","",IF(Table_Text[[#This Row],[Property]]&lt;&gt;"",SUBSTITUTE(Table_Text[[#This Row],[Type]]," ","")&amp;SUBSTITUTE(Table_Text[[#This Row],[Property]]," ",""),""))</f>
        <v>SidebarAdjustmentPaymentDetailsCompleteMessage</v>
      </c>
      <c r="G1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adjust your policy please review or complete the remaining questions and follow the prompts."
        },</v>
      </c>
      <c r="H199" s="68" t="str">
        <f ca="1">SUBSTITUTE(SUBSTITUTE(SUBSTITUTE(SUBSTITUTE(SUBSTITUTE(SUBSTITUTE(SUBSTITUTE(SUBSTITUTE(
TRIM(CLEAN(Table_Text[[#This Row],[Config]])),
" {","{"),
"{ ","{"),
" }","}"),
"} ","}"),
" [","["),
"[ ","["),
" ]","]"),
"] ","]")</f>
        <v>"paymentDetailsCompleteMessage":{"text": "To adjust your policy please review or complete the remaining questions and follow the prompts."},</v>
      </c>
      <c r="I1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adjust your policy please review or complete the remaining questions and follow the prompts.",</v>
      </c>
      <c r="J199" s="26" t="str">
        <f ca="1">SUBSTITUTE(SUBSTITUTE(SUBSTITUTE(SUBSTITUTE(SUBSTITUTE(SUBSTITUTE(SUBSTITUTE(SUBSTITUTE(
TRIM(CLEAN(Table_Text[[#This Row],[Quote]])),
" {","{"),
"{ ","{"),
" }","}"),
"} ","}"),
" [","["),
"[ ","["),
" ]","]"),
"] ","]")</f>
        <v>"paymentDetailsCompleteMessage": "To adjust your policy please review or complete the remaining questions and follow the prompts.",</v>
      </c>
      <c r="K199" s="26"/>
      <c r="L199" s="52" t="s">
        <v>1676</v>
      </c>
    </row>
    <row r="200" spans="2:14" s="22" customFormat="1" ht="21" customHeight="1">
      <c r="B200" s="28" t="s">
        <v>772</v>
      </c>
      <c r="C200" s="27"/>
      <c r="D20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200" s="26" t="str">
        <f ca="1">IF(Table_Text[[#This Row],[Header]]="Yes","",IF(Table_Text[[#This Row],[Property]]&lt;&gt;"",SUBSTITUTE(Table_Text[[#This Row],[Type]]," ","")&amp;SUBSTITUTE(Table_Text[[#This Row],[Property]]," ",""),""))</f>
        <v>SidebarAdjustmentLegalTermsAcceptedHeader</v>
      </c>
      <c r="G20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calculated a cost to adjust your policy based on the information provided."
        },</v>
      </c>
      <c r="H200" s="68" t="str">
        <f ca="1">SUBSTITUTE(SUBSTITUTE(SUBSTITUTE(SUBSTITUTE(SUBSTITUTE(SUBSTITUTE(SUBSTITUTE(SUBSTITUTE(
TRIM(CLEAN(Table_Text[[#This Row],[Config]])),
" {","{"),
"{ ","{"),
" }","}"),
"} ","}"),
" [","["),
"[ ","["),
" ]","]"),
"] ","]")</f>
        <v>"legalTermsAcceptedHeader":{"text": "We have calculated a cost to adjust your policy based on the information provided."},</v>
      </c>
      <c r="I20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calculated a cost to adjust your policy based on the information provided.",</v>
      </c>
      <c r="J200" s="26" t="str">
        <f ca="1">SUBSTITUTE(SUBSTITUTE(SUBSTITUTE(SUBSTITUTE(SUBSTITUTE(SUBSTITUTE(SUBSTITUTE(SUBSTITUTE(
TRIM(CLEAN(Table_Text[[#This Row],[Quote]])),
" {","{"),
"{ ","{"),
" }","}"),
"} ","}"),
" [","["),
"[ ","["),
" ]","]"),
"] ","]")</f>
        <v>"legalTermsAcceptedHeader": "We have calculated a cost to adjust your policy based on the information provided.",</v>
      </c>
      <c r="K200" s="26"/>
      <c r="L200" s="52" t="s">
        <v>1674</v>
      </c>
    </row>
    <row r="201" spans="2:14" s="22" customFormat="1" ht="21" customHeight="1">
      <c r="B201" s="28" t="s">
        <v>773</v>
      </c>
      <c r="C201" s="27"/>
      <c r="D2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201" s="26" t="str">
        <f ca="1">IF(Table_Text[[#This Row],[Header]]="Yes","",IF(Table_Text[[#This Row],[Property]]&lt;&gt;"",SUBSTITUTE(Table_Text[[#This Row],[Type]]," ","")&amp;SUBSTITUTE(Table_Text[[#This Row],[Property]]," ",""),""))</f>
        <v>SidebarAdjustmentLegalTermsAcceptedLabel</v>
      </c>
      <c r="G2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"Cost to Adjust"
        },</v>
      </c>
      <c r="H201" s="68" t="str">
        <f ca="1">SUBSTITUTE(SUBSTITUTE(SUBSTITUTE(SUBSTITUTE(SUBSTITUTE(SUBSTITUTE(SUBSTITUTE(SUBSTITUTE(
TRIM(CLEAN(Table_Text[[#This Row],[Config]])),
" {","{"),
"{ ","{"),
" }","}"),
"} ","}"),
" [","["),
"[ ","["),
" ]","]"),
"] ","]")</f>
        <v>"legalTermsAcceptedLabel":{"text": "Cost to Adjust"},</v>
      </c>
      <c r="I2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"Cost to Adjust",</v>
      </c>
      <c r="J201" s="26" t="str">
        <f ca="1">SUBSTITUTE(SUBSTITUTE(SUBSTITUTE(SUBSTITUTE(SUBSTITUTE(SUBSTITUTE(SUBSTITUTE(SUBSTITUTE(
TRIM(CLEAN(Table_Text[[#This Row],[Quote]])),
" {","{"),
"{ ","{"),
" }","}"),
"} ","}"),
" [","["),
"[ ","["),
" ]","]"),
"] ","]")</f>
        <v>"legalTermsAcceptedLabel": "Cost to Adjust",</v>
      </c>
      <c r="K201" s="26"/>
      <c r="L201" s="52" t="s">
        <v>1675</v>
      </c>
    </row>
    <row r="202" spans="2:14" s="22" customFormat="1" ht="21" customHeight="1">
      <c r="B202" s="28" t="s">
        <v>774</v>
      </c>
      <c r="C202" s="27"/>
      <c r="D20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202" s="26" t="str">
        <f ca="1">IF(Table_Text[[#This Row],[Header]]="Yes","",IF(Table_Text[[#This Row],[Property]]&lt;&gt;"",SUBSTITUTE(Table_Text[[#This Row],[Type]]," ","")&amp;SUBSTITUTE(Table_Text[[#This Row],[Property]]," ",""),""))</f>
        <v>SidebarAdjustmentLegalTermsAcceptedMessage</v>
      </c>
      <c r="G20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adjust your policy please review or complete the remaining questions and follow the prompts."
        },</v>
      </c>
      <c r="H202" s="68" t="str">
        <f ca="1">SUBSTITUTE(SUBSTITUTE(SUBSTITUTE(SUBSTITUTE(SUBSTITUTE(SUBSTITUTE(SUBSTITUTE(SUBSTITUTE(
TRIM(CLEAN(Table_Text[[#This Row],[Config]])),
" {","{"),
"{ ","{"),
" }","}"),
"} ","}"),
" [","["),
"[ ","["),
" ]","]"),
"] ","]")</f>
        <v>"legalTermsAcceptedMessage":{"text": "To adjust your policy please review or complete the remaining questions and follow the prompts."},</v>
      </c>
      <c r="I20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adjust your policy please review or complete the remaining questions and follow the prompts.",</v>
      </c>
      <c r="J202" s="26" t="str">
        <f ca="1">SUBSTITUTE(SUBSTITUTE(SUBSTITUTE(SUBSTITUTE(SUBSTITUTE(SUBSTITUTE(SUBSTITUTE(SUBSTITUTE(
TRIM(CLEAN(Table_Text[[#This Row],[Quote]])),
" {","{"),
"{ ","{"),
" }","}"),
"} ","}"),
" [","["),
"[ ","["),
" ]","]"),
"] ","]")</f>
        <v>"legalTermsAcceptedMessage": "To adjust your policy please review or complete the remaining questions and follow the prompts.",</v>
      </c>
      <c r="K202" s="26"/>
      <c r="L202" s="52" t="s">
        <v>1676</v>
      </c>
    </row>
    <row r="203" spans="2:14" s="22" customFormat="1" ht="21" customHeight="1">
      <c r="B203" s="28" t="s">
        <v>1490</v>
      </c>
      <c r="C203" s="27"/>
      <c r="D20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refundHeader</v>
      </c>
      <c r="F203" s="26" t="str">
        <f ca="1">IF(Table_Text[[#This Row],[Header]]="Yes","",IF(Table_Text[[#This Row],[Property]]&lt;&gt;"",SUBSTITUTE(Table_Text[[#This Row],[Type]]," ","")&amp;SUBSTITUTE(Table_Text[[#This Row],[Property]]," ",""),""))</f>
        <v>SidebarAdjustmentRefundHeader</v>
      </c>
      <c r="G20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"refundHeader": {
            "text": "Based on the information provided you are entitled to a refund."
        },</v>
      </c>
      <c r="H203" s="68" t="str">
        <f ca="1">SUBSTITUTE(SUBSTITUTE(SUBSTITUTE(SUBSTITUTE(SUBSTITUTE(SUBSTITUTE(SUBSTITUTE(SUBSTITUTE(
TRIM(CLEAN(Table_Text[[#This Row],[Config]])),
" {","{"),
"{ ","{"),
" }","}"),
"} ","}"),
" [","["),
"[ ","["),
" ]","]"),
"] ","]")</f>
        <v>"refundHeader":{"text": "Based on the information provided you are entitled to a refund."},</v>
      </c>
      <c r="I20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"refundHeader": "Based on the information provided you are entitled to a refund.",</v>
      </c>
      <c r="J203" s="26" t="str">
        <f ca="1">SUBSTITUTE(SUBSTITUTE(SUBSTITUTE(SUBSTITUTE(SUBSTITUTE(SUBSTITUTE(SUBSTITUTE(SUBSTITUTE(
TRIM(CLEAN(Table_Text[[#This Row],[Quote]])),
" {","{"),
"{ ","{"),
" }","}"),
"} ","}"),
" [","["),
"[ ","["),
" ]","]"),
"] ","]")</f>
        <v>"refundHeader": "Based on the information provided you are entitled to a refund.",</v>
      </c>
      <c r="K203" s="26"/>
      <c r="L203" s="52" t="s">
        <v>1489</v>
      </c>
    </row>
    <row r="204" spans="2:14" s="22" customFormat="1" ht="21" customHeight="1">
      <c r="B204" s="28" t="s">
        <v>1492</v>
      </c>
      <c r="C204" s="27"/>
      <c r="D20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refundLabel</v>
      </c>
      <c r="F204" s="26" t="str">
        <f ca="1">IF(Table_Text[[#This Row],[Header]]="Yes","",IF(Table_Text[[#This Row],[Property]]&lt;&gt;"",SUBSTITUTE(Table_Text[[#This Row],[Type]]," ","")&amp;SUBSTITUTE(Table_Text[[#This Row],[Property]]," ",""),""))</f>
        <v>SidebarAdjustmentRefundLabel</v>
      </c>
      <c r="G20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"refundLabel": {
            "text": "Your Refund"
        },</v>
      </c>
      <c r="H204" s="68" t="str">
        <f ca="1">SUBSTITUTE(SUBSTITUTE(SUBSTITUTE(SUBSTITUTE(SUBSTITUTE(SUBSTITUTE(SUBSTITUTE(SUBSTITUTE(
TRIM(CLEAN(Table_Text[[#This Row],[Config]])),
" {","{"),
"{ ","{"),
" }","}"),
"} ","}"),
" [","["),
"[ ","["),
" ]","]"),
"] ","]")</f>
        <v>"refundLabel":{"text": "Your Refund"},</v>
      </c>
      <c r="I20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"refundLabel": "Your Refund",</v>
      </c>
      <c r="J204" s="26" t="str">
        <f ca="1">SUBSTITUTE(SUBSTITUTE(SUBSTITUTE(SUBSTITUTE(SUBSTITUTE(SUBSTITUTE(SUBSTITUTE(SUBSTITUTE(
TRIM(CLEAN(Table_Text[[#This Row],[Quote]])),
" {","{"),
"{ ","{"),
" }","}"),
"} ","}"),
" [","["),
"[ ","["),
" ]","]"),
"] ","]")</f>
        <v>"refundLabel": "Your Refund",</v>
      </c>
      <c r="K204" s="26"/>
      <c r="L204" s="52" t="s">
        <v>1488</v>
      </c>
    </row>
    <row r="205" spans="2:14" s="22" customFormat="1" ht="21" customHeight="1">
      <c r="B205" s="28" t="s">
        <v>1491</v>
      </c>
      <c r="C205" s="27"/>
      <c r="D2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refundMessage</v>
      </c>
      <c r="F205" s="26" t="str">
        <f ca="1">IF(Table_Text[[#This Row],[Header]]="Yes","",IF(Table_Text[[#This Row],[Property]]&lt;&gt;"",SUBSTITUTE(Table_Text[[#This Row],[Type]]," ","")&amp;SUBSTITUTE(Table_Text[[#This Row],[Property]]," ",""),""))</f>
        <v>SidebarAdjustmentRefundMessage</v>
      </c>
      <c r="G2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"refundMessage": {
            "text": "To adjust your policy please review or complete the remaining questions and follow the prompts."
        },</v>
      </c>
      <c r="H205" s="68" t="str">
        <f ca="1">SUBSTITUTE(SUBSTITUTE(SUBSTITUTE(SUBSTITUTE(SUBSTITUTE(SUBSTITUTE(SUBSTITUTE(SUBSTITUTE(
TRIM(CLEAN(Table_Text[[#This Row],[Config]])),
" {","{"),
"{ ","{"),
" }","}"),
"} ","}"),
" [","["),
"[ ","["),
" ]","]"),
"] ","]")</f>
        <v>"refundMessage":{"text": "To adjust your policy please review or complete the remaining questions and follow the prompts."},</v>
      </c>
      <c r="I2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"refundMessage": "To adjust your policy please review or complete the remaining questions and follow the prompts.",</v>
      </c>
      <c r="J205" s="26" t="str">
        <f ca="1">SUBSTITUTE(SUBSTITUTE(SUBSTITUTE(SUBSTITUTE(SUBSTITUTE(SUBSTITUTE(SUBSTITUTE(SUBSTITUTE(
TRIM(CLEAN(Table_Text[[#This Row],[Quote]])),
" {","{"),
"{ ","{"),
" }","}"),
"} ","}"),
" [","["),
"[ ","["),
" ]","]"),
"] ","]")</f>
        <v>"refundMessage": "To adjust your policy please review or complete the remaining questions and follow the prompts.",</v>
      </c>
      <c r="K205" s="26"/>
      <c r="L205" s="52" t="s">
        <v>1676</v>
      </c>
      <c r="N205" s="3"/>
    </row>
    <row r="206" spans="2:14" s="22" customFormat="1" ht="21" customHeight="1">
      <c r="B206" s="28" t="s">
        <v>1493</v>
      </c>
      <c r="C206" s="27"/>
      <c r="D2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noPaymentHeader</v>
      </c>
      <c r="F206" s="26" t="str">
        <f ca="1">IF(Table_Text[[#This Row],[Header]]="Yes","",IF(Table_Text[[#This Row],[Property]]&lt;&gt;"",SUBSTITUTE(Table_Text[[#This Row],[Type]]," ","")&amp;SUBSTITUTE(Table_Text[[#This Row],[Property]]," ",""),""))</f>
        <v>SidebarAdjustmentNoPaymentHeader</v>
      </c>
      <c r="G2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"noPaymentHeader": {
            "text": "Based on the information provided there is no cost to adjust your policy."
        },</v>
      </c>
      <c r="H206" s="68" t="str">
        <f ca="1">SUBSTITUTE(SUBSTITUTE(SUBSTITUTE(SUBSTITUTE(SUBSTITUTE(SUBSTITUTE(SUBSTITUTE(SUBSTITUTE(
TRIM(CLEAN(Table_Text[[#This Row],[Config]])),
" {","{"),
"{ ","{"),
" }","}"),
"} ","}"),
" [","["),
"[ ","["),
" ]","]"),
"] ","]")</f>
        <v>"noPaymentHeader":{"text": "Based on the information provided there is no cost to adjust your policy."},</v>
      </c>
      <c r="I2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"noPaymentHeader": "Based on the information provided there is no cost to adjust your policy.",</v>
      </c>
      <c r="J206" s="26" t="str">
        <f ca="1">SUBSTITUTE(SUBSTITUTE(SUBSTITUTE(SUBSTITUTE(SUBSTITUTE(SUBSTITUTE(SUBSTITUTE(SUBSTITUTE(
TRIM(CLEAN(Table_Text[[#This Row],[Quote]])),
" {","{"),
"{ ","{"),
" }","}"),
"} ","}"),
" [","["),
"[ ","["),
" ]","]"),
"] ","]")</f>
        <v>"noPaymentHeader": "Based on the information provided there is no cost to adjust your policy.",</v>
      </c>
      <c r="K206" s="26"/>
      <c r="L206" t="s">
        <v>1678</v>
      </c>
      <c r="N206" s="3"/>
    </row>
    <row r="207" spans="2:14" s="22" customFormat="1" ht="21" customHeight="1">
      <c r="B207" s="28" t="s">
        <v>1495</v>
      </c>
      <c r="C207" s="27"/>
      <c r="D20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noPaymentLabel</v>
      </c>
      <c r="F207" s="26" t="str">
        <f ca="1">IF(Table_Text[[#This Row],[Header]]="Yes","",IF(Table_Text[[#This Row],[Property]]&lt;&gt;"",SUBSTITUTE(Table_Text[[#This Row],[Type]]," ","")&amp;SUBSTITUTE(Table_Text[[#This Row],[Property]]," ",""),""))</f>
        <v>SidebarAdjustmentNoPaymentLabel</v>
      </c>
      <c r="G20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"noPaymentLabel": {
            "text": "Cost to Adjust"
        },</v>
      </c>
      <c r="H207" s="68" t="str">
        <f ca="1">SUBSTITUTE(SUBSTITUTE(SUBSTITUTE(SUBSTITUTE(SUBSTITUTE(SUBSTITUTE(SUBSTITUTE(SUBSTITUTE(
TRIM(CLEAN(Table_Text[[#This Row],[Config]])),
" {","{"),
"{ ","{"),
" }","}"),
"} ","}"),
" [","["),
"[ ","["),
" ]","]"),
"] ","]")</f>
        <v>"noPaymentLabel":{"text": "Cost to Adjust"},</v>
      </c>
      <c r="I20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"noPaymentLabel": "Cost to Adjust",</v>
      </c>
      <c r="J207" s="26" t="str">
        <f ca="1">SUBSTITUTE(SUBSTITUTE(SUBSTITUTE(SUBSTITUTE(SUBSTITUTE(SUBSTITUTE(SUBSTITUTE(SUBSTITUTE(
TRIM(CLEAN(Table_Text[[#This Row],[Quote]])),
" {","{"),
"{ ","{"),
" }","}"),
"} ","}"),
" [","["),
"[ ","["),
" ]","]"),
"] ","]")</f>
        <v>"noPaymentLabel": "Cost to Adjust",</v>
      </c>
      <c r="K207" s="26"/>
      <c r="L207" t="s">
        <v>1675</v>
      </c>
      <c r="N207" s="3"/>
    </row>
    <row r="208" spans="2:14" s="22" customFormat="1" ht="21" customHeight="1">
      <c r="B208" s="28" t="s">
        <v>1494</v>
      </c>
      <c r="C208" s="27"/>
      <c r="D2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noPaymentMessage</v>
      </c>
      <c r="F208" s="26" t="str">
        <f ca="1">IF(Table_Text[[#This Row],[Header]]="Yes","",IF(Table_Text[[#This Row],[Property]]&lt;&gt;"",SUBSTITUTE(Table_Text[[#This Row],[Type]]," ","")&amp;SUBSTITUTE(Table_Text[[#This Row],[Property]]," ",""),""))</f>
        <v>SidebarAdjustmentNoPaymentMessage</v>
      </c>
      <c r="G2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"noPaymentMessage": {
            "text": "To adjust your policy please review or complete the remaining questions and follow the prompts."
        },</v>
      </c>
      <c r="H208" s="68" t="str">
        <f ca="1">SUBSTITUTE(SUBSTITUTE(SUBSTITUTE(SUBSTITUTE(SUBSTITUTE(SUBSTITUTE(SUBSTITUTE(SUBSTITUTE(
TRIM(CLEAN(Table_Text[[#This Row],[Config]])),
" {","{"),
"{ ","{"),
" }","}"),
"} ","}"),
" [","["),
"[ ","["),
" ]","]"),
"] ","]")</f>
        <v>"noPaymentMessage":{"text": "To adjust your policy please review or complete the remaining questions and follow the prompts."},</v>
      </c>
      <c r="I2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"noPaymentMessage": "To adjust your policy please review or complete the remaining questions and follow the prompts.",</v>
      </c>
      <c r="J208" s="26" t="str">
        <f ca="1">SUBSTITUTE(SUBSTITUTE(SUBSTITUTE(SUBSTITUTE(SUBSTITUTE(SUBSTITUTE(SUBSTITUTE(SUBSTITUTE(
TRIM(CLEAN(Table_Text[[#This Row],[Quote]])),
" {","{"),
"{ ","{"),
" }","}"),
"} ","}"),
" [","["),
"[ ","["),
" ]","]"),
"] ","]")</f>
        <v>"noPaymentMessage": "To adjust your policy please review or complete the remaining questions and follow the prompts.",</v>
      </c>
      <c r="K208" s="26"/>
      <c r="L208" t="s">
        <v>1676</v>
      </c>
      <c r="N208" s="3"/>
    </row>
    <row r="209" spans="2:12" s="22" customFormat="1" ht="21" customHeight="1">
      <c r="B209" s="28" t="s">
        <v>1333</v>
      </c>
      <c r="C209" s="27"/>
      <c r="D20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0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reviewTriggeredHeader</v>
      </c>
      <c r="F209" s="26" t="str">
        <f ca="1">IF(Table_Text[[#This Row],[Header]]="Yes","",IF(Table_Text[[#This Row],[Property]]&lt;&gt;"",SUBSTITUTE(Table_Text[[#This Row],[Type]]," ","")&amp;SUBSTITUTE(Table_Text[[#This Row],[Property]]," ",""),""))</f>
        <v>SidebarAdjustmentReviewTriggeredHeader</v>
      </c>
      <c r="G20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"reviewTriggeredHeader": {
            "text": "Your quote needs to be reviewed by one of our representatives."
        },</v>
      </c>
      <c r="H209" s="68" t="str">
        <f ca="1">SUBSTITUTE(SUBSTITUTE(SUBSTITUTE(SUBSTITUTE(SUBSTITUTE(SUBSTITUTE(SUBSTITUTE(SUBSTITUTE(
TRIM(CLEAN(Table_Text[[#This Row],[Config]])),
" {","{"),
"{ ","{"),
" }","}"),
"} ","}"),
" [","["),
"[ ","["),
" ]","]"),
"] ","]")</f>
        <v>"reviewTriggeredHeader":{"text": "Your quote needs to be reviewed by one of our representatives."},</v>
      </c>
      <c r="I20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"reviewTriggeredHeader": "Your quote needs to be reviewed by one of our representatives.",</v>
      </c>
      <c r="J209" s="26" t="str">
        <f ca="1">SUBSTITUTE(SUBSTITUTE(SUBSTITUTE(SUBSTITUTE(SUBSTITUTE(SUBSTITUTE(SUBSTITUTE(SUBSTITUTE(
TRIM(CLEAN(Table_Text[[#This Row],[Quote]])),
" {","{"),
"{ ","{"),
" }","}"),
"} ","}"),
" [","["),
"[ ","["),
" ]","]"),
"] ","]")</f>
        <v>"reviewTriggeredHeader": "Your quote needs to be reviewed by one of our representatives.",</v>
      </c>
      <c r="K209" s="26"/>
      <c r="L209" s="52" t="str">
        <f t="shared" ref="L209:L230" si="2">L99</f>
        <v>Your quote needs to be reviewed by one of our representatives.</v>
      </c>
    </row>
    <row r="210" spans="2:12" s="22" customFormat="1" ht="21" customHeight="1">
      <c r="B210" s="28" t="s">
        <v>1334</v>
      </c>
      <c r="C210" s="27"/>
      <c r="D21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reviewTriggeredLabel</v>
      </c>
      <c r="F210" s="26" t="str">
        <f ca="1">IF(Table_Text[[#This Row],[Header]]="Yes","",IF(Table_Text[[#This Row],[Property]]&lt;&gt;"",SUBSTITUTE(Table_Text[[#This Row],[Type]]," ","")&amp;SUBSTITUTE(Table_Text[[#This Row],[Property]]," ",""),""))</f>
        <v>SidebarAdjustmentReviewTriggeredLabel</v>
      </c>
      <c r="G21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"reviewTriggeredLabel": {
            "text": "Quote Needs Review"
        },</v>
      </c>
      <c r="H210" s="68" t="str">
        <f ca="1">SUBSTITUTE(SUBSTITUTE(SUBSTITUTE(SUBSTITUTE(SUBSTITUTE(SUBSTITUTE(SUBSTITUTE(SUBSTITUTE(
TRIM(CLEAN(Table_Text[[#This Row],[Config]])),
" {","{"),
"{ ","{"),
" }","}"),
"} ","}"),
" [","["),
"[ ","["),
" ]","]"),
"] ","]")</f>
        <v>"reviewTriggeredLabel":{"text": "Quote Needs Review"},</v>
      </c>
      <c r="I2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"reviewTriggeredLabel": "Quote Needs Review",</v>
      </c>
      <c r="J210" s="26" t="str">
        <f ca="1">SUBSTITUTE(SUBSTITUTE(SUBSTITUTE(SUBSTITUTE(SUBSTITUTE(SUBSTITUTE(SUBSTITUTE(SUBSTITUTE(
TRIM(CLEAN(Table_Text[[#This Row],[Quote]])),
" {","{"),
"{ ","{"),
" }","}"),
"} ","}"),
" [","["),
"[ ","["),
" ]","]"),
"] ","]")</f>
        <v>"reviewTriggeredLabel": "Quote Needs Review",</v>
      </c>
      <c r="K210" s="26"/>
      <c r="L210" s="52" t="str">
        <f t="shared" si="2"/>
        <v>Quote Needs Review</v>
      </c>
    </row>
    <row r="211" spans="2:12" s="22" customFormat="1" ht="21" customHeight="1">
      <c r="B211" s="290" t="s">
        <v>1335</v>
      </c>
      <c r="C211" s="27"/>
      <c r="D21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reviewTriggeredMessageDefault</v>
      </c>
      <c r="F211" s="26" t="str">
        <f ca="1">IF(Table_Text[[#This Row],[Header]]="Yes","",IF(Table_Text[[#This Row],[Property]]&lt;&gt;"",SUBSTITUTE(Table_Text[[#This Row],[Type]]," ","")&amp;SUBSTITUTE(Table_Text[[#This Row],[Property]]," ",""),""))</f>
        <v>SidebarAdjustmentReviewTriggeredMessageDefault</v>
      </c>
      <c r="G21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"reviewTriggeredMessageDefault": {
            "text": "Based on your selections your quote needs to be reviewed before you can complete your purchase."
        },</v>
      </c>
      <c r="H211" s="68" t="str">
        <f ca="1">SUBSTITUTE(SUBSTITUTE(SUBSTITUTE(SUBSTITUTE(SUBSTITUTE(SUBSTITUTE(SUBSTITUTE(SUBSTITUTE(
TRIM(CLEAN(Table_Text[[#This Row],[Config]])),
" {","{"),
"{ ","{"),
" }","}"),
"} ","}"),
" [","["),
"[ ","["),
" ]","]"),
"] ","]")</f>
        <v>"reviewTriggeredMessageDefault":{"text": "Based on your selections your quote needs to be reviewed before you can complete your purchase."},</v>
      </c>
      <c r="I2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"reviewTriggeredMessageDefault": "Based on your selections your quote needs to be reviewed before you can complete your purchase.",</v>
      </c>
      <c r="J211" s="26" t="str">
        <f ca="1">SUBSTITUTE(SUBSTITUTE(SUBSTITUTE(SUBSTITUTE(SUBSTITUTE(SUBSTITUTE(SUBSTITUTE(SUBSTITUTE(
TRIM(CLEAN(Table_Text[[#This Row],[Quote]])),
" {","{"),
"{ ","{"),
" }","}"),
"} ","}"),
" [","["),
"[ ","["),
" ]","]"),
"] ","]")</f>
        <v>"reviewTriggeredMessageDefault": "Based on your selections your quote needs to be reviewed before you can complete your purchase.",</v>
      </c>
      <c r="K211" s="26"/>
      <c r="L211" s="52" t="str">
        <f t="shared" si="2"/>
        <v>Based on your selections your quote needs to be reviewed before you can complete your purchase.</v>
      </c>
    </row>
    <row r="212" spans="2:12" s="22" customFormat="1" ht="21" customHeight="1">
      <c r="B212" s="290" t="s">
        <v>1336</v>
      </c>
      <c r="C212" s="27"/>
      <c r="D21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reviewTriggeredMessageAppendix</v>
      </c>
      <c r="F212" s="26" t="str">
        <f ca="1">IF(Table_Text[[#This Row],[Header]]="Yes","",IF(Table_Text[[#This Row],[Property]]&lt;&gt;"",SUBSTITUTE(Table_Text[[#This Row],[Type]]," ","")&amp;SUBSTITUTE(Table_Text[[#This Row],[Property]]," ",""),""))</f>
        <v>SidebarAdjustmentReviewTriggeredMessageAppendix</v>
      </c>
      <c r="G21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"reviewTriggeredMessageAppendix": {
            "text": "If you would like to discuss your quote with one of our representatives please request a call-back."
        },</v>
      </c>
      <c r="H212" s="68" t="str">
        <f ca="1">SUBSTITUTE(SUBSTITUTE(SUBSTITUTE(SUBSTITUTE(SUBSTITUTE(SUBSTITUTE(SUBSTITUTE(SUBSTITUTE(
TRIM(CLEAN(Table_Text[[#This Row],[Config]])),
" {","{"),
"{ ","{"),
" }","}"),
"} ","}"),
" [","["),
"[ ","["),
" ]","]"),
"] ","]")</f>
        <v>"reviewTriggeredMessageAppendix":{"text": "If you would like to discuss your quote with one of our representatives please request a call-back."},</v>
      </c>
      <c r="I2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"reviewTriggeredMessageAppendix": "If you would like to discuss your quote with one of our representatives please request a call-back.",</v>
      </c>
      <c r="J212" s="26" t="str">
        <f ca="1">SUBSTITUTE(SUBSTITUTE(SUBSTITUTE(SUBSTITUTE(SUBSTITUTE(SUBSTITUTE(SUBSTITUTE(SUBSTITUTE(
TRIM(CLEAN(Table_Text[[#This Row],[Quote]])),
" {","{"),
"{ ","{"),
" }","}"),
"} ","}"),
" [","["),
"[ ","["),
" ]","]"),
"] ","]")</f>
        <v>"reviewTriggeredMessageAppendix": "If you would like to discuss your quote with one of our representatives please request a call-back.",</v>
      </c>
      <c r="K212" s="26"/>
      <c r="L212" s="52" t="str">
        <f t="shared" si="2"/>
        <v>If you would like to discuss your quote with one of our representatives please request a call-back.</v>
      </c>
    </row>
    <row r="213" spans="2:12" s="22" customFormat="1" ht="21" customHeight="1">
      <c r="B213" s="290" t="s">
        <v>1337</v>
      </c>
      <c r="C213" s="27"/>
      <c r="D2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endorsementTriggeredHeader</v>
      </c>
      <c r="F213" s="26" t="str">
        <f ca="1">IF(Table_Text[[#This Row],[Header]]="Yes","",IF(Table_Text[[#This Row],[Property]]&lt;&gt;"",SUBSTITUTE(Table_Text[[#This Row],[Type]]," ","")&amp;SUBSTITUTE(Table_Text[[#This Row],[Property]]," ",""),""))</f>
        <v>SidebarAdjustmentEndorsementTriggeredHeader</v>
      </c>
      <c r="G21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"endorsementTriggeredHeader": {
            "text": "Your quote needs to be reviewed and endorsed by an underwriter."
        },</v>
      </c>
      <c r="H213" s="68" t="str">
        <f ca="1">SUBSTITUTE(SUBSTITUTE(SUBSTITUTE(SUBSTITUTE(SUBSTITUTE(SUBSTITUTE(SUBSTITUTE(SUBSTITUTE(
TRIM(CLEAN(Table_Text[[#This Row],[Config]])),
" {","{"),
"{ ","{"),
" }","}"),
"} ","}"),
" [","["),
"[ ","["),
" ]","]"),
"] ","]")</f>
        <v>"endorsementTriggeredHeader":{"text": "Your quote needs to be reviewed and endorsed by an underwriter."},</v>
      </c>
      <c r="I2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"endorsementTriggeredHeader": "Your quote needs to be reviewed and endorsed by an underwriter.",</v>
      </c>
      <c r="J213" s="26" t="str">
        <f ca="1">SUBSTITUTE(SUBSTITUTE(SUBSTITUTE(SUBSTITUTE(SUBSTITUTE(SUBSTITUTE(SUBSTITUTE(SUBSTITUTE(
TRIM(CLEAN(Table_Text[[#This Row],[Quote]])),
" {","{"),
"{ ","{"),
" }","}"),
"} ","}"),
" [","["),
"[ ","["),
" ]","]"),
"] ","]")</f>
        <v>"endorsementTriggeredHeader": "Your quote needs to be reviewed and endorsed by an underwriter.",</v>
      </c>
      <c r="K213" s="26"/>
      <c r="L213" s="52" t="str">
        <f t="shared" si="2"/>
        <v>Your quote needs to be reviewed and endorsed by an underwriter.</v>
      </c>
    </row>
    <row r="214" spans="2:12" s="22" customFormat="1" ht="21" customHeight="1">
      <c r="B214" s="290" t="s">
        <v>1338</v>
      </c>
      <c r="C214" s="27"/>
      <c r="D2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endorsementTriggeredLabel</v>
      </c>
      <c r="F214" s="26" t="str">
        <f ca="1">IF(Table_Text[[#This Row],[Header]]="Yes","",IF(Table_Text[[#This Row],[Property]]&lt;&gt;"",SUBSTITUTE(Table_Text[[#This Row],[Type]]," ","")&amp;SUBSTITUTE(Table_Text[[#This Row],[Property]]," ",""),""))</f>
        <v>SidebarAdjustmentEndorsementTriggeredLabel</v>
      </c>
      <c r="G2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"endorsementTriggeredLabel": {
            "text": "Quote Referral"
        },</v>
      </c>
      <c r="H214" s="68" t="str">
        <f ca="1">SUBSTITUTE(SUBSTITUTE(SUBSTITUTE(SUBSTITUTE(SUBSTITUTE(SUBSTITUTE(SUBSTITUTE(SUBSTITUTE(
TRIM(CLEAN(Table_Text[[#This Row],[Config]])),
" {","{"),
"{ ","{"),
" }","}"),
"} ","}"),
" [","["),
"[ ","["),
" ]","]"),
"] ","]")</f>
        <v>"endorsementTriggeredLabel":{"text": "Quote Referral"},</v>
      </c>
      <c r="I2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"endorsementTriggeredLabel": "Quote Referral",</v>
      </c>
      <c r="J214" s="26" t="str">
        <f ca="1">SUBSTITUTE(SUBSTITUTE(SUBSTITUTE(SUBSTITUTE(SUBSTITUTE(SUBSTITUTE(SUBSTITUTE(SUBSTITUTE(
TRIM(CLEAN(Table_Text[[#This Row],[Quote]])),
" {","{"),
"{ ","{"),
" }","}"),
"} ","}"),
" [","["),
"[ ","["),
" ]","]"),
"] ","]")</f>
        <v>"endorsementTriggeredLabel": "Quote Referral",</v>
      </c>
      <c r="K214" s="26"/>
      <c r="L214" s="52" t="str">
        <f t="shared" si="2"/>
        <v>Quote Referral</v>
      </c>
    </row>
    <row r="215" spans="2:12" s="22" customFormat="1" ht="21" customHeight="1">
      <c r="B215" s="290" t="s">
        <v>1339</v>
      </c>
      <c r="C215" s="27"/>
      <c r="D21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endorsementTriggeredMessageDefault</v>
      </c>
      <c r="F215" s="26" t="str">
        <f ca="1">IF(Table_Text[[#This Row],[Header]]="Yes","",IF(Table_Text[[#This Row],[Property]]&lt;&gt;"",SUBSTITUTE(Table_Text[[#This Row],[Type]]," ","")&amp;SUBSTITUTE(Table_Text[[#This Row],[Property]]," ",""),""))</f>
        <v>SidebarAdjustmentEndorsementTriggeredMessageDefault</v>
      </c>
      <c r="G2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"endorsementTriggeredMessageDefault": {
            "text": "Based on your selections your quote needs to be endorsed by an underwriter before you can complete your purchase."
        },</v>
      </c>
      <c r="H215" s="68" t="str">
        <f ca="1">SUBSTITUTE(SUBSTITUTE(SUBSTITUTE(SUBSTITUTE(SUBSTITUTE(SUBSTITUTE(SUBSTITUTE(SUBSTITUTE(
TRIM(CLEAN(Table_Text[[#This Row],[Config]])),
" {","{"),
"{ ","{"),
" }","}"),
"} ","}"),
" [","["),
"[ ","["),
" ]","]"),
"] ","]")</f>
        <v>"endorsementTriggeredMessageDefault":{"text": "Based on your selections your quote needs to be endorsed by an underwriter before you can complete your purchase."},</v>
      </c>
      <c r="I2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"endorsementTriggeredMessageDefault": "Based on your selections your quote needs to be endorsed by an underwriter before you can complete your purchase.",</v>
      </c>
      <c r="J215" s="26" t="str">
        <f ca="1">SUBSTITUTE(SUBSTITUTE(SUBSTITUTE(SUBSTITUTE(SUBSTITUTE(SUBSTITUTE(SUBSTITUTE(SUBSTITUTE(
TRIM(CLEAN(Table_Text[[#This Row],[Quote]])),
" {","{"),
"{ ","{"),
" }","}"),
"} ","}"),
" [","["),
"[ ","["),
" ]","]"),
"] ","]")</f>
        <v>"endorsementTriggeredMessageDefault": "Based on your selections your quote needs to be endorsed by an underwriter before you can complete your purchase.",</v>
      </c>
      <c r="K215" s="26"/>
      <c r="L215" s="52" t="str">
        <f t="shared" si="2"/>
        <v>Based on your selections your quote needs to be endorsed by an underwriter before you can complete your purchase.</v>
      </c>
    </row>
    <row r="216" spans="2:12" s="22" customFormat="1" ht="21" customHeight="1">
      <c r="B216" s="290" t="s">
        <v>1340</v>
      </c>
      <c r="C216" s="27"/>
      <c r="D21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endorsementTriggeredMessageAppendix</v>
      </c>
      <c r="F216" s="26" t="str">
        <f ca="1">IF(Table_Text[[#This Row],[Header]]="Yes","",IF(Table_Text[[#This Row],[Property]]&lt;&gt;"",SUBSTITUTE(Table_Text[[#This Row],[Type]]," ","")&amp;SUBSTITUTE(Table_Text[[#This Row],[Property]]," ",""),""))</f>
        <v>SidebarAdjustmentEndorsementTriggeredMessageAppendix</v>
      </c>
      <c r="G2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"endorsementTriggeredMessageAppendix": {
            "text": "If you would like to discuss your quote with one of our representatives please request a call-back."
        },</v>
      </c>
      <c r="H216" s="68" t="str">
        <f ca="1">SUBSTITUTE(SUBSTITUTE(SUBSTITUTE(SUBSTITUTE(SUBSTITUTE(SUBSTITUTE(SUBSTITUTE(SUBSTITUTE(
TRIM(CLEAN(Table_Text[[#This Row],[Config]])),
" {","{"),
"{ ","{"),
" }","}"),
"} ","}"),
" [","["),
"[ ","["),
" ]","]"),
"] ","]")</f>
        <v>"endorsementTriggeredMessageAppendix":{"text": "If you would like to discuss your quote with one of our representatives please request a call-back."},</v>
      </c>
      <c r="I2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"endorsementTriggeredMessageAppendix": "If you would like to discuss your quote with one of our representatives please request a call-back.",</v>
      </c>
      <c r="J216" s="26" t="str">
        <f ca="1">SUBSTITUTE(SUBSTITUTE(SUBSTITUTE(SUBSTITUTE(SUBSTITUTE(SUBSTITUTE(SUBSTITUTE(SUBSTITUTE(
TRIM(CLEAN(Table_Text[[#This Row],[Quote]])),
" {","{"),
"{ ","{"),
" }","}"),
"} ","}"),
" [","["),
"[ ","["),
" ]","]"),
"] ","]")</f>
        <v>"endorsementTriggeredMessageAppendix": "If you would like to discuss your quote with one of our representatives please request a call-back.",</v>
      </c>
      <c r="K216" s="26"/>
      <c r="L216" s="52" t="str">
        <f t="shared" si="2"/>
        <v>If you would like to discuss your quote with one of our representatives please request a call-back.</v>
      </c>
    </row>
    <row r="217" spans="2:12" s="22" customFormat="1" ht="21" customHeight="1">
      <c r="B217" s="28" t="s">
        <v>1341</v>
      </c>
      <c r="C217" s="27"/>
      <c r="D21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declineTriggeredHeader</v>
      </c>
      <c r="F217" s="26" t="str">
        <f ca="1">IF(Table_Text[[#This Row],[Header]]="Yes","",IF(Table_Text[[#This Row],[Property]]&lt;&gt;"",SUBSTITUTE(Table_Text[[#This Row],[Type]]," ","")&amp;SUBSTITUTE(Table_Text[[#This Row],[Property]]," ",""),""))</f>
        <v>SidebarAdjustmentDeclineTriggeredHeader</v>
      </c>
      <c r="G2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"declineTriggeredHeader": {
            "text": "We cannot generate your quote."
        },</v>
      </c>
      <c r="H217" s="68" t="str">
        <f ca="1">SUBSTITUTE(SUBSTITUTE(SUBSTITUTE(SUBSTITUTE(SUBSTITUTE(SUBSTITUTE(SUBSTITUTE(SUBSTITUTE(
TRIM(CLEAN(Table_Text[[#This Row],[Config]])),
" {","{"),
"{ ","{"),
" }","}"),
"} ","}"),
" [","["),
"[ ","["),
" ]","]"),
"] ","]")</f>
        <v>"declineTriggeredHeader":{"text": "We cannot generate your quote."},</v>
      </c>
      <c r="I2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"declineTriggeredHeader": "We cannot generate your quote.",</v>
      </c>
      <c r="J217" s="26" t="str">
        <f ca="1">SUBSTITUTE(SUBSTITUTE(SUBSTITUTE(SUBSTITUTE(SUBSTITUTE(SUBSTITUTE(SUBSTITUTE(SUBSTITUTE(
TRIM(CLEAN(Table_Text[[#This Row],[Quote]])),
" {","{"),
"{ ","{"),
" }","}"),
"} ","}"),
" [","["),
"[ ","["),
" ]","]"),
"] ","]")</f>
        <v>"declineTriggeredHeader": "We cannot generate your quote.",</v>
      </c>
      <c r="K217" s="26"/>
      <c r="L217" s="52" t="str">
        <f t="shared" si="2"/>
        <v>We cannot generate your quote.</v>
      </c>
    </row>
    <row r="218" spans="2:12" s="22" customFormat="1" ht="21" customHeight="1">
      <c r="B218" s="28" t="s">
        <v>1342</v>
      </c>
      <c r="C218" s="27"/>
      <c r="D2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declineTriggeredLabel</v>
      </c>
      <c r="F218" s="26" t="str">
        <f ca="1">IF(Table_Text[[#This Row],[Header]]="Yes","",IF(Table_Text[[#This Row],[Property]]&lt;&gt;"",SUBSTITUTE(Table_Text[[#This Row],[Type]]," ","")&amp;SUBSTITUTE(Table_Text[[#This Row],[Property]]," ",""),""))</f>
        <v>SidebarAdjustmentDeclineTriggeredLabel</v>
      </c>
      <c r="G21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"declineTriggeredLabel": {
            "text": "Quote Declined"
        },</v>
      </c>
      <c r="H218" s="68" t="str">
        <f ca="1">SUBSTITUTE(SUBSTITUTE(SUBSTITUTE(SUBSTITUTE(SUBSTITUTE(SUBSTITUTE(SUBSTITUTE(SUBSTITUTE(
TRIM(CLEAN(Table_Text[[#This Row],[Config]])),
" {","{"),
"{ ","{"),
" }","}"),
"} ","}"),
" [","["),
"[ ","["),
" ]","]"),
"] ","]")</f>
        <v>"declineTriggeredLabel":{"text": "Quote Declined"},</v>
      </c>
      <c r="I2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"declineTriggeredLabel": "Quote Declined",</v>
      </c>
      <c r="J218" s="26" t="str">
        <f ca="1">SUBSTITUTE(SUBSTITUTE(SUBSTITUTE(SUBSTITUTE(SUBSTITUTE(SUBSTITUTE(SUBSTITUTE(SUBSTITUTE(
TRIM(CLEAN(Table_Text[[#This Row],[Quote]])),
" {","{"),
"{ ","{"),
" }","}"),
"} ","}"),
" [","["),
"[ ","["),
" ]","]"),
"] ","]")</f>
        <v>"declineTriggeredLabel": "Quote Declined",</v>
      </c>
      <c r="K218" s="26"/>
      <c r="L218" s="52" t="str">
        <f t="shared" si="2"/>
        <v>Quote Declined</v>
      </c>
    </row>
    <row r="219" spans="2:12" s="22" customFormat="1" ht="21" customHeight="1">
      <c r="B219" s="28" t="s">
        <v>1343</v>
      </c>
      <c r="C219" s="27"/>
      <c r="D2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declineTriggeredMessageDefault</v>
      </c>
      <c r="F219" s="26" t="str">
        <f ca="1">IF(Table_Text[[#This Row],[Header]]="Yes","",IF(Table_Text[[#This Row],[Property]]&lt;&gt;"",SUBSTITUTE(Table_Text[[#This Row],[Type]]," ","")&amp;SUBSTITUTE(Table_Text[[#This Row],[Property]]," ",""),""))</f>
        <v>SidebarAdjustmentDeclineTriggeredMessageDefault</v>
      </c>
      <c r="G2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"declineTriggeredMessageDefault": {
            "text": "Unfortunately you are ineligible to purchase this insurance product based on your selections."
        },</v>
      </c>
      <c r="H219" s="68" t="str">
        <f ca="1">SUBSTITUTE(SUBSTITUTE(SUBSTITUTE(SUBSTITUTE(SUBSTITUTE(SUBSTITUTE(SUBSTITUTE(SUBSTITUTE(
TRIM(CLEAN(Table_Text[[#This Row],[Config]])),
" {","{"),
"{ ","{"),
" }","}"),
"} ","}"),
" [","["),
"[ ","["),
" ]","]"),
"] ","]")</f>
        <v>"declineTriggeredMessageDefault":{"text": "Unfortunately you are ineligible to purchase this insurance product based on your selections."},</v>
      </c>
      <c r="I2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"declineTriggeredMessageDefault": "Unfortunately you are ineligible to purchase this insurance product based on your selections.",</v>
      </c>
      <c r="J219" s="26" t="str">
        <f ca="1">SUBSTITUTE(SUBSTITUTE(SUBSTITUTE(SUBSTITUTE(SUBSTITUTE(SUBSTITUTE(SUBSTITUTE(SUBSTITUTE(
TRIM(CLEAN(Table_Text[[#This Row],[Quote]])),
" {","{"),
"{ ","{"),
" }","}"),
"} ","}"),
" [","["),
"[ ","["),
" ]","]"),
"] ","]")</f>
        <v>"declineTriggeredMessageDefault": "Unfortunately you are ineligible to purchase this insurance product based on your selections.",</v>
      </c>
      <c r="K219" s="26"/>
      <c r="L219" s="52" t="str">
        <f t="shared" si="2"/>
        <v>Unfortunately you are ineligible to purchase this insurance product based on your selections.</v>
      </c>
    </row>
    <row r="220" spans="2:12" s="22" customFormat="1" ht="21" customHeight="1">
      <c r="B220" s="28" t="s">
        <v>1344</v>
      </c>
      <c r="C220" s="27"/>
      <c r="D22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declineTriggeredMessageAppendix</v>
      </c>
      <c r="F220" s="26" t="str">
        <f ca="1">IF(Table_Text[[#This Row],[Header]]="Yes","",IF(Table_Text[[#This Row],[Property]]&lt;&gt;"",SUBSTITUTE(Table_Text[[#This Row],[Type]]," ","")&amp;SUBSTITUTE(Table_Text[[#This Row],[Property]]," ",""),""))</f>
        <v>SidebarAdjustmentDeclineTriggeredMessageAppendix</v>
      </c>
      <c r="G22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"declineTriggeredMessageAppendix": {
            "text": "However, if you enter your contact details one of our qualified insurance experts will assist you in exploring alternative insurance products that may suit your situation."
        },</v>
      </c>
      <c r="H220" s="68" t="str">
        <f ca="1">SUBSTITUTE(SUBSTITUTE(SUBSTITUTE(SUBSTITUTE(SUBSTITUTE(SUBSTITUTE(SUBSTITUTE(SUBSTITUTE(
TRIM(CLEAN(Table_Text[[#This Row],[Config]])),
" {","{"),
"{ ","{"),
" }","}"),
"} ","}"),
" [","["),
"[ ","["),
" ]","]"),
"] ","]")</f>
        <v>"declineTriggeredMessageAppendix":{"text": "However, if you enter your contact details one of our qualified insurance experts will assist you in exploring alternative insurance products that may suit your situation."},</v>
      </c>
      <c r="I2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"declineTriggeredMessageAppendix": "However, if you enter your contact details one of our qualified insurance experts will assist you in exploring alternative insurance products that may suit your situation.",</v>
      </c>
      <c r="J220" s="26" t="str">
        <f ca="1">SUBSTITUTE(SUBSTITUTE(SUBSTITUTE(SUBSTITUTE(SUBSTITUTE(SUBSTITUTE(SUBSTITUTE(SUBSTITUTE(
TRIM(CLEAN(Table_Text[[#This Row],[Quote]])),
" {","{"),
"{ ","{"),
" }","}"),
"} ","}"),
" [","["),
"[ ","["),
" ]","]"),
"] ","]")</f>
        <v>"declineTriggeredMessageAppendix": "However, if you enter your contact details one of our qualified insurance experts will assist you in exploring alternative insurance products that may suit your situation.",</v>
      </c>
      <c r="K220" s="26"/>
      <c r="L220" s="52" t="str">
        <f t="shared" si="2"/>
        <v>However, if you enter your contact details one of our qualified insurance experts will assist you in exploring alternative insurance products that may suit your situation.</v>
      </c>
    </row>
    <row r="221" spans="2:12" s="22" customFormat="1" ht="21" customHeight="1">
      <c r="B221" s="28" t="s">
        <v>1345</v>
      </c>
      <c r="C221" s="27"/>
      <c r="D2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errorTriggeredHeader</v>
      </c>
      <c r="F221" s="26" t="str">
        <f ca="1">IF(Table_Text[[#This Row],[Header]]="Yes","",IF(Table_Text[[#This Row],[Property]]&lt;&gt;"",SUBSTITUTE(Table_Text[[#This Row],[Type]]," ","")&amp;SUBSTITUTE(Table_Text[[#This Row],[Property]]," ",""),""))</f>
        <v>SidebarAdjustmentErrorTriggeredHeader</v>
      </c>
      <c r="G2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"errorTriggeredHeader": {
            "text": "We cannot generate your quote online."
        },</v>
      </c>
      <c r="H221" s="68" t="str">
        <f ca="1">SUBSTITUTE(SUBSTITUTE(SUBSTITUTE(SUBSTITUTE(SUBSTITUTE(SUBSTITUTE(SUBSTITUTE(SUBSTITUTE(
TRIM(CLEAN(Table_Text[[#This Row],[Config]])),
" {","{"),
"{ ","{"),
" }","}"),
"} ","}"),
" [","["),
"[ ","["),
" ]","]"),
"] ","]")</f>
        <v>"errorTriggeredHeader":{"text": "We cannot generate your quote online."},</v>
      </c>
      <c r="I2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"errorTriggeredHeader": "We cannot generate your quote online.",</v>
      </c>
      <c r="J221" s="26" t="str">
        <f ca="1">SUBSTITUTE(SUBSTITUTE(SUBSTITUTE(SUBSTITUTE(SUBSTITUTE(SUBSTITUTE(SUBSTITUTE(SUBSTITUTE(
TRIM(CLEAN(Table_Text[[#This Row],[Quote]])),
" {","{"),
"{ ","{"),
" }","}"),
"} ","}"),
" [","["),
"[ ","["),
" ]","]"),
"] ","]")</f>
        <v>"errorTriggeredHeader": "We cannot generate your quote online.",</v>
      </c>
      <c r="K221" s="26"/>
      <c r="L221" s="52" t="str">
        <f t="shared" si="2"/>
        <v>We cannot generate your quote online.</v>
      </c>
    </row>
    <row r="222" spans="2:12" s="22" customFormat="1" ht="21" customHeight="1">
      <c r="B222" s="28" t="s">
        <v>1346</v>
      </c>
      <c r="C222" s="27"/>
      <c r="D2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errorTriggeredLabel</v>
      </c>
      <c r="F222" s="26" t="str">
        <f ca="1">IF(Table_Text[[#This Row],[Header]]="Yes","",IF(Table_Text[[#This Row],[Property]]&lt;&gt;"",SUBSTITUTE(Table_Text[[#This Row],[Type]]," ","")&amp;SUBSTITUTE(Table_Text[[#This Row],[Property]]," ",""),""))</f>
        <v>SidebarAdjustmentErrorTriggeredLabel</v>
      </c>
      <c r="G2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"errorTriggeredLabel": {
            "text": "Calculation Error"
        },</v>
      </c>
      <c r="H222" s="68" t="str">
        <f ca="1">SUBSTITUTE(SUBSTITUTE(SUBSTITUTE(SUBSTITUTE(SUBSTITUTE(SUBSTITUTE(SUBSTITUTE(SUBSTITUTE(
TRIM(CLEAN(Table_Text[[#This Row],[Config]])),
" {","{"),
"{ ","{"),
" }","}"),
"} ","}"),
" [","["),
"[ ","["),
" ]","]"),
"] ","]")</f>
        <v>"errorTriggeredLabel":{"text": "Calculation Error"},</v>
      </c>
      <c r="I2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"errorTriggeredLabel": "Calculation Error",</v>
      </c>
      <c r="J222" s="26" t="str">
        <f ca="1">SUBSTITUTE(SUBSTITUTE(SUBSTITUTE(SUBSTITUTE(SUBSTITUTE(SUBSTITUTE(SUBSTITUTE(SUBSTITUTE(
TRIM(CLEAN(Table_Text[[#This Row],[Quote]])),
" {","{"),
"{ ","{"),
" }","}"),
"} ","}"),
" [","["),
"[ ","["),
" ]","]"),
"] ","]")</f>
        <v>"errorTriggeredLabel": "Calculation Error",</v>
      </c>
      <c r="K222" s="26"/>
      <c r="L222" s="52" t="str">
        <f t="shared" si="2"/>
        <v>Calculation Error</v>
      </c>
    </row>
    <row r="223" spans="2:12" s="22" customFormat="1" ht="21" customHeight="1">
      <c r="B223" s="28" t="s">
        <v>1347</v>
      </c>
      <c r="C223" s="27"/>
      <c r="D2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errorTriggeredMessageDefault</v>
      </c>
      <c r="F223" s="26" t="str">
        <f ca="1">IF(Table_Text[[#This Row],[Header]]="Yes","",IF(Table_Text[[#This Row],[Property]]&lt;&gt;"",SUBSTITUTE(Table_Text[[#This Row],[Type]]," ","")&amp;SUBSTITUTE(Table_Text[[#This Row],[Property]]," ",""),""))</f>
        <v>SidebarAdjustmentErrorTriggeredMessageDefault</v>
      </c>
      <c r="G2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"errorTriggeredMessageDefault": {
            "text": "Unfortunately our online channel cannot provide you with a quote based of your selections."
        },</v>
      </c>
      <c r="H223" s="68" t="str">
        <f ca="1">SUBSTITUTE(SUBSTITUTE(SUBSTITUTE(SUBSTITUTE(SUBSTITUTE(SUBSTITUTE(SUBSTITUTE(SUBSTITUTE(
TRIM(CLEAN(Table_Text[[#This Row],[Config]])),
" {","{"),
"{ ","{"),
" }","}"),
"} ","}"),
" [","["),
"[ ","["),
" ]","]"),
"] ","]")</f>
        <v>"errorTriggeredMessageDefault":{"text": "Unfortunately our online channel cannot provide you with a quote based of your selections."},</v>
      </c>
      <c r="I2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"errorTriggeredMessageDefault": "Unfortunately our online channel cannot provide you with a quote based of your selections.",</v>
      </c>
      <c r="J223" s="26" t="str">
        <f ca="1">SUBSTITUTE(SUBSTITUTE(SUBSTITUTE(SUBSTITUTE(SUBSTITUTE(SUBSTITUTE(SUBSTITUTE(SUBSTITUTE(
TRIM(CLEAN(Table_Text[[#This Row],[Quote]])),
" {","{"),
"{ ","{"),
" }","}"),
"} ","}"),
" [","["),
"[ ","["),
" ]","]"),
"] ","]")</f>
        <v>"errorTriggeredMessageDefault": "Unfortunately our online channel cannot provide you with a quote based of your selections.",</v>
      </c>
      <c r="K223" s="26"/>
      <c r="L223" s="52" t="str">
        <f t="shared" si="2"/>
        <v>Unfortunately our online channel cannot provide you with a quote based of your selections.</v>
      </c>
    </row>
    <row r="224" spans="2:12" s="22" customFormat="1" ht="21" customHeight="1">
      <c r="B224" s="28" t="s">
        <v>1348</v>
      </c>
      <c r="C224" s="27"/>
      <c r="D2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errorTriggeredMessageAppendix</v>
      </c>
      <c r="F224" s="26" t="str">
        <f ca="1">IF(Table_Text[[#This Row],[Header]]="Yes","",IF(Table_Text[[#This Row],[Property]]&lt;&gt;"",SUBSTITUTE(Table_Text[[#This Row],[Type]]," ","")&amp;SUBSTITUTE(Table_Text[[#This Row],[Property]]," ",""),""))</f>
        <v>SidebarAdjustmentErrorTriggeredMessageAppendix</v>
      </c>
      <c r="G2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"errorTriggeredMessageAppendix": {
            "text": "However, if you enter your contact details one of our qualified insurance experts will assist you in completing your purchase offline."
        },</v>
      </c>
      <c r="H224" s="68" t="str">
        <f ca="1">SUBSTITUTE(SUBSTITUTE(SUBSTITUTE(SUBSTITUTE(SUBSTITUTE(SUBSTITUTE(SUBSTITUTE(SUBSTITUTE(
TRIM(CLEAN(Table_Text[[#This Row],[Config]])),
" {","{"),
"{ ","{"),
" }","}"),
"} ","}"),
" [","["),
"[ ","["),
" ]","]"),
"] ","]")</f>
        <v>"errorTriggeredMessageAppendix":{"text": "However, if you enter your contact details one of our qualified insurance experts will assist you in completing your purchase offline."},</v>
      </c>
      <c r="I2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"errorTriggeredMessageAppendix": "However, if you enter your contact details one of our qualified insurance experts will assist you in completing your purchase offline.",</v>
      </c>
      <c r="J224" s="26" t="str">
        <f ca="1">SUBSTITUTE(SUBSTITUTE(SUBSTITUTE(SUBSTITUTE(SUBSTITUTE(SUBSTITUTE(SUBSTITUTE(SUBSTITUTE(
TRIM(CLEAN(Table_Text[[#This Row],[Quote]])),
" {","{"),
"{ ","{"),
" }","}"),
"} ","}"),
" [","["),
"[ ","["),
" ]","]"),
"] ","]")</f>
        <v>"errorTriggeredMessageAppendix": "However, if you enter your contact details one of our qualified insurance experts will assist you in completing your purchase offline.",</v>
      </c>
      <c r="K224" s="26"/>
      <c r="L224" s="52" t="str">
        <f t="shared" si="2"/>
        <v>However, if you enter your contact details one of our qualified insurance experts will assist you in completing your purchase offline.</v>
      </c>
    </row>
    <row r="225" spans="2:12" s="22" customFormat="1" ht="21" customHeight="1">
      <c r="B225" s="28" t="s">
        <v>1075</v>
      </c>
      <c r="C225" s="27"/>
      <c r="D2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reviewHeader</v>
      </c>
      <c r="F225" s="26" t="str">
        <f ca="1">IF(Table_Text[[#This Row],[Header]]="Yes","",IF(Table_Text[[#This Row],[Property]]&lt;&gt;"",SUBSTITUTE(Table_Text[[#This Row],[Type]]," ","")&amp;SUBSTITUTE(Table_Text[[#This Row],[Property]]," ",""),""))</f>
        <v>SidebarAdjustmentReviewHeader</v>
      </c>
      <c r="G22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"reviewHeader": {
            "text": "Please review the details of this application."
        },</v>
      </c>
      <c r="H225" s="68" t="str">
        <f ca="1">SUBSTITUTE(SUBSTITUTE(SUBSTITUTE(SUBSTITUTE(SUBSTITUTE(SUBSTITUTE(SUBSTITUTE(SUBSTITUTE(
TRIM(CLEAN(Table_Text[[#This Row],[Config]])),
" {","{"),
"{ ","{"),
" }","}"),
"} ","}"),
" [","["),
"[ ","["),
" ]","]"),
"] ","]")</f>
        <v>"reviewHeader":{"text": "Please review the details of this application."},</v>
      </c>
      <c r="I2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"reviewHeader": "Please review the details of this application.",</v>
      </c>
      <c r="J225" s="26" t="str">
        <f ca="1">SUBSTITUTE(SUBSTITUTE(SUBSTITUTE(SUBSTITUTE(SUBSTITUTE(SUBSTITUTE(SUBSTITUTE(SUBSTITUTE(
TRIM(CLEAN(Table_Text[[#This Row],[Quote]])),
" {","{"),
"{ ","{"),
" }","}"),
"} ","}"),
" [","["),
"[ ","["),
" ]","]"),
"] ","]")</f>
        <v>"reviewHeader": "Please review the details of this application.",</v>
      </c>
      <c r="K225" s="26"/>
      <c r="L225" s="52" t="str">
        <f t="shared" si="2"/>
        <v>Please review the details of this application.</v>
      </c>
    </row>
    <row r="226" spans="2:12" s="22" customFormat="1" ht="21" customHeight="1">
      <c r="B226" s="28" t="s">
        <v>1076</v>
      </c>
      <c r="C226" s="27"/>
      <c r="D2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reviewLabel</v>
      </c>
      <c r="F226" s="26" t="str">
        <f ca="1">IF(Table_Text[[#This Row],[Header]]="Yes","",IF(Table_Text[[#This Row],[Property]]&lt;&gt;"",SUBSTITUTE(Table_Text[[#This Row],[Type]]," ","")&amp;SUBSTITUTE(Table_Text[[#This Row],[Property]]," ",""),""))</f>
        <v>SidebarAdjustmentReviewLabel</v>
      </c>
      <c r="G2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"reviewLabel": {
            "text": "Calculated Premium"
        },</v>
      </c>
      <c r="H226" s="68" t="str">
        <f ca="1">SUBSTITUTE(SUBSTITUTE(SUBSTITUTE(SUBSTITUTE(SUBSTITUTE(SUBSTITUTE(SUBSTITUTE(SUBSTITUTE(
TRIM(CLEAN(Table_Text[[#This Row],[Config]])),
" {","{"),
"{ ","{"),
" }","}"),
"} ","}"),
" [","["),
"[ ","["),
" ]","]"),
"] ","]")</f>
        <v>"reviewLabel":{"text": "Calculated Premium"},</v>
      </c>
      <c r="I2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"reviewLabel": "Calculated Premium",</v>
      </c>
      <c r="J226" s="26" t="str">
        <f ca="1">SUBSTITUTE(SUBSTITUTE(SUBSTITUTE(SUBSTITUTE(SUBSTITUTE(SUBSTITUTE(SUBSTITUTE(SUBSTITUTE(
TRIM(CLEAN(Table_Text[[#This Row],[Quote]])),
" {","{"),
"{ ","{"),
" }","}"),
"} ","}"),
" [","["),
"[ ","["),
" ]","]"),
"] ","]")</f>
        <v>"reviewLabel": "Calculated Premium",</v>
      </c>
      <c r="K226" s="26"/>
      <c r="L226" s="52" t="str">
        <f t="shared" si="2"/>
        <v>Calculated Premium</v>
      </c>
    </row>
    <row r="227" spans="2:12" s="22" customFormat="1" ht="21" customHeight="1">
      <c r="B227" s="292" t="s">
        <v>916</v>
      </c>
      <c r="C227" s="27"/>
      <c r="D2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v>
      </c>
      <c r="F227" s="26" t="str">
        <f ca="1">IF(Table_Text[[#This Row],[Header]]="Yes","",IF(Table_Text[[#This Row],[Property]]&lt;&gt;"",SUBSTITUTE(Table_Text[[#This Row],[Type]]," ","")&amp;SUBSTITUTE(Table_Text[[#This Row],[Property]]," ",""),""))</f>
        <v>SidebarAdjustmentReviewMessage</v>
      </c>
      <c r="G2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 {
            "text": "Please review the details of this application. When ready, please approve, decline, or return the quote to the customer to request more information."
        },</v>
      </c>
      <c r="H227" s="68" t="str">
        <f ca="1">SUBSTITUTE(SUBSTITUTE(SUBSTITUTE(SUBSTITUTE(SUBSTITUTE(SUBSTITUTE(SUBSTITUTE(SUBSTITUTE(
TRIM(CLEAN(Table_Text[[#This Row],[Config]])),
" {","{"),
"{ ","{"),
" }","}"),
"} ","}"),
" [","["),
"[ ","["),
" ]","]"),
"] ","]")</f>
        <v>"reviewMessage":{"text": "Please review the details of this application. When ready, please approve, decline, or return the quote to the customer to request more information."},</v>
      </c>
      <c r="I2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 "Please review the details of this application. When ready, please approve, decline, or return the quote to the customer to request more information.",</v>
      </c>
      <c r="J227" s="26" t="str">
        <f ca="1">SUBSTITUTE(SUBSTITUTE(SUBSTITUTE(SUBSTITUTE(SUBSTITUTE(SUBSTITUTE(SUBSTITUTE(SUBSTITUTE(
TRIM(CLEAN(Table_Text[[#This Row],[Quote]])),
" {","{"),
"{ ","{"),
" }","}"),
"} ","}"),
" [","["),
"[ ","["),
" ]","]"),
"] ","]")</f>
        <v>"reviewMessage": "Please review the details of this application. When ready, please approve, decline, or return the quote to the customer to request more information.",</v>
      </c>
      <c r="K227" s="26"/>
      <c r="L227" s="52" t="str">
        <f t="shared" si="2"/>
        <v>Please review the details of this application. When ready, please approve, decline, or return the quote to the customer to request more information.</v>
      </c>
    </row>
    <row r="228" spans="2:12" s="22" customFormat="1" ht="21" customHeight="1">
      <c r="B228" s="290" t="s">
        <v>1222</v>
      </c>
      <c r="C228" s="27"/>
      <c r="D2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endorsementHeader</v>
      </c>
      <c r="F228" s="26" t="str">
        <f ca="1">IF(Table_Text[[#This Row],[Header]]="Yes","",IF(Table_Text[[#This Row],[Property]]&lt;&gt;"",SUBSTITUTE(Table_Text[[#This Row],[Type]]," ","")&amp;SUBSTITUTE(Table_Text[[#This Row],[Property]]," ",""),""))</f>
        <v>SidebarAdjustmentEndorsementHeader</v>
      </c>
      <c r="G2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"endorsementHeader": {
            "text": "Quote refered for endorsement."
        },</v>
      </c>
      <c r="H228" s="68" t="str">
        <f ca="1">SUBSTITUTE(SUBSTITUTE(SUBSTITUTE(SUBSTITUTE(SUBSTITUTE(SUBSTITUTE(SUBSTITUTE(SUBSTITUTE(
TRIM(CLEAN(Table_Text[[#This Row],[Config]])),
" {","{"),
"{ ","{"),
" }","}"),
"} ","}"),
" [","["),
"[ ","["),
" ]","]"),
"] ","]")</f>
        <v>"endorsementHeader":{"text": "Quote refered for endorsement."},</v>
      </c>
      <c r="I2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"endorsementHeader": "Quote refered for endorsement.",</v>
      </c>
      <c r="J228" s="26" t="str">
        <f ca="1">SUBSTITUTE(SUBSTITUTE(SUBSTITUTE(SUBSTITUTE(SUBSTITUTE(SUBSTITUTE(SUBSTITUTE(SUBSTITUTE(
TRIM(CLEAN(Table_Text[[#This Row],[Quote]])),
" {","{"),
"{ ","{"),
" }","}"),
"} ","}"),
" [","["),
"[ ","["),
" ]","]"),
"] ","]")</f>
        <v>"endorsementHeader": "Quote refered for endorsement.",</v>
      </c>
      <c r="K228" s="26"/>
      <c r="L228" s="52" t="str">
        <f t="shared" si="2"/>
        <v>Quote refered for endorsement.</v>
      </c>
    </row>
    <row r="229" spans="2:12" s="22" customFormat="1" ht="21" customHeight="1">
      <c r="B229" s="290" t="s">
        <v>1223</v>
      </c>
      <c r="C229" s="27"/>
      <c r="D22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endorsementLabel</v>
      </c>
      <c r="F229" s="26" t="str">
        <f ca="1">IF(Table_Text[[#This Row],[Header]]="Yes","",IF(Table_Text[[#This Row],[Property]]&lt;&gt;"",SUBSTITUTE(Table_Text[[#This Row],[Type]]," ","")&amp;SUBSTITUTE(Table_Text[[#This Row],[Property]]," ",""),""))</f>
        <v>SidebarAdjustmentEndorsementLabel</v>
      </c>
      <c r="G2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"endorsementLabel": {
            "text": "Calculated Premium"
        },</v>
      </c>
      <c r="H229" s="68" t="str">
        <f ca="1">SUBSTITUTE(SUBSTITUTE(SUBSTITUTE(SUBSTITUTE(SUBSTITUTE(SUBSTITUTE(SUBSTITUTE(SUBSTITUTE(
TRIM(CLEAN(Table_Text[[#This Row],[Config]])),
" {","{"),
"{ ","{"),
" }","}"),
"} ","}"),
" [","["),
"[ ","["),
" ]","]"),
"] ","]")</f>
        <v>"endorsementLabel":{"text": "Calculated Premium"},</v>
      </c>
      <c r="I2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"endorsementLabel": "Calculated Premium",</v>
      </c>
      <c r="J229" s="26" t="str">
        <f ca="1">SUBSTITUTE(SUBSTITUTE(SUBSTITUTE(SUBSTITUTE(SUBSTITUTE(SUBSTITUTE(SUBSTITUTE(SUBSTITUTE(
TRIM(CLEAN(Table_Text[[#This Row],[Quote]])),
" {","{"),
"{ ","{"),
" }","}"),
"} ","}"),
" [","["),
"[ ","["),
" ]","]"),
"] ","]")</f>
        <v>"endorsementLabel": "Calculated Premium",</v>
      </c>
      <c r="K229" s="26"/>
      <c r="L229" s="52" t="str">
        <f t="shared" si="2"/>
        <v>Calculated Premium</v>
      </c>
    </row>
    <row r="230" spans="2:12" s="22" customFormat="1" ht="21" customHeight="1">
      <c r="B230" s="292" t="s">
        <v>918</v>
      </c>
      <c r="C230" s="27"/>
      <c r="D2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v>
      </c>
      <c r="F230" s="26" t="str">
        <f ca="1">IF(Table_Text[[#This Row],[Header]]="Yes","",IF(Table_Text[[#This Row],[Property]]&lt;&gt;"",SUBSTITUTE(Table_Text[[#This Row],[Type]]," ","")&amp;SUBSTITUTE(Table_Text[[#This Row],[Property]]," ",""),""))</f>
        <v>SidebarAdjustmentEndorsementMessage</v>
      </c>
      <c r="G2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 {
            "text": "Please review the application details, then adjust loading factors and conditions. When ready, please approve, decline, or return the quote to the customer to request more information."
        },</v>
      </c>
      <c r="H230" s="68" t="str">
        <f ca="1">SUBSTITUTE(SUBSTITUTE(SUBSTITUTE(SUBSTITUTE(SUBSTITUTE(SUBSTITUTE(SUBSTITUTE(SUBSTITUTE(
TRIM(CLEAN(Table_Text[[#This Row],[Config]])),
" {","{"),
"{ ","{"),
" }","}"),
"} ","}"),
" [","["),
"[ ","["),
" ]","]"),
"] ","]")</f>
        <v>"endorsementMessage":{"text": "Please review the application details, then adjust loading factors and conditions. When ready, please approve, decline, or return the quote to the customer to request more information."},</v>
      </c>
      <c r="I2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 "Please review the application details, then adjust loading factors and conditions. When ready, please approve, decline, or return the quote to the customer to request more information.",</v>
      </c>
      <c r="J230" s="26" t="str">
        <f ca="1">SUBSTITUTE(SUBSTITUTE(SUBSTITUTE(SUBSTITUTE(SUBSTITUTE(SUBSTITUTE(SUBSTITUTE(SUBSTITUTE(
TRIM(CLEAN(Table_Text[[#This Row],[Quote]])),
" {","{"),
"{ ","{"),
" }","}"),
"} ","}"),
" [","["),
"[ ","["),
" ]","]"),
"] ","]")</f>
        <v>"endorsementMessage": "Please review the application details, then adjust loading factors and conditions. When ready, please approve, decline, or return the quote to the customer to request more information.",</v>
      </c>
      <c r="K230" s="26"/>
      <c r="L230" s="52" t="str">
        <f t="shared" si="2"/>
        <v>Please review the application details, then adjust loading factors and conditions. When ready, please approve, decline, or return the quote to the customer to request more information.</v>
      </c>
    </row>
    <row r="231" spans="2:12" s="22" customFormat="1" ht="21" customHeight="1">
      <c r="B231" s="28" t="s">
        <v>1882</v>
      </c>
      <c r="C231" s="27"/>
      <c r="D2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autoApprovedHeader</v>
      </c>
      <c r="F231" s="26" t="str">
        <f ca="1">IF(Table_Text[[#This Row],[Header]]="Yes","",IF(Table_Text[[#This Row],[Property]]&lt;&gt;"",SUBSTITUTE(Table_Text[[#This Row],[Type]]," ","")&amp;SUBSTITUTE(Table_Text[[#This Row],[Property]]," ",""),""))</f>
        <v>SidebarAdjustmentAutoApprovedHeader</v>
      </c>
      <c r="G2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"autoApprovedHeader": {
            "text": "We have calculated a cost to adjust your policy based on the information provided."
        },</v>
      </c>
      <c r="H231" s="68" t="str">
        <f ca="1">SUBSTITUTE(SUBSTITUTE(SUBSTITUTE(SUBSTITUTE(SUBSTITUTE(SUBSTITUTE(SUBSTITUTE(SUBSTITUTE(
TRIM(CLEAN(Table_Text[[#This Row],[Config]])),
" {","{"),
"{ ","{"),
" }","}"),
"} ","}"),
" [","["),
"[ ","["),
" ]","]"),
"] ","]")</f>
        <v>"autoApprovedHeader":{"text": "We have calculated a cost to adjust your policy based on the information provided."},</v>
      </c>
      <c r="I2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"autoApprovedHeader": "We have calculated a cost to adjust your policy based on the information provided.",</v>
      </c>
      <c r="J231" s="26" t="str">
        <f ca="1">SUBSTITUTE(SUBSTITUTE(SUBSTITUTE(SUBSTITUTE(SUBSTITUTE(SUBSTITUTE(SUBSTITUTE(SUBSTITUTE(
TRIM(CLEAN(Table_Text[[#This Row],[Quote]])),
" {","{"),
"{ ","{"),
" }","}"),
"} ","}"),
" [","["),
"[ ","["),
" ]","]"),
"] ","]")</f>
        <v>"autoApprovedHeader": "We have calculated a cost to adjust your policy based on the information provided.",</v>
      </c>
      <c r="K231" s="26"/>
      <c r="L231" s="52" t="s">
        <v>1674</v>
      </c>
    </row>
    <row r="232" spans="2:12" s="22" customFormat="1" ht="21" customHeight="1">
      <c r="B232" s="28" t="s">
        <v>1883</v>
      </c>
      <c r="C232" s="27"/>
      <c r="D2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autoApprovedLabel</v>
      </c>
      <c r="F232" s="26" t="str">
        <f ca="1">IF(Table_Text[[#This Row],[Header]]="Yes","",IF(Table_Text[[#This Row],[Property]]&lt;&gt;"",SUBSTITUTE(Table_Text[[#This Row],[Type]]," ","")&amp;SUBSTITUTE(Table_Text[[#This Row],[Property]]," ",""),""))</f>
        <v>SidebarAdjustmentAutoApprovedLabel</v>
      </c>
      <c r="G2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"autoApprovedLabel": {
            "text": "Cost to Adjust"
        },</v>
      </c>
      <c r="H232" s="68" t="str">
        <f ca="1">SUBSTITUTE(SUBSTITUTE(SUBSTITUTE(SUBSTITUTE(SUBSTITUTE(SUBSTITUTE(SUBSTITUTE(SUBSTITUTE(
TRIM(CLEAN(Table_Text[[#This Row],[Config]])),
" {","{"),
"{ ","{"),
" }","}"),
"} ","}"),
" [","["),
"[ ","["),
" ]","]"),
"] ","]")</f>
        <v>"autoApprovedLabel":{"text": "Cost to Adjust"},</v>
      </c>
      <c r="I2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"autoApprovedLabel": "Cost to Adjust",</v>
      </c>
      <c r="J232" s="26" t="str">
        <f ca="1">SUBSTITUTE(SUBSTITUTE(SUBSTITUTE(SUBSTITUTE(SUBSTITUTE(SUBSTITUTE(SUBSTITUTE(SUBSTITUTE(
TRIM(CLEAN(Table_Text[[#This Row],[Quote]])),
" {","{"),
"{ ","{"),
" }","}"),
"} ","}"),
" [","["),
"[ ","["),
" ]","]"),
"] ","]")</f>
        <v>"autoApprovedLabel": "Cost to Adjust",</v>
      </c>
      <c r="K232" s="26"/>
      <c r="L232" s="52" t="s">
        <v>1675</v>
      </c>
    </row>
    <row r="233" spans="2:12" s="22" customFormat="1" ht="21" customHeight="1">
      <c r="B233" s="28" t="s">
        <v>1884</v>
      </c>
      <c r="C233" s="27"/>
      <c r="D2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autoApprovedMessage</v>
      </c>
      <c r="F233" s="26" t="str">
        <f ca="1">IF(Table_Text[[#This Row],[Header]]="Yes","",IF(Table_Text[[#This Row],[Property]]&lt;&gt;"",SUBSTITUTE(Table_Text[[#This Row],[Type]]," ","")&amp;SUBSTITUTE(Table_Text[[#This Row],[Property]]," ",""),""))</f>
        <v>SidebarAdjustmentAutoApprovedMessage</v>
      </c>
      <c r="G2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"autoApprovedMessage": {
            "text": "To Adjust your policy please review or complete the remaining questions and follow the prompts."
        },</v>
      </c>
      <c r="H233" s="68" t="str">
        <f ca="1">SUBSTITUTE(SUBSTITUTE(SUBSTITUTE(SUBSTITUTE(SUBSTITUTE(SUBSTITUTE(SUBSTITUTE(SUBSTITUTE(
TRIM(CLEAN(Table_Text[[#This Row],[Config]])),
" {","{"),
"{ ","{"),
" }","}"),
"} ","}"),
" [","["),
"[ ","["),
" ]","]"),
"] ","]")</f>
        <v>"autoApprovedMessage":{"text": "To Adjust your policy please review or complete the remaining questions and follow the prompts."},</v>
      </c>
      <c r="I2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"autoApprovedMessage": "To Adjust your policy please review or complete the remaining questions and follow the prompts.",</v>
      </c>
      <c r="J233" s="26" t="str">
        <f ca="1">SUBSTITUTE(SUBSTITUTE(SUBSTITUTE(SUBSTITUTE(SUBSTITUTE(SUBSTITUTE(SUBSTITUTE(SUBSTITUTE(
TRIM(CLEAN(Table_Text[[#This Row],[Quote]])),
" {","{"),
"{ ","{"),
" }","}"),
"} ","}"),
" [","["),
"[ ","["),
" ]","]"),
"] ","]")</f>
        <v>"autoApprovedMessage": "To Adjust your policy please review or complete the remaining questions and follow the prompts.",</v>
      </c>
      <c r="K233" s="26"/>
      <c r="L233" s="52" t="s">
        <v>1677</v>
      </c>
    </row>
    <row r="234" spans="2:12" s="22" customFormat="1" ht="21" customHeight="1">
      <c r="B234" s="28" t="s">
        <v>1249</v>
      </c>
      <c r="C234" s="27"/>
      <c r="D2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approvedHeader</v>
      </c>
      <c r="F234" s="26" t="str">
        <f ca="1">IF(Table_Text[[#This Row],[Header]]="Yes","",IF(Table_Text[[#This Row],[Property]]&lt;&gt;"",SUBSTITUTE(Table_Text[[#This Row],[Type]]," ","")&amp;SUBSTITUTE(Table_Text[[#This Row],[Property]]," ",""),""))</f>
        <v>SidebarAdjustmentApprovedHeader</v>
      </c>
      <c r="G2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"approvedHeader": {
            "text": "Your quote has been approved and is ready for you to review and purchase."
        },</v>
      </c>
      <c r="H234" s="68" t="str">
        <f ca="1">SUBSTITUTE(SUBSTITUTE(SUBSTITUTE(SUBSTITUTE(SUBSTITUTE(SUBSTITUTE(SUBSTITUTE(SUBSTITUTE(
TRIM(CLEAN(Table_Text[[#This Row],[Config]])),
" {","{"),
"{ ","{"),
" }","}"),
"} ","}"),
" [","["),
"[ ","["),
" ]","]"),
"] ","]")</f>
        <v>"approvedHeader":{"text": "Your quote has been approved and is ready for you to review and purchase."},</v>
      </c>
      <c r="I2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"approvedHeader": "Your quote has been approved and is ready for you to review and purchase.",</v>
      </c>
      <c r="J234" s="26" t="str">
        <f ca="1">SUBSTITUTE(SUBSTITUTE(SUBSTITUTE(SUBSTITUTE(SUBSTITUTE(SUBSTITUTE(SUBSTITUTE(SUBSTITUTE(
TRIM(CLEAN(Table_Text[[#This Row],[Quote]])),
" {","{"),
"{ ","{"),
" }","}"),
"} ","}"),
" [","["),
"[ ","["),
" ]","]"),
"] ","]")</f>
        <v>"approvedHeader": "Your quote has been approved and is ready for you to review and purchase.",</v>
      </c>
      <c r="K234" s="26"/>
      <c r="L234" s="52" t="str">
        <f t="shared" ref="L234:L237" si="3">L124</f>
        <v>Your quote has been approved and is ready for you to review and purchase.</v>
      </c>
    </row>
    <row r="235" spans="2:12" s="22" customFormat="1" ht="21" customHeight="1">
      <c r="B235" s="28" t="s">
        <v>1250</v>
      </c>
      <c r="C235" s="27"/>
      <c r="D2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approvedLabel</v>
      </c>
      <c r="F235" s="26" t="str">
        <f ca="1">IF(Table_Text[[#This Row],[Header]]="Yes","",IF(Table_Text[[#This Row],[Property]]&lt;&gt;"",SUBSTITUTE(Table_Text[[#This Row],[Type]]," ","")&amp;SUBSTITUTE(Table_Text[[#This Row],[Property]]," ",""),""))</f>
        <v>SidebarAdjustmentApprovedLabel</v>
      </c>
      <c r="G2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"approvedLabel": {
            "text": "Quote Approved"
        },</v>
      </c>
      <c r="H235" s="68" t="str">
        <f ca="1">SUBSTITUTE(SUBSTITUTE(SUBSTITUTE(SUBSTITUTE(SUBSTITUTE(SUBSTITUTE(SUBSTITUTE(SUBSTITUTE(
TRIM(CLEAN(Table_Text[[#This Row],[Config]])),
" {","{"),
"{ ","{"),
" }","}"),
"} ","}"),
" [","["),
"[ ","["),
" ]","]"),
"] ","]")</f>
        <v>"approvedLabel":{"text": "Quote Approved"},</v>
      </c>
      <c r="I2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"approvedLabel": "Quote Approved",</v>
      </c>
      <c r="J235" s="26" t="str">
        <f ca="1">SUBSTITUTE(SUBSTITUTE(SUBSTITUTE(SUBSTITUTE(SUBSTITUTE(SUBSTITUTE(SUBSTITUTE(SUBSTITUTE(
TRIM(CLEAN(Table_Text[[#This Row],[Quote]])),
" {","{"),
"{ ","{"),
" }","}"),
"} ","}"),
" [","["),
"[ ","["),
" ]","]"),
"] ","]")</f>
        <v>"approvedLabel": "Quote Approved",</v>
      </c>
      <c r="K235" s="26"/>
      <c r="L235" s="52" t="str">
        <f t="shared" si="3"/>
        <v>Quote Approved</v>
      </c>
    </row>
    <row r="236" spans="2:12" s="22" customFormat="1" ht="21" customHeight="1">
      <c r="B236" s="28" t="s">
        <v>1251</v>
      </c>
      <c r="C236" s="27"/>
      <c r="D2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v>
      </c>
      <c r="F236" s="26" t="str">
        <f ca="1">IF(Table_Text[[#This Row],[Header]]="Yes","",IF(Table_Text[[#This Row],[Property]]&lt;&gt;"",SUBSTITUTE(Table_Text[[#This Row],[Type]]," ","")&amp;SUBSTITUTE(Table_Text[[#This Row],[Property]]," ",""),""))</f>
        <v>SidebarAdjustmentApprovedMessage</v>
      </c>
      <c r="G2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 {
            "text": "We have approved your quote based on the information provided."
        },</v>
      </c>
      <c r="H236" s="68" t="str">
        <f ca="1">SUBSTITUTE(SUBSTITUTE(SUBSTITUTE(SUBSTITUTE(SUBSTITUTE(SUBSTITUTE(SUBSTITUTE(SUBSTITUTE(
TRIM(CLEAN(Table_Text[[#This Row],[Config]])),
" {","{"),
"{ ","{"),
" }","}"),
"} ","}"),
" [","["),
"[ ","["),
" ]","]"),
"] ","]")</f>
        <v>"approvedMessage":{"text": "We have approved your quote based on the information provided."},</v>
      </c>
      <c r="I2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 "We have approved your quote based on the information provided.",</v>
      </c>
      <c r="J236" s="26" t="str">
        <f ca="1">SUBSTITUTE(SUBSTITUTE(SUBSTITUTE(SUBSTITUTE(SUBSTITUTE(SUBSTITUTE(SUBSTITUTE(SUBSTITUTE(
TRIM(CLEAN(Table_Text[[#This Row],[Quote]])),
" {","{"),
"{ ","{"),
" }","}"),
"} ","}"),
" [","["),
"[ ","["),
" ]","]"),
"] ","]")</f>
        <v>"approvedMessage": "We have approved your quote based on the information provided.",</v>
      </c>
      <c r="K236" s="26"/>
      <c r="L236" s="52" t="str">
        <f t="shared" si="3"/>
        <v>We have approved your quote based on the information provided.</v>
      </c>
    </row>
    <row r="237" spans="2:12" s="22" customFormat="1" ht="21" customHeight="1">
      <c r="B237" s="27" t="s">
        <v>34</v>
      </c>
      <c r="C237" s="27"/>
      <c r="D2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Adjustment</v>
      </c>
      <c r="E2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237" s="26" t="str">
        <f ca="1">IF(Table_Text[[#This Row],[Header]]="Yes","",IF(Table_Text[[#This Row],[Property]]&lt;&gt;"",SUBSTITUTE(Table_Text[[#This Row],[Type]]," ","")&amp;SUBSTITUTE(Table_Text[[#This Row],[Property]]," ",""),""))</f>
        <v>SidebarAdjustmentSummaryLabel</v>
      </c>
      <c r="G2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237" s="68" t="str">
        <f ca="1">SUBSTITUTE(SUBSTITUTE(SUBSTITUTE(SUBSTITUTE(SUBSTITUTE(SUBSTITUTE(SUBSTITUTE(SUBSTITUTE(
TRIM(CLEAN(Table_Text[[#This Row],[Config]])),
" {","{"),
"{ ","{"),
" }","}"),
"} ","}"),
" [","["),
"[ ","["),
" ]","]"),
"] ","]")</f>
        <v>"summaryLabel":{"text": "Quote Summary"}},</v>
      </c>
      <c r="I2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237" s="26" t="str">
        <f ca="1">SUBSTITUTE(SUBSTITUTE(SUBSTITUTE(SUBSTITUTE(SUBSTITUTE(SUBSTITUTE(SUBSTITUTE(SUBSTITUTE(
TRIM(CLEAN(Table_Text[[#This Row],[Quote]])),
" {","{"),
"{ ","{"),
" }","}"),
"} ","}"),
" [","["),
"[ ","["),
" ]","]"),
"] ","]")</f>
        <v>"summaryLabel": "Quote Summary"},</v>
      </c>
      <c r="K237" s="26"/>
      <c r="L237" s="52" t="str">
        <f t="shared" si="3"/>
        <v>Quote Summary</v>
      </c>
    </row>
    <row r="238" spans="2:12" s="22" customFormat="1" ht="21" customHeight="1" thickBot="1">
      <c r="B238" s="49" t="s">
        <v>1770</v>
      </c>
      <c r="C238" s="49" t="s">
        <v>60</v>
      </c>
      <c r="D238" s="4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38" s="4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sidebarCancellation</v>
      </c>
      <c r="F238" s="49" t="str">
        <f>IF(Table_Text[[#This Row],[Header]]="Yes","",IF(Table_Text[[#This Row],[Property]]&lt;&gt;"",SUBSTITUTE(Table_Text[[#This Row],[Type]]," ","")&amp;SUBSTITUTE(Table_Text[[#This Row],[Property]]," ",""),""))</f>
        <v/>
      </c>
      <c r="G238" s="4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"sidebarCancellation": {</v>
      </c>
      <c r="H238" s="49" t="str">
        <f ca="1">SUBSTITUTE(SUBSTITUTE(SUBSTITUTE(SUBSTITUTE(SUBSTITUTE(SUBSTITUTE(SUBSTITUTE(SUBSTITUTE(
TRIM(CLEAN(Table_Text[[#This Row],[Config]])),
" {","{"),
"{ ","{"),
" }","}"),
"} ","}"),
" [","["),
"[ ","["),
" ]","]"),
"] ","]")</f>
        <v>"sidebarCancellation":{</v>
      </c>
      <c r="I238" s="4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"sidebarCancellation": {</v>
      </c>
      <c r="J238" s="49" t="str">
        <f ca="1">SUBSTITUTE(SUBSTITUTE(SUBSTITUTE(SUBSTITUTE(SUBSTITUTE(SUBSTITUTE(SUBSTITUTE(SUBSTITUTE(
TRIM(CLEAN(Table_Text[[#This Row],[Quote]])),
" {","{"),
"{ ","{"),
" }","}"),
"} ","}"),
" [","["),
"[ ","["),
" ]","]"),
"] ","]")</f>
        <v>"sidebarCancellation":{</v>
      </c>
      <c r="K238" s="49"/>
      <c r="L238" s="48"/>
    </row>
    <row r="239" spans="2:12" s="22" customFormat="1" ht="21" customHeight="1">
      <c r="B239" s="28" t="s">
        <v>584</v>
      </c>
      <c r="C239" s="27"/>
      <c r="D2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39" s="26" t="str">
        <f ca="1">IF(Table_Text[[#This Row],[Header]]="Yes","",IF(Table_Text[[#This Row],[Property]]&lt;&gt;"",SUBSTITUTE(Table_Text[[#This Row],[Type]]," ","")&amp;SUBSTITUTE(Table_Text[[#This Row],[Property]]," ",""),""))</f>
        <v>SidebarCancellationIncompleteHeader</v>
      </c>
      <c r="G2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"We have calculated a cost to cancel your policy based on the information provided."
        },</v>
      </c>
      <c r="H239" s="68" t="str">
        <f ca="1">SUBSTITUTE(SUBSTITUTE(SUBSTITUTE(SUBSTITUTE(SUBSTITUTE(SUBSTITUTE(SUBSTITUTE(SUBSTITUTE(
TRIM(CLEAN(Table_Text[[#This Row],[Config]])),
" {","{"),
"{ ","{"),
" }","}"),
"} ","}"),
" [","["),
"[ ","["),
" ]","]"),
"] ","]")</f>
        <v>"incompleteHeader":{"text": "We have calculated a cost to cancel your policy based on the information provided."},</v>
      </c>
      <c r="I2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"We have calculated a cost to cancel your policy based on the information provided.",</v>
      </c>
      <c r="J239" s="26" t="str">
        <f ca="1">SUBSTITUTE(SUBSTITUTE(SUBSTITUTE(SUBSTITUTE(SUBSTITUTE(SUBSTITUTE(SUBSTITUTE(SUBSTITUTE(
TRIM(CLEAN(Table_Text[[#This Row],[Quote]])),
" {","{"),
"{ ","{"),
" }","}"),
"} ","}"),
" [","["),
"[ ","["),
" ]","]"),
"] ","]")</f>
        <v>"incompleteHeader": "We have calculated a cost to cancel your policy based on the information provided.",</v>
      </c>
      <c r="K239" s="26"/>
      <c r="L239" s="51" t="s">
        <v>1750</v>
      </c>
    </row>
    <row r="240" spans="2:12" s="22" customFormat="1" ht="21" customHeight="1">
      <c r="B240" s="27" t="s">
        <v>586</v>
      </c>
      <c r="C240" s="27"/>
      <c r="D24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40" s="26" t="str">
        <f ca="1">IF(Table_Text[[#This Row],[Header]]="Yes","",IF(Table_Text[[#This Row],[Property]]&lt;&gt;"",SUBSTITUTE(Table_Text[[#This Row],[Type]]," ","")&amp;SUBSTITUTE(Table_Text[[#This Row],[Property]]," ",""),""))</f>
        <v>SidebarCancellationIncompleteLabel</v>
      </c>
      <c r="G2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"Cancellation Cost"
        },</v>
      </c>
      <c r="H240" s="68" t="str">
        <f ca="1">SUBSTITUTE(SUBSTITUTE(SUBSTITUTE(SUBSTITUTE(SUBSTITUTE(SUBSTITUTE(SUBSTITUTE(SUBSTITUTE(
TRIM(CLEAN(Table_Text[[#This Row],[Config]])),
" {","{"),
"{ ","{"),
" }","}"),
"} ","}"),
" [","["),
"[ ","["),
" ]","]"),
"] ","]")</f>
        <v>"incompleteLabel":{"text": "Cancellation Cost"},</v>
      </c>
      <c r="I2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"Cancellation Cost",</v>
      </c>
      <c r="J240" s="26" t="str">
        <f ca="1">SUBSTITUTE(SUBSTITUTE(SUBSTITUTE(SUBSTITUTE(SUBSTITUTE(SUBSTITUTE(SUBSTITUTE(SUBSTITUTE(
TRIM(CLEAN(Table_Text[[#This Row],[Quote]])),
" {","{"),
"{ ","{"),
" }","}"),
"} ","}"),
" [","["),
"[ ","["),
" ]","]"),
"] ","]")</f>
        <v>"incompleteLabel": "Cancellation Cost",</v>
      </c>
      <c r="K240" s="26"/>
      <c r="L240" s="51" t="s">
        <v>1765</v>
      </c>
    </row>
    <row r="241" spans="2:12" s="22" customFormat="1" ht="21" customHeight="1">
      <c r="B241" s="27" t="s">
        <v>588</v>
      </c>
      <c r="C241" s="27"/>
      <c r="D2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41" s="26" t="str">
        <f ca="1">IF(Table_Text[[#This Row],[Header]]="Yes","",IF(Table_Text[[#This Row],[Property]]&lt;&gt;"",SUBSTITUTE(Table_Text[[#This Row],[Type]]," ","")&amp;SUBSTITUTE(Table_Text[[#This Row],[Property]]," ",""),""))</f>
        <v>SidebarCancellationIncompleteMessage</v>
      </c>
      <c r="G2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"To cancel your policy please complete the remaining questions and follow the prompts."
        },</v>
      </c>
      <c r="H241" s="68" t="str">
        <f ca="1">SUBSTITUTE(SUBSTITUTE(SUBSTITUTE(SUBSTITUTE(SUBSTITUTE(SUBSTITUTE(SUBSTITUTE(SUBSTITUTE(
TRIM(CLEAN(Table_Text[[#This Row],[Config]])),
" {","{"),
"{ ","{"),
" }","}"),
"} ","}"),
" [","["),
"[ ","["),
" ]","]"),
"] ","]")</f>
        <v>"incompleteMessage":{"text": "To cancel your policy please complete the remaining questions and follow the prompts."},</v>
      </c>
      <c r="I2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"To cancel your policy please complete the remaining questions and follow the prompts.",</v>
      </c>
      <c r="J241" s="26" t="str">
        <f ca="1">SUBSTITUTE(SUBSTITUTE(SUBSTITUTE(SUBSTITUTE(SUBSTITUTE(SUBSTITUTE(SUBSTITUTE(SUBSTITUTE(
TRIM(CLEAN(Table_Text[[#This Row],[Quote]])),
" {","{"),
"{ ","{"),
" }","}"),
"} ","}"),
" [","["),
"[ ","["),
" ]","]"),
"] ","]")</f>
        <v>"incompleteMessage": "To cancel your policy please complete the remaining questions and follow the prompts.",</v>
      </c>
      <c r="K241" s="26"/>
      <c r="L241" s="51" t="s">
        <v>1749</v>
      </c>
    </row>
    <row r="242" spans="2:12" s="22" customFormat="1" ht="21" customHeight="1">
      <c r="B242" s="27" t="s">
        <v>760</v>
      </c>
      <c r="C242" s="27"/>
      <c r="D2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42" s="26" t="str">
        <f ca="1">IF(Table_Text[[#This Row],[Header]]="Yes","",IF(Table_Text[[#This Row],[Property]]&lt;&gt;"",SUBSTITUTE(Table_Text[[#This Row],[Type]]," ","")&amp;SUBSTITUTE(Table_Text[[#This Row],[Property]]," ",""),""))</f>
        <v>SidebarCancellationPremiumEstimateHeader</v>
      </c>
      <c r="G2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 cost to cancel your policy based on the information provided."
        },</v>
      </c>
      <c r="H242" s="68" t="str">
        <f ca="1">SUBSTITUTE(SUBSTITUTE(SUBSTITUTE(SUBSTITUTE(SUBSTITUTE(SUBSTITUTE(SUBSTITUTE(SUBSTITUTE(
TRIM(CLEAN(Table_Text[[#This Row],[Config]])),
" {","{"),
"{ ","{"),
" }","}"),
"} ","}"),
" [","["),
"[ ","["),
" ]","]"),
"] ","]")</f>
        <v>"premiumEstimateHeader":{"text": "We have calculated a cost to cancel your policy based on the information provided."},</v>
      </c>
      <c r="I2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 cost to cancel your policy based on the information provided.",</v>
      </c>
      <c r="J242" s="26" t="str">
        <f ca="1">SUBSTITUTE(SUBSTITUTE(SUBSTITUTE(SUBSTITUTE(SUBSTITUTE(SUBSTITUTE(SUBSTITUTE(SUBSTITUTE(
TRIM(CLEAN(Table_Text[[#This Row],[Quote]])),
" {","{"),
"{ ","{"),
" }","}"),
"} ","}"),
" [","["),
"[ ","["),
" ]","]"),
"] ","]")</f>
        <v>"premiumEstimateHeader": "We have calculated a cost to cancel your policy based on the information provided.",</v>
      </c>
      <c r="K242" s="26"/>
      <c r="L242" s="51" t="s">
        <v>1750</v>
      </c>
    </row>
    <row r="243" spans="2:12" s="22" customFormat="1" ht="21" customHeight="1">
      <c r="B243" s="27" t="s">
        <v>761</v>
      </c>
      <c r="C243" s="27"/>
      <c r="D2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43" s="26" t="str">
        <f ca="1">IF(Table_Text[[#This Row],[Header]]="Yes","",IF(Table_Text[[#This Row],[Property]]&lt;&gt;"",SUBSTITUTE(Table_Text[[#This Row],[Type]]," ","")&amp;SUBSTITUTE(Table_Text[[#This Row],[Property]]," ",""),""))</f>
        <v>SidebarCancellationPremiumEstimateLabel</v>
      </c>
      <c r="G2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"Cancellation Cost"
        },</v>
      </c>
      <c r="H243" s="68" t="str">
        <f ca="1">SUBSTITUTE(SUBSTITUTE(SUBSTITUTE(SUBSTITUTE(SUBSTITUTE(SUBSTITUTE(SUBSTITUTE(SUBSTITUTE(
TRIM(CLEAN(Table_Text[[#This Row],[Config]])),
" {","{"),
"{ ","{"),
" }","}"),
"} ","}"),
" [","["),
"[ ","["),
" ]","]"),
"] ","]")</f>
        <v>"premiumEstimateLabel":{"text": "Cancellation Cost"},</v>
      </c>
      <c r="I2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"Cancellation Cost",</v>
      </c>
      <c r="J243" s="26" t="str">
        <f ca="1">SUBSTITUTE(SUBSTITUTE(SUBSTITUTE(SUBSTITUTE(SUBSTITUTE(SUBSTITUTE(SUBSTITUTE(SUBSTITUTE(
TRIM(CLEAN(Table_Text[[#This Row],[Quote]])),
" {","{"),
"{ ","{"),
" }","}"),
"} ","}"),
" [","["),
"[ ","["),
" ]","]"),
"] ","]")</f>
        <v>"premiumEstimateLabel": "Cancellation Cost",</v>
      </c>
      <c r="K243" s="26"/>
      <c r="L243" s="51" t="s">
        <v>1765</v>
      </c>
    </row>
    <row r="244" spans="2:12" s="22" customFormat="1" ht="21" customHeight="1">
      <c r="B244" s="27" t="s">
        <v>762</v>
      </c>
      <c r="C244" s="27"/>
      <c r="D2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44" s="26" t="str">
        <f ca="1">IF(Table_Text[[#This Row],[Header]]="Yes","",IF(Table_Text[[#This Row],[Property]]&lt;&gt;"",SUBSTITUTE(Table_Text[[#This Row],[Type]]," ","")&amp;SUBSTITUTE(Table_Text[[#This Row],[Property]]," ",""),""))</f>
        <v>SidebarCancellationPremiumEstimateMessage</v>
      </c>
      <c r="G2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cancel your policy please complete the remaining questions and follow the prompts."
        },</v>
      </c>
      <c r="H244" s="68" t="str">
        <f ca="1">SUBSTITUTE(SUBSTITUTE(SUBSTITUTE(SUBSTITUTE(SUBSTITUTE(SUBSTITUTE(SUBSTITUTE(SUBSTITUTE(
TRIM(CLEAN(Table_Text[[#This Row],[Config]])),
" {","{"),
"{ ","{"),
" }","}"),
"} ","}"),
" [","["),
"[ ","["),
" ]","]"),
"] ","]")</f>
        <v>"premiumEstimateMessage":{"text": "To cancel your policy please complete the remaining questions and follow the prompts."},</v>
      </c>
      <c r="I2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cancel your policy please complete the remaining questions and follow the prompts.",</v>
      </c>
      <c r="J244" s="26" t="str">
        <f ca="1">SUBSTITUTE(SUBSTITUTE(SUBSTITUTE(SUBSTITUTE(SUBSTITUTE(SUBSTITUTE(SUBSTITUTE(SUBSTITUTE(
TRIM(CLEAN(Table_Text[[#This Row],[Quote]])),
" {","{"),
"{ ","{"),
" }","}"),
"} ","}"),
" [","["),
"[ ","["),
" ]","]"),
"] ","]")</f>
        <v>"premiumEstimateMessage": "To cancel your policy please complete the remaining questions and follow the prompts.",</v>
      </c>
      <c r="K244" s="26"/>
      <c r="L244" s="51" t="s">
        <v>1749</v>
      </c>
    </row>
    <row r="245" spans="2:12" s="22" customFormat="1" ht="21" customHeight="1">
      <c r="B245" s="27" t="s">
        <v>763</v>
      </c>
      <c r="C245" s="27"/>
      <c r="D2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245" s="26" t="str">
        <f ca="1">IF(Table_Text[[#This Row],[Header]]="Yes","",IF(Table_Text[[#This Row],[Property]]&lt;&gt;"",SUBSTITUTE(Table_Text[[#This Row],[Type]]," ","")&amp;SUBSTITUTE(Table_Text[[#This Row],[Property]]," ",""),""))</f>
        <v>SidebarCancellationPremiumCompleteHeader</v>
      </c>
      <c r="G2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cost to cancel your policy based on the information provided."
        },</v>
      </c>
      <c r="H245" s="68" t="str">
        <f ca="1">SUBSTITUTE(SUBSTITUTE(SUBSTITUTE(SUBSTITUTE(SUBSTITUTE(SUBSTITUTE(SUBSTITUTE(SUBSTITUTE(
TRIM(CLEAN(Table_Text[[#This Row],[Config]])),
" {","{"),
"{ ","{"),
" }","}"),
"} ","}"),
" [","["),
"[ ","["),
" ]","]"),
"] ","]")</f>
        <v>"premiumCompleteHeader":{"text": "We have calculated a cost to cancel your policy based on the information provided."},</v>
      </c>
      <c r="I2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cost to cancel your policy based on the information provided.",</v>
      </c>
      <c r="J245" s="26" t="str">
        <f ca="1">SUBSTITUTE(SUBSTITUTE(SUBSTITUTE(SUBSTITUTE(SUBSTITUTE(SUBSTITUTE(SUBSTITUTE(SUBSTITUTE(
TRIM(CLEAN(Table_Text[[#This Row],[Quote]])),
" {","{"),
"{ ","{"),
" }","}"),
"} ","}"),
" [","["),
"[ ","["),
" ]","]"),
"] ","]")</f>
        <v>"premiumCompleteHeader": "We have calculated a cost to cancel your policy based on the information provided.",</v>
      </c>
      <c r="K245" s="26"/>
      <c r="L245" s="51" t="s">
        <v>1750</v>
      </c>
    </row>
    <row r="246" spans="2:12" s="22" customFormat="1" ht="21" customHeight="1">
      <c r="B246" s="27" t="s">
        <v>764</v>
      </c>
      <c r="C246" s="27"/>
      <c r="D24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246" s="26" t="str">
        <f ca="1">IF(Table_Text[[#This Row],[Header]]="Yes","",IF(Table_Text[[#This Row],[Property]]&lt;&gt;"",SUBSTITUTE(Table_Text[[#This Row],[Type]]," ","")&amp;SUBSTITUTE(Table_Text[[#This Row],[Property]]," ",""),""))</f>
        <v>SidebarCancellationPremiumCompleteLabel</v>
      </c>
      <c r="G2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"Cancellation Cost"
        },</v>
      </c>
      <c r="H246" s="68" t="str">
        <f ca="1">SUBSTITUTE(SUBSTITUTE(SUBSTITUTE(SUBSTITUTE(SUBSTITUTE(SUBSTITUTE(SUBSTITUTE(SUBSTITUTE(
TRIM(CLEAN(Table_Text[[#This Row],[Config]])),
" {","{"),
"{ ","{"),
" }","}"),
"} ","}"),
" [","["),
"[ ","["),
" ]","]"),
"] ","]")</f>
        <v>"premiumCompleteLabel":{"text": "Cancellation Cost"},</v>
      </c>
      <c r="I2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"Cancellation Cost",</v>
      </c>
      <c r="J246" s="26" t="str">
        <f ca="1">SUBSTITUTE(SUBSTITUTE(SUBSTITUTE(SUBSTITUTE(SUBSTITUTE(SUBSTITUTE(SUBSTITUTE(SUBSTITUTE(
TRIM(CLEAN(Table_Text[[#This Row],[Quote]])),
" {","{"),
"{ ","{"),
" }","}"),
"} ","}"),
" [","["),
"[ ","["),
" ]","]"),
"] ","]")</f>
        <v>"premiumCompleteLabel": "Cancellation Cost",</v>
      </c>
      <c r="K246" s="26"/>
      <c r="L246" s="51" t="s">
        <v>1765</v>
      </c>
    </row>
    <row r="247" spans="2:12" s="22" customFormat="1" ht="21" customHeight="1">
      <c r="B247" s="27" t="s">
        <v>765</v>
      </c>
      <c r="C247" s="27"/>
      <c r="D24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247" s="26" t="str">
        <f ca="1">IF(Table_Text[[#This Row],[Header]]="Yes","",IF(Table_Text[[#This Row],[Property]]&lt;&gt;"",SUBSTITUTE(Table_Text[[#This Row],[Type]]," ","")&amp;SUBSTITUTE(Table_Text[[#This Row],[Property]]," ",""),""))</f>
        <v>SidebarCancellationPremiumCompleteMessage</v>
      </c>
      <c r="G2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cancel your policy please complete the remaining questions and follow the prompts."
        },</v>
      </c>
      <c r="H247" s="68" t="str">
        <f ca="1">SUBSTITUTE(SUBSTITUTE(SUBSTITUTE(SUBSTITUTE(SUBSTITUTE(SUBSTITUTE(SUBSTITUTE(SUBSTITUTE(
TRIM(CLEAN(Table_Text[[#This Row],[Config]])),
" {","{"),
"{ ","{"),
" }","}"),
"} ","}"),
" [","["),
"[ ","["),
" ]","]"),
"] ","]")</f>
        <v>"premiumCompleteMessage":{"text": "To cancel your policy please complete the remaining questions and follow the prompts."},</v>
      </c>
      <c r="I2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cancel your policy please complete the remaining questions and follow the prompts.",</v>
      </c>
      <c r="J247" s="26" t="str">
        <f ca="1">SUBSTITUTE(SUBSTITUTE(SUBSTITUTE(SUBSTITUTE(SUBSTITUTE(SUBSTITUTE(SUBSTITUTE(SUBSTITUTE(
TRIM(CLEAN(Table_Text[[#This Row],[Quote]])),
" {","{"),
"{ ","{"),
" }","}"),
"} ","}"),
" [","["),
"[ ","["),
" ]","]"),
"] ","]")</f>
        <v>"premiumCompleteMessage": "To cancel your policy please complete the remaining questions and follow the prompts.",</v>
      </c>
      <c r="K247" s="26"/>
      <c r="L247" s="51" t="s">
        <v>1749</v>
      </c>
    </row>
    <row r="248" spans="2:12" s="22" customFormat="1" ht="21" customHeight="1">
      <c r="B248" s="27" t="s">
        <v>766</v>
      </c>
      <c r="C248" s="27"/>
      <c r="D24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248" s="26" t="str">
        <f ca="1">IF(Table_Text[[#This Row],[Header]]="Yes","",IF(Table_Text[[#This Row],[Property]]&lt;&gt;"",SUBSTITUTE(Table_Text[[#This Row],[Type]]," ","")&amp;SUBSTITUTE(Table_Text[[#This Row],[Property]]," ",""),""))</f>
        <v>SidebarCancellationBindingQuoteHeader</v>
      </c>
      <c r="G2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calculated a cost to cancel your policy based on the information provided."
        },</v>
      </c>
      <c r="H248" s="68" t="str">
        <f ca="1">SUBSTITUTE(SUBSTITUTE(SUBSTITUTE(SUBSTITUTE(SUBSTITUTE(SUBSTITUTE(SUBSTITUTE(SUBSTITUTE(
TRIM(CLEAN(Table_Text[[#This Row],[Config]])),
" {","{"),
"{ ","{"),
" }","}"),
"} ","}"),
" [","["),
"[ ","["),
" ]","]"),
"] ","]")</f>
        <v>"bindingQuoteHeader":{"text": "We have calculated a cost to cancel your policy based on the information provided."},</v>
      </c>
      <c r="I2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calculated a cost to cancel your policy based on the information provided.",</v>
      </c>
      <c r="J248" s="26" t="str">
        <f ca="1">SUBSTITUTE(SUBSTITUTE(SUBSTITUTE(SUBSTITUTE(SUBSTITUTE(SUBSTITUTE(SUBSTITUTE(SUBSTITUTE(
TRIM(CLEAN(Table_Text[[#This Row],[Quote]])),
" {","{"),
"{ ","{"),
" }","}"),
"} ","}"),
" [","["),
"[ ","["),
" ]","]"),
"] ","]")</f>
        <v>"bindingQuoteHeader": "We have calculated a cost to cancel your policy based on the information provided.",</v>
      </c>
      <c r="K248" s="26"/>
      <c r="L248" s="51" t="s">
        <v>1750</v>
      </c>
    </row>
    <row r="249" spans="2:12" s="22" customFormat="1" ht="21" customHeight="1">
      <c r="B249" s="27" t="s">
        <v>767</v>
      </c>
      <c r="C249" s="27"/>
      <c r="D24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249" s="26" t="str">
        <f ca="1">IF(Table_Text[[#This Row],[Header]]="Yes","",IF(Table_Text[[#This Row],[Property]]&lt;&gt;"",SUBSTITUTE(Table_Text[[#This Row],[Type]]," ","")&amp;SUBSTITUTE(Table_Text[[#This Row],[Property]]," ",""),""))</f>
        <v>SidebarCancellationBindingQuoteLabel</v>
      </c>
      <c r="G2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"Cancellation Cost"
        },</v>
      </c>
      <c r="H249" s="68" t="str">
        <f ca="1">SUBSTITUTE(SUBSTITUTE(SUBSTITUTE(SUBSTITUTE(SUBSTITUTE(SUBSTITUTE(SUBSTITUTE(SUBSTITUTE(
TRIM(CLEAN(Table_Text[[#This Row],[Config]])),
" {","{"),
"{ ","{"),
" }","}"),
"} ","}"),
" [","["),
"[ ","["),
" ]","]"),
"] ","]")</f>
        <v>"bindingQuoteLabel":{"text": "Cancellation Cost"},</v>
      </c>
      <c r="I2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"Cancellation Cost",</v>
      </c>
      <c r="J249" s="26" t="str">
        <f ca="1">SUBSTITUTE(SUBSTITUTE(SUBSTITUTE(SUBSTITUTE(SUBSTITUTE(SUBSTITUTE(SUBSTITUTE(SUBSTITUTE(
TRIM(CLEAN(Table_Text[[#This Row],[Quote]])),
" {","{"),
"{ ","{"),
" }","}"),
"} ","}"),
" [","["),
"[ ","["),
" ]","]"),
"] ","]")</f>
        <v>"bindingQuoteLabel": "Cancellation Cost",</v>
      </c>
      <c r="K249" s="26"/>
      <c r="L249" s="51" t="s">
        <v>1765</v>
      </c>
    </row>
    <row r="250" spans="2:12" s="22" customFormat="1" ht="21" customHeight="1">
      <c r="B250" s="27" t="s">
        <v>768</v>
      </c>
      <c r="C250" s="27"/>
      <c r="D25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250" s="26" t="str">
        <f ca="1">IF(Table_Text[[#This Row],[Header]]="Yes","",IF(Table_Text[[#This Row],[Property]]&lt;&gt;"",SUBSTITUTE(Table_Text[[#This Row],[Type]]," ","")&amp;SUBSTITUTE(Table_Text[[#This Row],[Property]]," ",""),""))</f>
        <v>SidebarCancellationBindingQuoteMessage</v>
      </c>
      <c r="G2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cancel your policy please complete the remaining questions and follow the prompts."
        },</v>
      </c>
      <c r="H250" s="68" t="str">
        <f ca="1">SUBSTITUTE(SUBSTITUTE(SUBSTITUTE(SUBSTITUTE(SUBSTITUTE(SUBSTITUTE(SUBSTITUTE(SUBSTITUTE(
TRIM(CLEAN(Table_Text[[#This Row],[Config]])),
" {","{"),
"{ ","{"),
" }","}"),
"} ","}"),
" [","["),
"[ ","["),
" ]","]"),
"] ","]")</f>
        <v>"bindingQuoteMessage":{"text": "To cancel your policy please complete the remaining questions and follow the prompts."},</v>
      </c>
      <c r="I2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cancel your policy please complete the remaining questions and follow the prompts.",</v>
      </c>
      <c r="J250" s="26" t="str">
        <f ca="1">SUBSTITUTE(SUBSTITUTE(SUBSTITUTE(SUBSTITUTE(SUBSTITUTE(SUBSTITUTE(SUBSTITUTE(SUBSTITUTE(
TRIM(CLEAN(Table_Text[[#This Row],[Quote]])),
" {","{"),
"{ ","{"),
" }","}"),
"} ","}"),
" [","["),
"[ ","["),
" ]","]"),
"] ","]")</f>
        <v>"bindingQuoteMessage": "To cancel your policy please complete the remaining questions and follow the prompts.",</v>
      </c>
      <c r="K250" s="26"/>
      <c r="L250" s="51" t="s">
        <v>1749</v>
      </c>
    </row>
    <row r="251" spans="2:12" s="22" customFormat="1" ht="21" customHeight="1">
      <c r="B251" s="28" t="s">
        <v>769</v>
      </c>
      <c r="C251" s="27"/>
      <c r="D25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251" s="26" t="str">
        <f ca="1">IF(Table_Text[[#This Row],[Header]]="Yes","",IF(Table_Text[[#This Row],[Property]]&lt;&gt;"",SUBSTITUTE(Table_Text[[#This Row],[Type]]," ","")&amp;SUBSTITUTE(Table_Text[[#This Row],[Property]]," ",""),""))</f>
        <v>SidebarCancellationPaymentDetailsCompleteHeader</v>
      </c>
      <c r="G2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calculated a cost to cancel your policy based on the information provided."
        },</v>
      </c>
      <c r="H251" s="68" t="str">
        <f ca="1">SUBSTITUTE(SUBSTITUTE(SUBSTITUTE(SUBSTITUTE(SUBSTITUTE(SUBSTITUTE(SUBSTITUTE(SUBSTITUTE(
TRIM(CLEAN(Table_Text[[#This Row],[Config]])),
" {","{"),
"{ ","{"),
" }","}"),
"} ","}"),
" [","["),
"[ ","["),
" ]","]"),
"] ","]")</f>
        <v>"paymentDetailsCompleteHeader":{"text": "We have calculated a cost to cancel your policy based on the information provided."},</v>
      </c>
      <c r="I2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calculated a cost to cancel your policy based on the information provided.",</v>
      </c>
      <c r="J251" s="26" t="str">
        <f ca="1">SUBSTITUTE(SUBSTITUTE(SUBSTITUTE(SUBSTITUTE(SUBSTITUTE(SUBSTITUTE(SUBSTITUTE(SUBSTITUTE(
TRIM(CLEAN(Table_Text[[#This Row],[Quote]])),
" {","{"),
"{ ","{"),
" }","}"),
"} ","}"),
" [","["),
"[ ","["),
" ]","]"),
"] ","]")</f>
        <v>"paymentDetailsCompleteHeader": "We have calculated a cost to cancel your policy based on the information provided.",</v>
      </c>
      <c r="K251" s="26"/>
      <c r="L251" s="51" t="s">
        <v>1750</v>
      </c>
    </row>
    <row r="252" spans="2:12" s="22" customFormat="1" ht="21" customHeight="1">
      <c r="B252" s="28" t="s">
        <v>770</v>
      </c>
      <c r="C252" s="27"/>
      <c r="D25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252" s="26" t="str">
        <f ca="1">IF(Table_Text[[#This Row],[Header]]="Yes","",IF(Table_Text[[#This Row],[Property]]&lt;&gt;"",SUBSTITUTE(Table_Text[[#This Row],[Type]]," ","")&amp;SUBSTITUTE(Table_Text[[#This Row],[Property]]," ",""),""))</f>
        <v>SidebarCancellationPaymentDetailsCompleteLabel</v>
      </c>
      <c r="G2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"Cancellation Cost"
        },</v>
      </c>
      <c r="H252" s="68" t="str">
        <f ca="1">SUBSTITUTE(SUBSTITUTE(SUBSTITUTE(SUBSTITUTE(SUBSTITUTE(SUBSTITUTE(SUBSTITUTE(SUBSTITUTE(
TRIM(CLEAN(Table_Text[[#This Row],[Config]])),
" {","{"),
"{ ","{"),
" }","}"),
"} ","}"),
" [","["),
"[ ","["),
" ]","]"),
"] ","]")</f>
        <v>"paymentDetailsCompleteLabel":{"text": "Cancellation Cost"},</v>
      </c>
      <c r="I2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"Cancellation Cost",</v>
      </c>
      <c r="J252" s="26" t="str">
        <f ca="1">SUBSTITUTE(SUBSTITUTE(SUBSTITUTE(SUBSTITUTE(SUBSTITUTE(SUBSTITUTE(SUBSTITUTE(SUBSTITUTE(
TRIM(CLEAN(Table_Text[[#This Row],[Quote]])),
" {","{"),
"{ ","{"),
" }","}"),
"} ","}"),
" [","["),
"[ ","["),
" ]","]"),
"] ","]")</f>
        <v>"paymentDetailsCompleteLabel": "Cancellation Cost",</v>
      </c>
      <c r="K252" s="26"/>
      <c r="L252" s="51" t="s">
        <v>1765</v>
      </c>
    </row>
    <row r="253" spans="2:12" s="22" customFormat="1" ht="21" customHeight="1">
      <c r="B253" s="28" t="s">
        <v>771</v>
      </c>
      <c r="C253" s="27"/>
      <c r="D25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253" s="26" t="str">
        <f ca="1">IF(Table_Text[[#This Row],[Header]]="Yes","",IF(Table_Text[[#This Row],[Property]]&lt;&gt;"",SUBSTITUTE(Table_Text[[#This Row],[Type]]," ","")&amp;SUBSTITUTE(Table_Text[[#This Row],[Property]]," ",""),""))</f>
        <v>SidebarCancellationPaymentDetailsCompleteMessage</v>
      </c>
      <c r="G2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cancel your policy please complete the remaining questions and follow the prompts."
        },</v>
      </c>
      <c r="H253" s="68" t="str">
        <f ca="1">SUBSTITUTE(SUBSTITUTE(SUBSTITUTE(SUBSTITUTE(SUBSTITUTE(SUBSTITUTE(SUBSTITUTE(SUBSTITUTE(
TRIM(CLEAN(Table_Text[[#This Row],[Config]])),
" {","{"),
"{ ","{"),
" }","}"),
"} ","}"),
" [","["),
"[ ","["),
" ]","]"),
"] ","]")</f>
        <v>"paymentDetailsCompleteMessage":{"text": "To cancel your policy please complete the remaining questions and follow the prompts."},</v>
      </c>
      <c r="I2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cancel your policy please complete the remaining questions and follow the prompts.",</v>
      </c>
      <c r="J253" s="26" t="str">
        <f ca="1">SUBSTITUTE(SUBSTITUTE(SUBSTITUTE(SUBSTITUTE(SUBSTITUTE(SUBSTITUTE(SUBSTITUTE(SUBSTITUTE(
TRIM(CLEAN(Table_Text[[#This Row],[Quote]])),
" {","{"),
"{ ","{"),
" }","}"),
"} ","}"),
" [","["),
"[ ","["),
" ]","]"),
"] ","]")</f>
        <v>"paymentDetailsCompleteMessage": "To cancel your policy please complete the remaining questions and follow the prompts.",</v>
      </c>
      <c r="K253" s="26"/>
      <c r="L253" s="51" t="s">
        <v>1749</v>
      </c>
    </row>
    <row r="254" spans="2:12" s="22" customFormat="1" ht="21" customHeight="1">
      <c r="B254" s="28" t="s">
        <v>772</v>
      </c>
      <c r="C254" s="27"/>
      <c r="D25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254" s="26" t="str">
        <f ca="1">IF(Table_Text[[#This Row],[Header]]="Yes","",IF(Table_Text[[#This Row],[Property]]&lt;&gt;"",SUBSTITUTE(Table_Text[[#This Row],[Type]]," ","")&amp;SUBSTITUTE(Table_Text[[#This Row],[Property]]," ",""),""))</f>
        <v>SidebarCancellationLegalTermsAcceptedHeader</v>
      </c>
      <c r="G2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calculated a cost to cancel your policy based on the information provided."
        },</v>
      </c>
      <c r="H254" s="68" t="str">
        <f ca="1">SUBSTITUTE(SUBSTITUTE(SUBSTITUTE(SUBSTITUTE(SUBSTITUTE(SUBSTITUTE(SUBSTITUTE(SUBSTITUTE(
TRIM(CLEAN(Table_Text[[#This Row],[Config]])),
" {","{"),
"{ ","{"),
" }","}"),
"} ","}"),
" [","["),
"[ ","["),
" ]","]"),
"] ","]")</f>
        <v>"legalTermsAcceptedHeader":{"text": "We have calculated a cost to cancel your policy based on the information provided."},</v>
      </c>
      <c r="I2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calculated a cost to cancel your policy based on the information provided.",</v>
      </c>
      <c r="J254" s="26" t="str">
        <f ca="1">SUBSTITUTE(SUBSTITUTE(SUBSTITUTE(SUBSTITUTE(SUBSTITUTE(SUBSTITUTE(SUBSTITUTE(SUBSTITUTE(
TRIM(CLEAN(Table_Text[[#This Row],[Quote]])),
" {","{"),
"{ ","{"),
" }","}"),
"} ","}"),
" [","["),
"[ ","["),
" ]","]"),
"] ","]")</f>
        <v>"legalTermsAcceptedHeader": "We have calculated a cost to cancel your policy based on the information provided.",</v>
      </c>
      <c r="K254" s="26"/>
      <c r="L254" s="51" t="s">
        <v>1750</v>
      </c>
    </row>
    <row r="255" spans="2:12" s="22" customFormat="1" ht="21" customHeight="1">
      <c r="B255" s="28" t="s">
        <v>773</v>
      </c>
      <c r="C255" s="27"/>
      <c r="D25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255" s="26" t="str">
        <f ca="1">IF(Table_Text[[#This Row],[Header]]="Yes","",IF(Table_Text[[#This Row],[Property]]&lt;&gt;"",SUBSTITUTE(Table_Text[[#This Row],[Type]]," ","")&amp;SUBSTITUTE(Table_Text[[#This Row],[Property]]," ",""),""))</f>
        <v>SidebarCancellationLegalTermsAcceptedLabel</v>
      </c>
      <c r="G2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"Cancellation Cost"
        },</v>
      </c>
      <c r="H255" s="68" t="str">
        <f ca="1">SUBSTITUTE(SUBSTITUTE(SUBSTITUTE(SUBSTITUTE(SUBSTITUTE(SUBSTITUTE(SUBSTITUTE(SUBSTITUTE(
TRIM(CLEAN(Table_Text[[#This Row],[Config]])),
" {","{"),
"{ ","{"),
" }","}"),
"} ","}"),
" [","["),
"[ ","["),
" ]","]"),
"] ","]")</f>
        <v>"legalTermsAcceptedLabel":{"text": "Cancellation Cost"},</v>
      </c>
      <c r="I2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"Cancellation Cost",</v>
      </c>
      <c r="J255" s="26" t="str">
        <f ca="1">SUBSTITUTE(SUBSTITUTE(SUBSTITUTE(SUBSTITUTE(SUBSTITUTE(SUBSTITUTE(SUBSTITUTE(SUBSTITUTE(
TRIM(CLEAN(Table_Text[[#This Row],[Quote]])),
" {","{"),
"{ ","{"),
" }","}"),
"} ","}"),
" [","["),
"[ ","["),
" ]","]"),
"] ","]")</f>
        <v>"legalTermsAcceptedLabel": "Cancellation Cost",</v>
      </c>
      <c r="K255" s="26"/>
      <c r="L255" s="51" t="s">
        <v>1765</v>
      </c>
    </row>
    <row r="256" spans="2:12" s="22" customFormat="1" ht="21" customHeight="1">
      <c r="B256" s="28" t="s">
        <v>774</v>
      </c>
      <c r="C256" s="27"/>
      <c r="D25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256" s="26" t="str">
        <f ca="1">IF(Table_Text[[#This Row],[Header]]="Yes","",IF(Table_Text[[#This Row],[Property]]&lt;&gt;"",SUBSTITUTE(Table_Text[[#This Row],[Type]]," ","")&amp;SUBSTITUTE(Table_Text[[#This Row],[Property]]," ",""),""))</f>
        <v>SidebarCancellationLegalTermsAcceptedMessage</v>
      </c>
      <c r="G2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cancel your policy please complete the remaining questions and follow the prompts."
        },</v>
      </c>
      <c r="H256" s="68" t="str">
        <f ca="1">SUBSTITUTE(SUBSTITUTE(SUBSTITUTE(SUBSTITUTE(SUBSTITUTE(SUBSTITUTE(SUBSTITUTE(SUBSTITUTE(
TRIM(CLEAN(Table_Text[[#This Row],[Config]])),
" {","{"),
"{ ","{"),
" }","}"),
"} ","}"),
" [","["),
"[ ","["),
" ]","]"),
"] ","]")</f>
        <v>"legalTermsAcceptedMessage":{"text": "To cancel your policy please complete the remaining questions and follow the prompts."},</v>
      </c>
      <c r="I2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cancel your policy please complete the remaining questions and follow the prompts.",</v>
      </c>
      <c r="J256" s="26" t="str">
        <f ca="1">SUBSTITUTE(SUBSTITUTE(SUBSTITUTE(SUBSTITUTE(SUBSTITUTE(SUBSTITUTE(SUBSTITUTE(SUBSTITUTE(
TRIM(CLEAN(Table_Text[[#This Row],[Quote]])),
" {","{"),
"{ ","{"),
" }","}"),
"} ","}"),
" [","["),
"[ ","["),
" ]","]"),
"] ","]")</f>
        <v>"legalTermsAcceptedMessage": "To cancel your policy please complete the remaining questions and follow the prompts.",</v>
      </c>
      <c r="K256" s="26"/>
      <c r="L256" s="51" t="s">
        <v>1749</v>
      </c>
    </row>
    <row r="257" spans="2:12" s="22" customFormat="1" ht="21" customHeight="1">
      <c r="B257" s="28" t="s">
        <v>1490</v>
      </c>
      <c r="C257" s="27"/>
      <c r="D25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refundHeader</v>
      </c>
      <c r="F257" s="26" t="str">
        <f ca="1">IF(Table_Text[[#This Row],[Header]]="Yes","",IF(Table_Text[[#This Row],[Property]]&lt;&gt;"",SUBSTITUTE(Table_Text[[#This Row],[Type]]," ","")&amp;SUBSTITUTE(Table_Text[[#This Row],[Property]]," ",""),""))</f>
        <v>SidebarCancellationRefundHeader</v>
      </c>
      <c r="G2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"refundHeader": {
            "text": "We have calculated your refund based on the information provided."
        },</v>
      </c>
      <c r="H257" s="68" t="str">
        <f ca="1">SUBSTITUTE(SUBSTITUTE(SUBSTITUTE(SUBSTITUTE(SUBSTITUTE(SUBSTITUTE(SUBSTITUTE(SUBSTITUTE(
TRIM(CLEAN(Table_Text[[#This Row],[Config]])),
" {","{"),
"{ ","{"),
" }","}"),
"} ","}"),
" [","["),
"[ ","["),
" ]","]"),
"] ","]")</f>
        <v>"refundHeader":{"text": "We have calculated your refund based on the information provided."},</v>
      </c>
      <c r="I2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"refundHeader": "We have calculated your refund based on the information provided.",</v>
      </c>
      <c r="J257" s="26" t="str">
        <f ca="1">SUBSTITUTE(SUBSTITUTE(SUBSTITUTE(SUBSTITUTE(SUBSTITUTE(SUBSTITUTE(SUBSTITUTE(SUBSTITUTE(
TRIM(CLEAN(Table_Text[[#This Row],[Quote]])),
" {","{"),
"{ ","{"),
" }","}"),
"} ","}"),
" [","["),
"[ ","["),
" ]","]"),
"] ","]")</f>
        <v>"refundHeader": "We have calculated your refund based on the information provided.",</v>
      </c>
      <c r="K257" s="26"/>
      <c r="L257" s="51" t="s">
        <v>1751</v>
      </c>
    </row>
    <row r="258" spans="2:12" s="22" customFormat="1" ht="21" customHeight="1">
      <c r="B258" s="28" t="s">
        <v>1492</v>
      </c>
      <c r="C258" s="27"/>
      <c r="D25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refundLabel</v>
      </c>
      <c r="F258" s="26" t="str">
        <f ca="1">IF(Table_Text[[#This Row],[Header]]="Yes","",IF(Table_Text[[#This Row],[Property]]&lt;&gt;"",SUBSTITUTE(Table_Text[[#This Row],[Type]]," ","")&amp;SUBSTITUTE(Table_Text[[#This Row],[Property]]," ",""),""))</f>
        <v>SidebarCancellationRefundLabel</v>
      </c>
      <c r="G25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"refundLabel": {
            "text": "Your Refund"
        },</v>
      </c>
      <c r="H258" s="68" t="str">
        <f ca="1">SUBSTITUTE(SUBSTITUTE(SUBSTITUTE(SUBSTITUTE(SUBSTITUTE(SUBSTITUTE(SUBSTITUTE(SUBSTITUTE(
TRIM(CLEAN(Table_Text[[#This Row],[Config]])),
" {","{"),
"{ ","{"),
" }","}"),
"} ","}"),
" [","["),
"[ ","["),
" ]","]"),
"] ","]")</f>
        <v>"refundLabel":{"text": "Your Refund"},</v>
      </c>
      <c r="I25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"refundLabel": "Your Refund",</v>
      </c>
      <c r="J258" s="26" t="str">
        <f ca="1">SUBSTITUTE(SUBSTITUTE(SUBSTITUTE(SUBSTITUTE(SUBSTITUTE(SUBSTITUTE(SUBSTITUTE(SUBSTITUTE(
TRIM(CLEAN(Table_Text[[#This Row],[Quote]])),
" {","{"),
"{ ","{"),
" }","}"),
"} ","}"),
" [","["),
"[ ","["),
" ]","]"),
"] ","]")</f>
        <v>"refundLabel": "Your Refund",</v>
      </c>
      <c r="K258" s="26"/>
      <c r="L258" s="52" t="s">
        <v>1488</v>
      </c>
    </row>
    <row r="259" spans="2:12" s="22" customFormat="1" ht="21" customHeight="1">
      <c r="B259" s="28" t="s">
        <v>1491</v>
      </c>
      <c r="C259" s="27"/>
      <c r="D25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refundMessage</v>
      </c>
      <c r="F259" s="26" t="str">
        <f ca="1">IF(Table_Text[[#This Row],[Header]]="Yes","",IF(Table_Text[[#This Row],[Property]]&lt;&gt;"",SUBSTITUTE(Table_Text[[#This Row],[Type]]," ","")&amp;SUBSTITUTE(Table_Text[[#This Row],[Property]]," ",""),""))</f>
        <v>SidebarCancellationRefundMessage</v>
      </c>
      <c r="G2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"refundMessage": {
            "text": "To cancel your policy please complete the remaining questions and follow the prompts."
        },</v>
      </c>
      <c r="H259" s="68" t="str">
        <f ca="1">SUBSTITUTE(SUBSTITUTE(SUBSTITUTE(SUBSTITUTE(SUBSTITUTE(SUBSTITUTE(SUBSTITUTE(SUBSTITUTE(
TRIM(CLEAN(Table_Text[[#This Row],[Config]])),
" {","{"),
"{ ","{"),
" }","}"),
"} ","}"),
" [","["),
"[ ","["),
" ]","]"),
"] ","]")</f>
        <v>"refundMessage":{"text": "To cancel your policy please complete the remaining questions and follow the prompts."},</v>
      </c>
      <c r="I2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"refundMessage": "To cancel your policy please complete the remaining questions and follow the prompts.",</v>
      </c>
      <c r="J259" s="26" t="str">
        <f ca="1">SUBSTITUTE(SUBSTITUTE(SUBSTITUTE(SUBSTITUTE(SUBSTITUTE(SUBSTITUTE(SUBSTITUTE(SUBSTITUTE(
TRIM(CLEAN(Table_Text[[#This Row],[Quote]])),
" {","{"),
"{ ","{"),
" }","}"),
"} ","}"),
" [","["),
"[ ","["),
" ]","]"),
"] ","]")</f>
        <v>"refundMessage": "To cancel your policy please complete the remaining questions and follow the prompts.",</v>
      </c>
      <c r="K259" s="26"/>
      <c r="L259" s="51" t="s">
        <v>1749</v>
      </c>
    </row>
    <row r="260" spans="2:12" s="22" customFormat="1" ht="21" customHeight="1">
      <c r="B260" s="28" t="s">
        <v>1493</v>
      </c>
      <c r="C260" s="27"/>
      <c r="D26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noPaymentHeader</v>
      </c>
      <c r="F260" s="26" t="str">
        <f ca="1">IF(Table_Text[[#This Row],[Header]]="Yes","",IF(Table_Text[[#This Row],[Property]]&lt;&gt;"",SUBSTITUTE(Table_Text[[#This Row],[Type]]," ","")&amp;SUBSTITUTE(Table_Text[[#This Row],[Property]]," ",""),""))</f>
        <v>SidebarCancellationNoPaymentHeader</v>
      </c>
      <c r="G2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"noPaymentHeader": {
            "text": "Based on the information provided there is no refund due for cancelling your policy."
        },</v>
      </c>
      <c r="H260" s="68" t="str">
        <f ca="1">SUBSTITUTE(SUBSTITUTE(SUBSTITUTE(SUBSTITUTE(SUBSTITUTE(SUBSTITUTE(SUBSTITUTE(SUBSTITUTE(
TRIM(CLEAN(Table_Text[[#This Row],[Config]])),
" {","{"),
"{ ","{"),
" }","}"),
"} ","}"),
" [","["),
"[ ","["),
" ]","]"),
"] ","]")</f>
        <v>"noPaymentHeader":{"text": "Based on the information provided there is no refund due for cancelling your policy."},</v>
      </c>
      <c r="I2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"noPaymentHeader": "Based on the information provided there is no refund due for cancelling your policy.",</v>
      </c>
      <c r="J260" s="26" t="str">
        <f ca="1">SUBSTITUTE(SUBSTITUTE(SUBSTITUTE(SUBSTITUTE(SUBSTITUTE(SUBSTITUTE(SUBSTITUTE(SUBSTITUTE(
TRIM(CLEAN(Table_Text[[#This Row],[Quote]])),
" {","{"),
"{ ","{"),
" }","}"),
"} ","}"),
" [","["),
"[ ","["),
" ]","]"),
"] ","]")</f>
        <v>"noPaymentHeader": "Based on the information provided there is no refund due for cancelling your policy.",</v>
      </c>
      <c r="K260" s="26"/>
      <c r="L260" s="6" t="s">
        <v>1752</v>
      </c>
    </row>
    <row r="261" spans="2:12" s="22" customFormat="1" ht="21" customHeight="1">
      <c r="B261" s="28" t="s">
        <v>1495</v>
      </c>
      <c r="C261" s="27"/>
      <c r="D26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noPaymentLabel</v>
      </c>
      <c r="F261" s="26" t="str">
        <f ca="1">IF(Table_Text[[#This Row],[Header]]="Yes","",IF(Table_Text[[#This Row],[Property]]&lt;&gt;"",SUBSTITUTE(Table_Text[[#This Row],[Type]]," ","")&amp;SUBSTITUTE(Table_Text[[#This Row],[Property]]," ",""),""))</f>
        <v>SidebarCancellationNoPaymentLabel</v>
      </c>
      <c r="G2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"noPaymentLabel": {
            "text": "Your Refund"
        },</v>
      </c>
      <c r="H261" s="68" t="str">
        <f ca="1">SUBSTITUTE(SUBSTITUTE(SUBSTITUTE(SUBSTITUTE(SUBSTITUTE(SUBSTITUTE(SUBSTITUTE(SUBSTITUTE(
TRIM(CLEAN(Table_Text[[#This Row],[Config]])),
" {","{"),
"{ ","{"),
" }","}"),
"} ","}"),
" [","["),
"[ ","["),
" ]","]"),
"] ","]")</f>
        <v>"noPaymentLabel":{"text": "Your Refund"},</v>
      </c>
      <c r="I2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"noPaymentLabel": "Your Refund",</v>
      </c>
      <c r="J261" s="26" t="str">
        <f ca="1">SUBSTITUTE(SUBSTITUTE(SUBSTITUTE(SUBSTITUTE(SUBSTITUTE(SUBSTITUTE(SUBSTITUTE(SUBSTITUTE(
TRIM(CLEAN(Table_Text[[#This Row],[Quote]])),
" {","{"),
"{ ","{"),
" }","}"),
"} ","}"),
" [","["),
"[ ","["),
" ]","]"),
"] ","]")</f>
        <v>"noPaymentLabel": "Your Refund",</v>
      </c>
      <c r="K261" s="26"/>
      <c r="L261" s="52" t="s">
        <v>1488</v>
      </c>
    </row>
    <row r="262" spans="2:12" s="22" customFormat="1" ht="21" customHeight="1">
      <c r="B262" s="28" t="s">
        <v>1494</v>
      </c>
      <c r="C262" s="27"/>
      <c r="D26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noPaymentMessage</v>
      </c>
      <c r="F262" s="26" t="str">
        <f ca="1">IF(Table_Text[[#This Row],[Header]]="Yes","",IF(Table_Text[[#This Row],[Property]]&lt;&gt;"",SUBSTITUTE(Table_Text[[#This Row],[Type]]," ","")&amp;SUBSTITUTE(Table_Text[[#This Row],[Property]]," ",""),""))</f>
        <v>SidebarCancellationNoPaymentMessage</v>
      </c>
      <c r="G2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"noPaymentMessage": {
            "text": "To adjust your policy please review or complete the remaining questions and follow the prompts."
        },</v>
      </c>
      <c r="H262" s="68" t="str">
        <f ca="1">SUBSTITUTE(SUBSTITUTE(SUBSTITUTE(SUBSTITUTE(SUBSTITUTE(SUBSTITUTE(SUBSTITUTE(SUBSTITUTE(
TRIM(CLEAN(Table_Text[[#This Row],[Config]])),
" {","{"),
"{ ","{"),
" }","}"),
"} ","}"),
" [","["),
"[ ","["),
" ]","]"),
"] ","]")</f>
        <v>"noPaymentMessage":{"text": "To adjust your policy please review or complete the remaining questions and follow the prompts."},</v>
      </c>
      <c r="I2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"noPaymentMessage": "To adjust your policy please review or complete the remaining questions and follow the prompts.",</v>
      </c>
      <c r="J262" s="26" t="str">
        <f ca="1">SUBSTITUTE(SUBSTITUTE(SUBSTITUTE(SUBSTITUTE(SUBSTITUTE(SUBSTITUTE(SUBSTITUTE(SUBSTITUTE(
TRIM(CLEAN(Table_Text[[#This Row],[Quote]])),
" {","{"),
"{ ","{"),
" }","}"),
"} ","}"),
" [","["),
"[ ","["),
" ]","]"),
"] ","]")</f>
        <v>"noPaymentMessage": "To adjust your policy please review or complete the remaining questions and follow the prompts.",</v>
      </c>
      <c r="K262" s="26"/>
      <c r="L262" t="s">
        <v>1676</v>
      </c>
    </row>
    <row r="263" spans="2:12" s="22" customFormat="1" ht="21" customHeight="1">
      <c r="B263" s="28" t="s">
        <v>1333</v>
      </c>
      <c r="C263" s="27"/>
      <c r="D26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reviewTriggeredHeader</v>
      </c>
      <c r="F263" s="26" t="str">
        <f ca="1">IF(Table_Text[[#This Row],[Header]]="Yes","",IF(Table_Text[[#This Row],[Property]]&lt;&gt;"",SUBSTITUTE(Table_Text[[#This Row],[Type]]," ","")&amp;SUBSTITUTE(Table_Text[[#This Row],[Property]]," ",""),""))</f>
        <v>SidebarCancellationReviewTriggeredHeader</v>
      </c>
      <c r="G2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"reviewTriggeredHeader": {
            "text": "Your cancellation needs to be reviewed by one of our representatives."
        },</v>
      </c>
      <c r="H263" s="68" t="str">
        <f ca="1">SUBSTITUTE(SUBSTITUTE(SUBSTITUTE(SUBSTITUTE(SUBSTITUTE(SUBSTITUTE(SUBSTITUTE(SUBSTITUTE(
TRIM(CLEAN(Table_Text[[#This Row],[Config]])),
" {","{"),
"{ ","{"),
" }","}"),
"} ","}"),
" [","["),
"[ ","["),
" ]","]"),
"] ","]")</f>
        <v>"reviewTriggeredHeader":{"text": "Your cancellation needs to be reviewed by one of our representatives."},</v>
      </c>
      <c r="I2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"reviewTriggeredHeader": "Your cancellation needs to be reviewed by one of our representatives.",</v>
      </c>
      <c r="J263" s="26" t="str">
        <f ca="1">SUBSTITUTE(SUBSTITUTE(SUBSTITUTE(SUBSTITUTE(SUBSTITUTE(SUBSTITUTE(SUBSTITUTE(SUBSTITUTE(
TRIM(CLEAN(Table_Text[[#This Row],[Quote]])),
" {","{"),
"{ ","{"),
" }","}"),
"} ","}"),
" [","["),
"[ ","["),
" ]","]"),
"] ","]")</f>
        <v>"reviewTriggeredHeader": "Your cancellation needs to be reviewed by one of our representatives.",</v>
      </c>
      <c r="K263" s="26"/>
      <c r="L263" s="51" t="s">
        <v>1753</v>
      </c>
    </row>
    <row r="264" spans="2:12" s="22" customFormat="1" ht="21" customHeight="1">
      <c r="B264" s="28" t="s">
        <v>1334</v>
      </c>
      <c r="C264" s="27"/>
      <c r="D26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reviewTriggeredLabel</v>
      </c>
      <c r="F264" s="26" t="str">
        <f ca="1">IF(Table_Text[[#This Row],[Header]]="Yes","",IF(Table_Text[[#This Row],[Property]]&lt;&gt;"",SUBSTITUTE(Table_Text[[#This Row],[Type]]," ","")&amp;SUBSTITUTE(Table_Text[[#This Row],[Property]]," ",""),""))</f>
        <v>SidebarCancellationReviewTriggeredLabel</v>
      </c>
      <c r="G2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"reviewTriggeredLabel": {
            "text": "Cancellation Needs Review"
        },</v>
      </c>
      <c r="H264" s="68" t="str">
        <f ca="1">SUBSTITUTE(SUBSTITUTE(SUBSTITUTE(SUBSTITUTE(SUBSTITUTE(SUBSTITUTE(SUBSTITUTE(SUBSTITUTE(
TRIM(CLEAN(Table_Text[[#This Row],[Config]])),
" {","{"),
"{ ","{"),
" }","}"),
"} ","}"),
" [","["),
"[ ","["),
" ]","]"),
"] ","]")</f>
        <v>"reviewTriggeredLabel":{"text": "Cancellation Needs Review"},</v>
      </c>
      <c r="I2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"reviewTriggeredLabel": "Cancellation Needs Review",</v>
      </c>
      <c r="J264" s="26" t="str">
        <f ca="1">SUBSTITUTE(SUBSTITUTE(SUBSTITUTE(SUBSTITUTE(SUBSTITUTE(SUBSTITUTE(SUBSTITUTE(SUBSTITUTE(
TRIM(CLEAN(Table_Text[[#This Row],[Quote]])),
" {","{"),
"{ ","{"),
" }","}"),
"} ","}"),
" [","["),
"[ ","["),
" ]","]"),
"] ","]")</f>
        <v>"reviewTriggeredLabel": "Cancellation Needs Review",</v>
      </c>
      <c r="K264" s="26"/>
      <c r="L264" s="51" t="s">
        <v>1754</v>
      </c>
    </row>
    <row r="265" spans="2:12" s="22" customFormat="1" ht="21" customHeight="1">
      <c r="B265" s="290" t="s">
        <v>1335</v>
      </c>
      <c r="C265" s="27"/>
      <c r="D26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reviewTriggeredMessageDefault</v>
      </c>
      <c r="F265" s="26" t="str">
        <f ca="1">IF(Table_Text[[#This Row],[Header]]="Yes","",IF(Table_Text[[#This Row],[Property]]&lt;&gt;"",SUBSTITUTE(Table_Text[[#This Row],[Type]]," ","")&amp;SUBSTITUTE(Table_Text[[#This Row],[Property]]," ",""),""))</f>
        <v>SidebarCancellationReviewTriggeredMessageDefault</v>
      </c>
      <c r="G2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"reviewTriggeredMessageDefault": {
            "text": "Based on your selections your cancellation request needs to be reviewed before you can complete your cancellation."
        },</v>
      </c>
      <c r="H265" s="68" t="str">
        <f ca="1">SUBSTITUTE(SUBSTITUTE(SUBSTITUTE(SUBSTITUTE(SUBSTITUTE(SUBSTITUTE(SUBSTITUTE(SUBSTITUTE(
TRIM(CLEAN(Table_Text[[#This Row],[Config]])),
" {","{"),
"{ ","{"),
" }","}"),
"} ","}"),
" [","["),
"[ ","["),
" ]","]"),
"] ","]")</f>
        <v>"reviewTriggeredMessageDefault":{"text": "Based on your selections your cancellation request needs to be reviewed before you can complete your cancellation."},</v>
      </c>
      <c r="I2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"reviewTriggeredMessageDefault": "Based on your selections your cancellation request needs to be reviewed before you can complete your cancellation.",</v>
      </c>
      <c r="J265" s="26" t="str">
        <f ca="1">SUBSTITUTE(SUBSTITUTE(SUBSTITUTE(SUBSTITUTE(SUBSTITUTE(SUBSTITUTE(SUBSTITUTE(SUBSTITUTE(
TRIM(CLEAN(Table_Text[[#This Row],[Quote]])),
" {","{"),
"{ ","{"),
" }","}"),
"} ","}"),
" [","["),
"[ ","["),
" ]","]"),
"] ","]")</f>
        <v>"reviewTriggeredMessageDefault": "Based on your selections your cancellation request needs to be reviewed before you can complete your cancellation.",</v>
      </c>
      <c r="K265" s="26"/>
      <c r="L265" s="51" t="s">
        <v>1755</v>
      </c>
    </row>
    <row r="266" spans="2:12" s="22" customFormat="1" ht="21" customHeight="1">
      <c r="B266" s="290" t="s">
        <v>1336</v>
      </c>
      <c r="C266" s="27"/>
      <c r="D26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reviewTriggeredMessageAppendix</v>
      </c>
      <c r="F266" s="26" t="str">
        <f ca="1">IF(Table_Text[[#This Row],[Header]]="Yes","",IF(Table_Text[[#This Row],[Property]]&lt;&gt;"",SUBSTITUTE(Table_Text[[#This Row],[Type]]," ","")&amp;SUBSTITUTE(Table_Text[[#This Row],[Property]]," ",""),""))</f>
        <v>SidebarCancellationReviewTriggeredMessageAppendix</v>
      </c>
      <c r="G2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"reviewTriggeredMessageAppendix": {
            "text": "If you would like to discuss your cancellation with one of our representatives please request a call-back."
        },</v>
      </c>
      <c r="H266" s="68" t="str">
        <f ca="1">SUBSTITUTE(SUBSTITUTE(SUBSTITUTE(SUBSTITUTE(SUBSTITUTE(SUBSTITUTE(SUBSTITUTE(SUBSTITUTE(
TRIM(CLEAN(Table_Text[[#This Row],[Config]])),
" {","{"),
"{ ","{"),
" }","}"),
"} ","}"),
" [","["),
"[ ","["),
" ]","]"),
"] ","]")</f>
        <v>"reviewTriggeredMessageAppendix":{"text": "If you would like to discuss your cancellation with one of our representatives please request a call-back."},</v>
      </c>
      <c r="I2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"reviewTriggeredMessageAppendix": "If you would like to discuss your cancellation with one of our representatives please request a call-back.",</v>
      </c>
      <c r="J266" s="26" t="str">
        <f ca="1">SUBSTITUTE(SUBSTITUTE(SUBSTITUTE(SUBSTITUTE(SUBSTITUTE(SUBSTITUTE(SUBSTITUTE(SUBSTITUTE(
TRIM(CLEAN(Table_Text[[#This Row],[Quote]])),
" {","{"),
"{ ","{"),
" }","}"),
"} ","}"),
" [","["),
"[ ","["),
" ]","]"),
"] ","]")</f>
        <v>"reviewTriggeredMessageAppendix": "If you would like to discuss your cancellation with one of our representatives please request a call-back.",</v>
      </c>
      <c r="K266" s="26"/>
      <c r="L266" s="51" t="s">
        <v>1757</v>
      </c>
    </row>
    <row r="267" spans="2:12" s="22" customFormat="1" ht="21" customHeight="1">
      <c r="B267" s="290" t="s">
        <v>1337</v>
      </c>
      <c r="C267" s="27"/>
      <c r="D26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endorsementTriggeredHeader</v>
      </c>
      <c r="F267" s="26" t="str">
        <f ca="1">IF(Table_Text[[#This Row],[Header]]="Yes","",IF(Table_Text[[#This Row],[Property]]&lt;&gt;"",SUBSTITUTE(Table_Text[[#This Row],[Type]]," ","")&amp;SUBSTITUTE(Table_Text[[#This Row],[Property]]," ",""),""))</f>
        <v>SidebarCancellationEndorsementTriggeredHeader</v>
      </c>
      <c r="G2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"endorsementTriggeredHeader": {
            "text": "Your cancellation needs to be reviewed by one of our representatives."
        },</v>
      </c>
      <c r="H267" s="68" t="str">
        <f ca="1">SUBSTITUTE(SUBSTITUTE(SUBSTITUTE(SUBSTITUTE(SUBSTITUTE(SUBSTITUTE(SUBSTITUTE(SUBSTITUTE(
TRIM(CLEAN(Table_Text[[#This Row],[Config]])),
" {","{"),
"{ ","{"),
" }","}"),
"} ","}"),
" [","["),
"[ ","["),
" ]","]"),
"] ","]")</f>
        <v>"endorsementTriggeredHeader":{"text": "Your cancellation needs to be reviewed by one of our representatives."},</v>
      </c>
      <c r="I2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"endorsementTriggeredHeader": "Your cancellation needs to be reviewed by one of our representatives.",</v>
      </c>
      <c r="J267" s="26" t="str">
        <f ca="1">SUBSTITUTE(SUBSTITUTE(SUBSTITUTE(SUBSTITUTE(SUBSTITUTE(SUBSTITUTE(SUBSTITUTE(SUBSTITUTE(
TRIM(CLEAN(Table_Text[[#This Row],[Quote]])),
" {","{"),
"{ ","{"),
" }","}"),
"} ","}"),
" [","["),
"[ ","["),
" ]","]"),
"] ","]")</f>
        <v>"endorsementTriggeredHeader": "Your cancellation needs to be reviewed by one of our representatives.",</v>
      </c>
      <c r="K267" s="26"/>
      <c r="L267" s="51" t="s">
        <v>1753</v>
      </c>
    </row>
    <row r="268" spans="2:12" s="22" customFormat="1" ht="21" customHeight="1">
      <c r="B268" s="290" t="s">
        <v>1338</v>
      </c>
      <c r="C268" s="27"/>
      <c r="D26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endorsementTriggeredLabel</v>
      </c>
      <c r="F268" s="26" t="str">
        <f ca="1">IF(Table_Text[[#This Row],[Header]]="Yes","",IF(Table_Text[[#This Row],[Property]]&lt;&gt;"",SUBSTITUTE(Table_Text[[#This Row],[Type]]," ","")&amp;SUBSTITUTE(Table_Text[[#This Row],[Property]]," ",""),""))</f>
        <v>SidebarCancellationEndorsementTriggeredLabel</v>
      </c>
      <c r="G2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"endorsementTriggeredLabel": {
            "text": "Cancellation Needs Review"
        },</v>
      </c>
      <c r="H268" s="68" t="str">
        <f ca="1">SUBSTITUTE(SUBSTITUTE(SUBSTITUTE(SUBSTITUTE(SUBSTITUTE(SUBSTITUTE(SUBSTITUTE(SUBSTITUTE(
TRIM(CLEAN(Table_Text[[#This Row],[Config]])),
" {","{"),
"{ ","{"),
" }","}"),
"} ","}"),
" [","["),
"[ ","["),
" ]","]"),
"] ","]")</f>
        <v>"endorsementTriggeredLabel":{"text": "Cancellation Needs Review"},</v>
      </c>
      <c r="I2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"endorsementTriggeredLabel": "Cancellation Needs Review",</v>
      </c>
      <c r="J268" s="26" t="str">
        <f ca="1">SUBSTITUTE(SUBSTITUTE(SUBSTITUTE(SUBSTITUTE(SUBSTITUTE(SUBSTITUTE(SUBSTITUTE(SUBSTITUTE(
TRIM(CLEAN(Table_Text[[#This Row],[Quote]])),
" {","{"),
"{ ","{"),
" }","}"),
"} ","}"),
" [","["),
"[ ","["),
" ]","]"),
"] ","]")</f>
        <v>"endorsementTriggeredLabel": "Cancellation Needs Review",</v>
      </c>
      <c r="K268" s="26"/>
      <c r="L268" s="51" t="s">
        <v>1754</v>
      </c>
    </row>
    <row r="269" spans="2:12" s="22" customFormat="1" ht="21" customHeight="1">
      <c r="B269" s="290" t="s">
        <v>1339</v>
      </c>
      <c r="C269" s="27"/>
      <c r="D26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endorsementTriggeredMessageDefault</v>
      </c>
      <c r="F269" s="26" t="str">
        <f ca="1">IF(Table_Text[[#This Row],[Header]]="Yes","",IF(Table_Text[[#This Row],[Property]]&lt;&gt;"",SUBSTITUTE(Table_Text[[#This Row],[Type]]," ","")&amp;SUBSTITUTE(Table_Text[[#This Row],[Property]]," ",""),""))</f>
        <v>SidebarCancellationEndorsementTriggeredMessageDefault</v>
      </c>
      <c r="G2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"endorsementTriggeredMessageDefault": {
            "text": "Based on your selections your cancellation request needs to be reviewed before you can complete your cancellation."
        },</v>
      </c>
      <c r="H269" s="68" t="str">
        <f ca="1">SUBSTITUTE(SUBSTITUTE(SUBSTITUTE(SUBSTITUTE(SUBSTITUTE(SUBSTITUTE(SUBSTITUTE(SUBSTITUTE(
TRIM(CLEAN(Table_Text[[#This Row],[Config]])),
" {","{"),
"{ ","{"),
" }","}"),
"} ","}"),
" [","["),
"[ ","["),
" ]","]"),
"] ","]")</f>
        <v>"endorsementTriggeredMessageDefault":{"text": "Based on your selections your cancellation request needs to be reviewed before you can complete your cancellation."},</v>
      </c>
      <c r="I2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"endorsementTriggeredMessageDefault": "Based on your selections your cancellation request needs to be reviewed before you can complete your cancellation.",</v>
      </c>
      <c r="J269" s="26" t="str">
        <f ca="1">SUBSTITUTE(SUBSTITUTE(SUBSTITUTE(SUBSTITUTE(SUBSTITUTE(SUBSTITUTE(SUBSTITUTE(SUBSTITUTE(
TRIM(CLEAN(Table_Text[[#This Row],[Quote]])),
" {","{"),
"{ ","{"),
" }","}"),
"} ","}"),
" [","["),
"[ ","["),
" ]","]"),
"] ","]")</f>
        <v>"endorsementTriggeredMessageDefault": "Based on your selections your cancellation request needs to be reviewed before you can complete your cancellation.",</v>
      </c>
      <c r="K269" s="26"/>
      <c r="L269" s="51" t="s">
        <v>1755</v>
      </c>
    </row>
    <row r="270" spans="2:12" s="22" customFormat="1" ht="21" customHeight="1">
      <c r="B270" s="290" t="s">
        <v>1340</v>
      </c>
      <c r="C270" s="27"/>
      <c r="D27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endorsementTriggeredMessageAppendix</v>
      </c>
      <c r="F270" s="26" t="str">
        <f ca="1">IF(Table_Text[[#This Row],[Header]]="Yes","",IF(Table_Text[[#This Row],[Property]]&lt;&gt;"",SUBSTITUTE(Table_Text[[#This Row],[Type]]," ","")&amp;SUBSTITUTE(Table_Text[[#This Row],[Property]]," ",""),""))</f>
        <v>SidebarCancellationEndorsementTriggeredMessageAppendix</v>
      </c>
      <c r="G2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"endorsementTriggeredMessageAppendix": {
            "text": "If you would like to discuss your cancellation with one of our representatives please request a call-back."
        },</v>
      </c>
      <c r="H270" s="68" t="str">
        <f ca="1">SUBSTITUTE(SUBSTITUTE(SUBSTITUTE(SUBSTITUTE(SUBSTITUTE(SUBSTITUTE(SUBSTITUTE(SUBSTITUTE(
TRIM(CLEAN(Table_Text[[#This Row],[Config]])),
" {","{"),
"{ ","{"),
" }","}"),
"} ","}"),
" [","["),
"[ ","["),
" ]","]"),
"] ","]")</f>
        <v>"endorsementTriggeredMessageAppendix":{"text": "If you would like to discuss your cancellation with one of our representatives please request a call-back."},</v>
      </c>
      <c r="I2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"endorsementTriggeredMessageAppendix": "If you would like to discuss your cancellation with one of our representatives please request a call-back.",</v>
      </c>
      <c r="J270" s="26" t="str">
        <f ca="1">SUBSTITUTE(SUBSTITUTE(SUBSTITUTE(SUBSTITUTE(SUBSTITUTE(SUBSTITUTE(SUBSTITUTE(SUBSTITUTE(
TRIM(CLEAN(Table_Text[[#This Row],[Quote]])),
" {","{"),
"{ ","{"),
" }","}"),
"} ","}"),
" [","["),
"[ ","["),
" ]","]"),
"] ","]")</f>
        <v>"endorsementTriggeredMessageAppendix": "If you would like to discuss your cancellation with one of our representatives please request a call-back.",</v>
      </c>
      <c r="K270" s="26"/>
      <c r="L270" s="51" t="s">
        <v>1757</v>
      </c>
    </row>
    <row r="271" spans="2:12" s="22" customFormat="1" ht="21" customHeight="1">
      <c r="B271" s="28" t="s">
        <v>1341</v>
      </c>
      <c r="C271" s="27"/>
      <c r="D27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declineTriggeredHeader</v>
      </c>
      <c r="F271" s="26" t="str">
        <f ca="1">IF(Table_Text[[#This Row],[Header]]="Yes","",IF(Table_Text[[#This Row],[Property]]&lt;&gt;"",SUBSTITUTE(Table_Text[[#This Row],[Type]]," ","")&amp;SUBSTITUTE(Table_Text[[#This Row],[Property]]," ",""),""))</f>
        <v>SidebarCancellationDeclineTriggeredHeader</v>
      </c>
      <c r="G2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"declineTriggeredHeader": {
            "text": "We are unable to cancel your policy."
        },</v>
      </c>
      <c r="H271" s="68" t="str">
        <f ca="1">SUBSTITUTE(SUBSTITUTE(SUBSTITUTE(SUBSTITUTE(SUBSTITUTE(SUBSTITUTE(SUBSTITUTE(SUBSTITUTE(
TRIM(CLEAN(Table_Text[[#This Row],[Config]])),
" {","{"),
"{ ","{"),
" }","}"),
"} ","}"),
" [","["),
"[ ","["),
" ]","]"),
"] ","]")</f>
        <v>"declineTriggeredHeader":{"text": "We are unable to cancel your policy."},</v>
      </c>
      <c r="I2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"declineTriggeredHeader": "We are unable to cancel your policy.",</v>
      </c>
      <c r="J271" s="26" t="str">
        <f ca="1">SUBSTITUTE(SUBSTITUTE(SUBSTITUTE(SUBSTITUTE(SUBSTITUTE(SUBSTITUTE(SUBSTITUTE(SUBSTITUTE(
TRIM(CLEAN(Table_Text[[#This Row],[Quote]])),
" {","{"),
"{ ","{"),
" }","}"),
"} ","}"),
" [","["),
"[ ","["),
" ]","]"),
"] ","]")</f>
        <v>"declineTriggeredHeader": "We are unable to cancel your policy.",</v>
      </c>
      <c r="K271" s="26"/>
      <c r="L271" s="51" t="s">
        <v>1758</v>
      </c>
    </row>
    <row r="272" spans="2:12" s="22" customFormat="1" ht="21" customHeight="1">
      <c r="B272" s="28" t="s">
        <v>1342</v>
      </c>
      <c r="C272" s="27"/>
      <c r="D27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declineTriggeredLabel</v>
      </c>
      <c r="F272" s="26" t="str">
        <f ca="1">IF(Table_Text[[#This Row],[Header]]="Yes","",IF(Table_Text[[#This Row],[Property]]&lt;&gt;"",SUBSTITUTE(Table_Text[[#This Row],[Type]]," ","")&amp;SUBSTITUTE(Table_Text[[#This Row],[Property]]," ",""),""))</f>
        <v>SidebarCancellationDeclineTriggeredLabel</v>
      </c>
      <c r="G2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"declineTriggeredLabel": {
            "text": "Cancellation Declined"
        },</v>
      </c>
      <c r="H272" s="68" t="str">
        <f ca="1">SUBSTITUTE(SUBSTITUTE(SUBSTITUTE(SUBSTITUTE(SUBSTITUTE(SUBSTITUTE(SUBSTITUTE(SUBSTITUTE(
TRIM(CLEAN(Table_Text[[#This Row],[Config]])),
" {","{"),
"{ ","{"),
" }","}"),
"} ","}"),
" [","["),
"[ ","["),
" ]","]"),
"] ","]")</f>
        <v>"declineTriggeredLabel":{"text": "Cancellation Declined"},</v>
      </c>
      <c r="I2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"declineTriggeredLabel": "Cancellation Declined",</v>
      </c>
      <c r="J272" s="26" t="str">
        <f ca="1">SUBSTITUTE(SUBSTITUTE(SUBSTITUTE(SUBSTITUTE(SUBSTITUTE(SUBSTITUTE(SUBSTITUTE(SUBSTITUTE(
TRIM(CLEAN(Table_Text[[#This Row],[Quote]])),
" {","{"),
"{ ","{"),
" }","}"),
"} ","}"),
" [","["),
"[ ","["),
" ]","]"),
"] ","]")</f>
        <v>"declineTriggeredLabel": "Cancellation Declined",</v>
      </c>
      <c r="K272" s="26"/>
      <c r="L272" s="51" t="s">
        <v>1759</v>
      </c>
    </row>
    <row r="273" spans="2:12" s="22" customFormat="1" ht="21" customHeight="1">
      <c r="B273" s="28" t="s">
        <v>1343</v>
      </c>
      <c r="C273" s="27"/>
      <c r="D27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declineTriggeredMessageDefault</v>
      </c>
      <c r="F273" s="26" t="str">
        <f ca="1">IF(Table_Text[[#This Row],[Header]]="Yes","",IF(Table_Text[[#This Row],[Property]]&lt;&gt;"",SUBSTITUTE(Table_Text[[#This Row],[Type]]," ","")&amp;SUBSTITUTE(Table_Text[[#This Row],[Property]]," ",""),""))</f>
        <v>SidebarCancellationDeclineTriggeredMessageDefault</v>
      </c>
      <c r="G2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"declineTriggeredMessageDefault": {
            "text": "Unfortunately you are ineligible to cancel this policy based on your selections."
        },</v>
      </c>
      <c r="H273" s="68" t="str">
        <f ca="1">SUBSTITUTE(SUBSTITUTE(SUBSTITUTE(SUBSTITUTE(SUBSTITUTE(SUBSTITUTE(SUBSTITUTE(SUBSTITUTE(
TRIM(CLEAN(Table_Text[[#This Row],[Config]])),
" {","{"),
"{ ","{"),
" }","}"),
"} ","}"),
" [","["),
"[ ","["),
" ]","]"),
"] ","]")</f>
        <v>"declineTriggeredMessageDefault":{"text": "Unfortunately you are ineligible to cancel this policy based on your selections."},</v>
      </c>
      <c r="I2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"declineTriggeredMessageDefault": "Unfortunately you are ineligible to cancel this policy based on your selections.",</v>
      </c>
      <c r="J273" s="26" t="str">
        <f ca="1">SUBSTITUTE(SUBSTITUTE(SUBSTITUTE(SUBSTITUTE(SUBSTITUTE(SUBSTITUTE(SUBSTITUTE(SUBSTITUTE(
TRIM(CLEAN(Table_Text[[#This Row],[Quote]])),
" {","{"),
"{ ","{"),
" }","}"),
"} ","}"),
" [","["),
"[ ","["),
" ]","]"),
"] ","]")</f>
        <v>"declineTriggeredMessageDefault": "Unfortunately you are ineligible to cancel this policy based on your selections.",</v>
      </c>
      <c r="K273" s="26"/>
      <c r="L273" s="51" t="s">
        <v>1760</v>
      </c>
    </row>
    <row r="274" spans="2:12" s="22" customFormat="1" ht="21" customHeight="1">
      <c r="B274" s="28" t="s">
        <v>1344</v>
      </c>
      <c r="C274" s="27"/>
      <c r="D27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declineTriggeredMessageAppendix</v>
      </c>
      <c r="F274" s="26" t="str">
        <f ca="1">IF(Table_Text[[#This Row],[Header]]="Yes","",IF(Table_Text[[#This Row],[Property]]&lt;&gt;"",SUBSTITUTE(Table_Text[[#This Row],[Type]]," ","")&amp;SUBSTITUTE(Table_Text[[#This Row],[Property]]," ",""),""))</f>
        <v>SidebarCancellationDeclineTriggeredMessageAppendix</v>
      </c>
      <c r="G2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"declineTriggeredMessageAppendix": {
            "text": "If you would like to discuss your policy with one of our representatives please request a call-back."
        },</v>
      </c>
      <c r="H274" s="68" t="str">
        <f ca="1">SUBSTITUTE(SUBSTITUTE(SUBSTITUTE(SUBSTITUTE(SUBSTITUTE(SUBSTITUTE(SUBSTITUTE(SUBSTITUTE(
TRIM(CLEAN(Table_Text[[#This Row],[Config]])),
" {","{"),
"{ ","{"),
" }","}"),
"} ","}"),
" [","["),
"[ ","["),
" ]","]"),
"] ","]")</f>
        <v>"declineTriggeredMessageAppendix":{"text": "If you would like to discuss your policy with one of our representatives please request a call-back."},</v>
      </c>
      <c r="I2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"declineTriggeredMessageAppendix": "If you would like to discuss your policy with one of our representatives please request a call-back.",</v>
      </c>
      <c r="J274" s="26" t="str">
        <f ca="1">SUBSTITUTE(SUBSTITUTE(SUBSTITUTE(SUBSTITUTE(SUBSTITUTE(SUBSTITUTE(SUBSTITUTE(SUBSTITUTE(
TRIM(CLEAN(Table_Text[[#This Row],[Quote]])),
" {","{"),
"{ ","{"),
" }","}"),
"} ","}"),
" [","["),
"[ ","["),
" ]","]"),
"] ","]")</f>
        <v>"declineTriggeredMessageAppendix": "If you would like to discuss your policy with one of our representatives please request a call-back.",</v>
      </c>
      <c r="K274" s="26"/>
      <c r="L274" s="51" t="s">
        <v>1761</v>
      </c>
    </row>
    <row r="275" spans="2:12" s="22" customFormat="1" ht="21" customHeight="1">
      <c r="B275" s="28" t="s">
        <v>1345</v>
      </c>
      <c r="C275" s="27"/>
      <c r="D27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errorTriggeredHeader</v>
      </c>
      <c r="F275" s="26" t="str">
        <f ca="1">IF(Table_Text[[#This Row],[Header]]="Yes","",IF(Table_Text[[#This Row],[Property]]&lt;&gt;"",SUBSTITUTE(Table_Text[[#This Row],[Type]]," ","")&amp;SUBSTITUTE(Table_Text[[#This Row],[Property]]," ",""),""))</f>
        <v>SidebarCancellationErrorTriggeredHeader</v>
      </c>
      <c r="G2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"errorTriggeredHeader": {
            "text": "We cannot cancel your policy online."
        },</v>
      </c>
      <c r="H275" s="68" t="str">
        <f ca="1">SUBSTITUTE(SUBSTITUTE(SUBSTITUTE(SUBSTITUTE(SUBSTITUTE(SUBSTITUTE(SUBSTITUTE(SUBSTITUTE(
TRIM(CLEAN(Table_Text[[#This Row],[Config]])),
" {","{"),
"{ ","{"),
" }","}"),
"} ","}"),
" [","["),
"[ ","["),
" ]","]"),
"] ","]")</f>
        <v>"errorTriggeredHeader":{"text": "We cannot cancel your policy online."},</v>
      </c>
      <c r="I2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"errorTriggeredHeader": "We cannot cancel your policy online.",</v>
      </c>
      <c r="J275" s="26" t="str">
        <f ca="1">SUBSTITUTE(SUBSTITUTE(SUBSTITUTE(SUBSTITUTE(SUBSTITUTE(SUBSTITUTE(SUBSTITUTE(SUBSTITUTE(
TRIM(CLEAN(Table_Text[[#This Row],[Quote]])),
" {","{"),
"{ ","{"),
" }","}"),
"} ","}"),
" [","["),
"[ ","["),
" ]","]"),
"] ","]")</f>
        <v>"errorTriggeredHeader": "We cannot cancel your policy online.",</v>
      </c>
      <c r="K275" s="26"/>
      <c r="L275" s="51" t="s">
        <v>1762</v>
      </c>
    </row>
    <row r="276" spans="2:12" s="22" customFormat="1" ht="21" customHeight="1">
      <c r="B276" s="28" t="s">
        <v>1346</v>
      </c>
      <c r="C276" s="27"/>
      <c r="D27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errorTriggeredLabel</v>
      </c>
      <c r="F276" s="26" t="str">
        <f ca="1">IF(Table_Text[[#This Row],[Header]]="Yes","",IF(Table_Text[[#This Row],[Property]]&lt;&gt;"",SUBSTITUTE(Table_Text[[#This Row],[Type]]," ","")&amp;SUBSTITUTE(Table_Text[[#This Row],[Property]]," ",""),""))</f>
        <v>SidebarCancellationErrorTriggeredLabel</v>
      </c>
      <c r="G2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"errorTriggeredLabel": {
            "text": "Calculation Error"
        },</v>
      </c>
      <c r="H276" s="68" t="str">
        <f ca="1">SUBSTITUTE(SUBSTITUTE(SUBSTITUTE(SUBSTITUTE(SUBSTITUTE(SUBSTITUTE(SUBSTITUTE(SUBSTITUTE(
TRIM(CLEAN(Table_Text[[#This Row],[Config]])),
" {","{"),
"{ ","{"),
" }","}"),
"} ","}"),
" [","["),
"[ ","["),
" ]","]"),
"] ","]")</f>
        <v>"errorTriggeredLabel":{"text": "Calculation Error"},</v>
      </c>
      <c r="I2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"errorTriggeredLabel": "Calculation Error",</v>
      </c>
      <c r="J276" s="26" t="str">
        <f ca="1">SUBSTITUTE(SUBSTITUTE(SUBSTITUTE(SUBSTITUTE(SUBSTITUTE(SUBSTITUTE(SUBSTITUTE(SUBSTITUTE(
TRIM(CLEAN(Table_Text[[#This Row],[Quote]])),
" {","{"),
"{ ","{"),
" }","}"),
"} ","}"),
" [","["),
"[ ","["),
" ]","]"),
"] ","]")</f>
        <v>"errorTriggeredLabel": "Calculation Error",</v>
      </c>
      <c r="K276" s="26"/>
      <c r="L276" s="52" t="str">
        <f t="shared" ref="L276" si="4">L112</f>
        <v>Calculation Error</v>
      </c>
    </row>
    <row r="277" spans="2:12" s="22" customFormat="1" ht="21" customHeight="1">
      <c r="B277" s="28" t="s">
        <v>1347</v>
      </c>
      <c r="C277" s="27"/>
      <c r="D27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errorTriggeredMessageDefault</v>
      </c>
      <c r="F277" s="26" t="str">
        <f ca="1">IF(Table_Text[[#This Row],[Header]]="Yes","",IF(Table_Text[[#This Row],[Property]]&lt;&gt;"",SUBSTITUTE(Table_Text[[#This Row],[Type]]," ","")&amp;SUBSTITUTE(Table_Text[[#This Row],[Property]]," ",""),""))</f>
        <v>SidebarCancellationErrorTriggeredMessageDefault</v>
      </c>
      <c r="G2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"errorTriggeredMessageDefault": {
            "text": "Unfortunately our online channel is unable to process your calculation based of your selections."
        },</v>
      </c>
      <c r="H277" s="68" t="str">
        <f ca="1">SUBSTITUTE(SUBSTITUTE(SUBSTITUTE(SUBSTITUTE(SUBSTITUTE(SUBSTITUTE(SUBSTITUTE(SUBSTITUTE(
TRIM(CLEAN(Table_Text[[#This Row],[Config]])),
" {","{"),
"{ ","{"),
" }","}"),
"} ","}"),
" [","["),
"[ ","["),
" ]","]"),
"] ","]")</f>
        <v>"errorTriggeredMessageDefault":{"text": "Unfortunately our online channel is unable to process your calculation based of your selections."},</v>
      </c>
      <c r="I2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"errorTriggeredMessageDefault": "Unfortunately our online channel is unable to process your calculation based of your selections.",</v>
      </c>
      <c r="J277" s="26" t="str">
        <f ca="1">SUBSTITUTE(SUBSTITUTE(SUBSTITUTE(SUBSTITUTE(SUBSTITUTE(SUBSTITUTE(SUBSTITUTE(SUBSTITUTE(
TRIM(CLEAN(Table_Text[[#This Row],[Quote]])),
" {","{"),
"{ ","{"),
" }","}"),
"} ","}"),
" [","["),
"[ ","["),
" ]","]"),
"] ","]")</f>
        <v>"errorTriggeredMessageDefault": "Unfortunately our online channel is unable to process your calculation based of your selections.",</v>
      </c>
      <c r="K277" s="26"/>
      <c r="L277" s="51" t="s">
        <v>1763</v>
      </c>
    </row>
    <row r="278" spans="2:12" s="22" customFormat="1" ht="21" customHeight="1">
      <c r="B278" s="28" t="s">
        <v>1348</v>
      </c>
      <c r="C278" s="27"/>
      <c r="D27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errorTriggeredMessageAppendix</v>
      </c>
      <c r="F278" s="26" t="str">
        <f ca="1">IF(Table_Text[[#This Row],[Header]]="Yes","",IF(Table_Text[[#This Row],[Property]]&lt;&gt;"",SUBSTITUTE(Table_Text[[#This Row],[Type]]," ","")&amp;SUBSTITUTE(Table_Text[[#This Row],[Property]]," ",""),""))</f>
        <v>SidebarCancellationErrorTriggeredMessageAppendix</v>
      </c>
      <c r="G2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"errorTriggeredMessageAppendix": {
            "text": "If you would like to discuss your policy with one of our representatives please request a call-back."
        },</v>
      </c>
      <c r="H278" s="68" t="str">
        <f ca="1">SUBSTITUTE(SUBSTITUTE(SUBSTITUTE(SUBSTITUTE(SUBSTITUTE(SUBSTITUTE(SUBSTITUTE(SUBSTITUTE(
TRIM(CLEAN(Table_Text[[#This Row],[Config]])),
" {","{"),
"{ ","{"),
" }","}"),
"} ","}"),
" [","["),
"[ ","["),
" ]","]"),
"] ","]")</f>
        <v>"errorTriggeredMessageAppendix":{"text": "If you would like to discuss your policy with one of our representatives please request a call-back."},</v>
      </c>
      <c r="I2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"errorTriggeredMessageAppendix": "If you would like to discuss your policy with one of our representatives please request a call-back.",</v>
      </c>
      <c r="J278" s="26" t="str">
        <f ca="1">SUBSTITUTE(SUBSTITUTE(SUBSTITUTE(SUBSTITUTE(SUBSTITUTE(SUBSTITUTE(SUBSTITUTE(SUBSTITUTE(
TRIM(CLEAN(Table_Text[[#This Row],[Quote]])),
" {","{"),
"{ ","{"),
" }","}"),
"} ","}"),
" [","["),
"[ ","["),
" ]","]"),
"] ","]")</f>
        <v>"errorTriggeredMessageAppendix": "If you would like to discuss your policy with one of our representatives please request a call-back.",</v>
      </c>
      <c r="K278" s="26"/>
      <c r="L278" s="51" t="s">
        <v>1761</v>
      </c>
    </row>
    <row r="279" spans="2:12" s="22" customFormat="1" ht="21" customHeight="1">
      <c r="B279" s="28" t="s">
        <v>1075</v>
      </c>
      <c r="C279" s="27"/>
      <c r="D27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reviewHeader</v>
      </c>
      <c r="F279" s="26" t="str">
        <f ca="1">IF(Table_Text[[#This Row],[Header]]="Yes","",IF(Table_Text[[#This Row],[Property]]&lt;&gt;"",SUBSTITUTE(Table_Text[[#This Row],[Type]]," ","")&amp;SUBSTITUTE(Table_Text[[#This Row],[Property]]," ",""),""))</f>
        <v>SidebarCancellationReviewHeader</v>
      </c>
      <c r="G2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"reviewHeader": {
            "text": "Please review the details of this cancellation."
        },</v>
      </c>
      <c r="H279" s="68" t="str">
        <f ca="1">SUBSTITUTE(SUBSTITUTE(SUBSTITUTE(SUBSTITUTE(SUBSTITUTE(SUBSTITUTE(SUBSTITUTE(SUBSTITUTE(
TRIM(CLEAN(Table_Text[[#This Row],[Config]])),
" {","{"),
"{ ","{"),
" }","}"),
"} ","}"),
" [","["),
"[ ","["),
" ]","]"),
"] ","]")</f>
        <v>"reviewHeader":{"text": "Please review the details of this cancellation."},</v>
      </c>
      <c r="I2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"reviewHeader": "Please review the details of this cancellation.",</v>
      </c>
      <c r="J279" s="26" t="str">
        <f ca="1">SUBSTITUTE(SUBSTITUTE(SUBSTITUTE(SUBSTITUTE(SUBSTITUTE(SUBSTITUTE(SUBSTITUTE(SUBSTITUTE(
TRIM(CLEAN(Table_Text[[#This Row],[Quote]])),
" {","{"),
"{ ","{"),
" }","}"),
"} ","}"),
" [","["),
"[ ","["),
" ]","]"),
"] ","]")</f>
        <v>"reviewHeader": "Please review the details of this cancellation.",</v>
      </c>
      <c r="K279" s="26"/>
      <c r="L279" s="51" t="s">
        <v>1764</v>
      </c>
    </row>
    <row r="280" spans="2:12" s="22" customFormat="1" ht="21" customHeight="1">
      <c r="B280" s="28" t="s">
        <v>1076</v>
      </c>
      <c r="C280" s="27"/>
      <c r="D28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reviewLabel</v>
      </c>
      <c r="F280" s="26" t="str">
        <f ca="1">IF(Table_Text[[#This Row],[Header]]="Yes","",IF(Table_Text[[#This Row],[Property]]&lt;&gt;"",SUBSTITUTE(Table_Text[[#This Row],[Type]]," ","")&amp;SUBSTITUTE(Table_Text[[#This Row],[Property]]," ",""),""))</f>
        <v>SidebarCancellationReviewLabel</v>
      </c>
      <c r="G2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"reviewLabel": {
            "text": "Cancellation Cost"
        },</v>
      </c>
      <c r="H280" s="68" t="str">
        <f ca="1">SUBSTITUTE(SUBSTITUTE(SUBSTITUTE(SUBSTITUTE(SUBSTITUTE(SUBSTITUTE(SUBSTITUTE(SUBSTITUTE(
TRIM(CLEAN(Table_Text[[#This Row],[Config]])),
" {","{"),
"{ ","{"),
" }","}"),
"} ","}"),
" [","["),
"[ ","["),
" ]","]"),
"] ","]")</f>
        <v>"reviewLabel":{"text": "Cancellation Cost"},</v>
      </c>
      <c r="I2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"reviewLabel": "Cancellation Cost",</v>
      </c>
      <c r="J280" s="26" t="str">
        <f ca="1">SUBSTITUTE(SUBSTITUTE(SUBSTITUTE(SUBSTITUTE(SUBSTITUTE(SUBSTITUTE(SUBSTITUTE(SUBSTITUTE(
TRIM(CLEAN(Table_Text[[#This Row],[Quote]])),
" {","{"),
"{ ","{"),
" }","}"),
"} ","}"),
" [","["),
"[ ","["),
" ]","]"),
"] ","]")</f>
        <v>"reviewLabel": "Cancellation Cost",</v>
      </c>
      <c r="K280" s="26"/>
      <c r="L280" s="51" t="s">
        <v>1765</v>
      </c>
    </row>
    <row r="281" spans="2:12" s="22" customFormat="1" ht="21" customHeight="1">
      <c r="B281" s="292" t="s">
        <v>916</v>
      </c>
      <c r="C281" s="27"/>
      <c r="D28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reviewMessage</v>
      </c>
      <c r="F281" s="26" t="str">
        <f ca="1">IF(Table_Text[[#This Row],[Header]]="Yes","",IF(Table_Text[[#This Row],[Property]]&lt;&gt;"",SUBSTITUTE(Table_Text[[#This Row],[Type]]," ","")&amp;SUBSTITUTE(Table_Text[[#This Row],[Property]]," ",""),""))</f>
        <v>SidebarCancellationReviewMessage</v>
      </c>
      <c r="G2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"reviewMessage": {
            "text": "Please review the details of this cancellation. When ready, please approve, decline, or return the cancellation request to the customer to request more information."
        },</v>
      </c>
      <c r="H281" s="68" t="str">
        <f ca="1">SUBSTITUTE(SUBSTITUTE(SUBSTITUTE(SUBSTITUTE(SUBSTITUTE(SUBSTITUTE(SUBSTITUTE(SUBSTITUTE(
TRIM(CLEAN(Table_Text[[#This Row],[Config]])),
" {","{"),
"{ ","{"),
" }","}"),
"} ","}"),
" [","["),
"[ ","["),
" ]","]"),
"] ","]")</f>
        <v>"reviewMessage":{"text": "Please review the details of this cancellation. When ready, please approve, decline, or return the cancellation request to the customer to request more information."},</v>
      </c>
      <c r="I2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"reviewMessage": "Please review the details of this cancellation. When ready, please approve, decline, or return the cancellation request to the customer to request more information.",</v>
      </c>
      <c r="J281" s="26" t="str">
        <f ca="1">SUBSTITUTE(SUBSTITUTE(SUBSTITUTE(SUBSTITUTE(SUBSTITUTE(SUBSTITUTE(SUBSTITUTE(SUBSTITUTE(
TRIM(CLEAN(Table_Text[[#This Row],[Quote]])),
" {","{"),
"{ ","{"),
" }","}"),
"} ","}"),
" [","["),
"[ ","["),
" ]","]"),
"] ","]")</f>
        <v>"reviewMessage": "Please review the details of this cancellation. When ready, please approve, decline, or return the cancellation request to the customer to request more information.",</v>
      </c>
      <c r="K281" s="26"/>
      <c r="L281" s="51" t="s">
        <v>1766</v>
      </c>
    </row>
    <row r="282" spans="2:12" s="22" customFormat="1" ht="21" customHeight="1">
      <c r="B282" s="290" t="s">
        <v>1222</v>
      </c>
      <c r="C282" s="27"/>
      <c r="D28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endorsementHeader</v>
      </c>
      <c r="F282" s="26" t="str">
        <f ca="1">IF(Table_Text[[#This Row],[Header]]="Yes","",IF(Table_Text[[#This Row],[Property]]&lt;&gt;"",SUBSTITUTE(Table_Text[[#This Row],[Type]]," ","")&amp;SUBSTITUTE(Table_Text[[#This Row],[Property]]," ",""),""))</f>
        <v>SidebarCancellationEndorsementHeader</v>
      </c>
      <c r="G2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"endorsementHeader": {
            "text": "Cancellation refered for endorsement."
        },</v>
      </c>
      <c r="H282" s="68" t="str">
        <f ca="1">SUBSTITUTE(SUBSTITUTE(SUBSTITUTE(SUBSTITUTE(SUBSTITUTE(SUBSTITUTE(SUBSTITUTE(SUBSTITUTE(
TRIM(CLEAN(Table_Text[[#This Row],[Config]])),
" {","{"),
"{ ","{"),
" }","}"),
"} ","}"),
" [","["),
"[ ","["),
" ]","]"),
"] ","]")</f>
        <v>"endorsementHeader":{"text": "Cancellation refered for endorsement."},</v>
      </c>
      <c r="I2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"endorsementHeader": "Cancellation refered for endorsement.",</v>
      </c>
      <c r="J282" s="26" t="str">
        <f ca="1">SUBSTITUTE(SUBSTITUTE(SUBSTITUTE(SUBSTITUTE(SUBSTITUTE(SUBSTITUTE(SUBSTITUTE(SUBSTITUTE(
TRIM(CLEAN(Table_Text[[#This Row],[Quote]])),
" {","{"),
"{ ","{"),
" }","}"),
"} ","}"),
" [","["),
"[ ","["),
" ]","]"),
"] ","]")</f>
        <v>"endorsementHeader": "Cancellation refered for endorsement.",</v>
      </c>
      <c r="K282" s="26"/>
      <c r="L282" s="51" t="s">
        <v>1767</v>
      </c>
    </row>
    <row r="283" spans="2:12" s="22" customFormat="1" ht="21" customHeight="1">
      <c r="B283" s="290" t="s">
        <v>1223</v>
      </c>
      <c r="C283" s="27"/>
      <c r="D28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endorsementLabel</v>
      </c>
      <c r="F283" s="26" t="str">
        <f ca="1">IF(Table_Text[[#This Row],[Header]]="Yes","",IF(Table_Text[[#This Row],[Property]]&lt;&gt;"",SUBSTITUTE(Table_Text[[#This Row],[Type]]," ","")&amp;SUBSTITUTE(Table_Text[[#This Row],[Property]]," ",""),""))</f>
        <v>SidebarCancellationEndorsementLabel</v>
      </c>
      <c r="G2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"endorsementLabel": {
            "text": "Cancellation Cost"
        },</v>
      </c>
      <c r="H283" s="68" t="str">
        <f ca="1">SUBSTITUTE(SUBSTITUTE(SUBSTITUTE(SUBSTITUTE(SUBSTITUTE(SUBSTITUTE(SUBSTITUTE(SUBSTITUTE(
TRIM(CLEAN(Table_Text[[#This Row],[Config]])),
" {","{"),
"{ ","{"),
" }","}"),
"} ","}"),
" [","["),
"[ ","["),
" ]","]"),
"] ","]")</f>
        <v>"endorsementLabel":{"text": "Cancellation Cost"},</v>
      </c>
      <c r="I2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"endorsementLabel": "Cancellation Cost",</v>
      </c>
      <c r="J283" s="26" t="str">
        <f ca="1">SUBSTITUTE(SUBSTITUTE(SUBSTITUTE(SUBSTITUTE(SUBSTITUTE(SUBSTITUTE(SUBSTITUTE(SUBSTITUTE(
TRIM(CLEAN(Table_Text[[#This Row],[Quote]])),
" {","{"),
"{ ","{"),
" }","}"),
"} ","}"),
" [","["),
"[ ","["),
" ]","]"),
"] ","]")</f>
        <v>"endorsementLabel": "Cancellation Cost",</v>
      </c>
      <c r="K283" s="26"/>
      <c r="L283" s="51" t="s">
        <v>1765</v>
      </c>
    </row>
    <row r="284" spans="2:12" s="22" customFormat="1" ht="21" customHeight="1">
      <c r="B284" s="292" t="s">
        <v>918</v>
      </c>
      <c r="C284" s="27"/>
      <c r="D28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endorsementMessage</v>
      </c>
      <c r="F284" s="26" t="str">
        <f ca="1">IF(Table_Text[[#This Row],[Header]]="Yes","",IF(Table_Text[[#This Row],[Property]]&lt;&gt;"",SUBSTITUTE(Table_Text[[#This Row],[Type]]," ","")&amp;SUBSTITUTE(Table_Text[[#This Row],[Property]]," ",""),""))</f>
        <v>SidebarCancellationEndorsementMessage</v>
      </c>
      <c r="G2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"endorsementMessage": {
            "text": "Please review the details of this cancellation. When ready, please approve, decline, or return the cancellation request to the customer to request more information."
        },</v>
      </c>
      <c r="H284" s="68" t="str">
        <f ca="1">SUBSTITUTE(SUBSTITUTE(SUBSTITUTE(SUBSTITUTE(SUBSTITUTE(SUBSTITUTE(SUBSTITUTE(SUBSTITUTE(
TRIM(CLEAN(Table_Text[[#This Row],[Config]])),
" {","{"),
"{ ","{"),
" }","}"),
"} ","}"),
" [","["),
"[ ","["),
" ]","]"),
"] ","]")</f>
        <v>"endorsementMessage":{"text": "Please review the details of this cancellation. When ready, please approve, decline, or return the cancellation request to the customer to request more information."},</v>
      </c>
      <c r="I2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"endorsementMessage": "Please review the details of this cancellation. When ready, please approve, decline, or return the cancellation request to the customer to request more information.",</v>
      </c>
      <c r="J284" s="26" t="str">
        <f ca="1">SUBSTITUTE(SUBSTITUTE(SUBSTITUTE(SUBSTITUTE(SUBSTITUTE(SUBSTITUTE(SUBSTITUTE(SUBSTITUTE(
TRIM(CLEAN(Table_Text[[#This Row],[Quote]])),
" {","{"),
"{ ","{"),
" }","}"),
"} ","}"),
" [","["),
"[ ","["),
" ]","]"),
"] ","]")</f>
        <v>"endorsementMessage": "Please review the details of this cancellation. When ready, please approve, decline, or return the cancellation request to the customer to request more information.",</v>
      </c>
      <c r="K284" s="26"/>
      <c r="L284" s="51" t="s">
        <v>1766</v>
      </c>
    </row>
    <row r="285" spans="2:12" s="22" customFormat="1" ht="21" customHeight="1">
      <c r="B285" s="28" t="s">
        <v>1882</v>
      </c>
      <c r="C285" s="27"/>
      <c r="D28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autoApprovedHeader</v>
      </c>
      <c r="F285" s="26" t="str">
        <f ca="1">IF(Table_Text[[#This Row],[Header]]="Yes","",IF(Table_Text[[#This Row],[Property]]&lt;&gt;"",SUBSTITUTE(Table_Text[[#This Row],[Type]]," ","")&amp;SUBSTITUTE(Table_Text[[#This Row],[Property]]," ",""),""))</f>
        <v>SidebarCancellationAutoApprovedHeader</v>
      </c>
      <c r="G2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"autoApprovedHeader": {
            "text": "We have calculated a cost to cancel your policy based on the information provided."
        },</v>
      </c>
      <c r="H285" s="68" t="str">
        <f ca="1">SUBSTITUTE(SUBSTITUTE(SUBSTITUTE(SUBSTITUTE(SUBSTITUTE(SUBSTITUTE(SUBSTITUTE(SUBSTITUTE(
TRIM(CLEAN(Table_Text[[#This Row],[Config]])),
" {","{"),
"{ ","{"),
" }","}"),
"} ","}"),
" [","["),
"[ ","["),
" ]","]"),
"] ","]")</f>
        <v>"autoApprovedHeader":{"text": "We have calculated a cost to cancel your policy based on the information provided."},</v>
      </c>
      <c r="I2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"autoApprovedHeader": "We have calculated a cost to cancel your policy based on the information provided.",</v>
      </c>
      <c r="J285" s="26" t="str">
        <f ca="1">SUBSTITUTE(SUBSTITUTE(SUBSTITUTE(SUBSTITUTE(SUBSTITUTE(SUBSTITUTE(SUBSTITUTE(SUBSTITUTE(
TRIM(CLEAN(Table_Text[[#This Row],[Quote]])),
" {","{"),
"{ ","{"),
" }","}"),
"} ","}"),
" [","["),
"[ ","["),
" ]","]"),
"] ","]")</f>
        <v>"autoApprovedHeader": "We have calculated a cost to cancel your policy based on the information provided.",</v>
      </c>
      <c r="K285" s="26"/>
      <c r="L285" s="51" t="s">
        <v>1750</v>
      </c>
    </row>
    <row r="286" spans="2:12" s="22" customFormat="1" ht="21" customHeight="1">
      <c r="B286" s="28" t="s">
        <v>1883</v>
      </c>
      <c r="C286" s="27"/>
      <c r="D28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autoApprovedLabel</v>
      </c>
      <c r="F286" s="26" t="str">
        <f ca="1">IF(Table_Text[[#This Row],[Header]]="Yes","",IF(Table_Text[[#This Row],[Property]]&lt;&gt;"",SUBSTITUTE(Table_Text[[#This Row],[Type]]," ","")&amp;SUBSTITUTE(Table_Text[[#This Row],[Property]]," ",""),""))</f>
        <v>SidebarCancellationAutoApprovedLabel</v>
      </c>
      <c r="G2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"autoApprovedLabel": {
            "text": "Cancellation Cost"
        },</v>
      </c>
      <c r="H286" s="68" t="str">
        <f ca="1">SUBSTITUTE(SUBSTITUTE(SUBSTITUTE(SUBSTITUTE(SUBSTITUTE(SUBSTITUTE(SUBSTITUTE(SUBSTITUTE(
TRIM(CLEAN(Table_Text[[#This Row],[Config]])),
" {","{"),
"{ ","{"),
" }","}"),
"} ","}"),
" [","["),
"[ ","["),
" ]","]"),
"] ","]")</f>
        <v>"autoApprovedLabel":{"text": "Cancellation Cost"},</v>
      </c>
      <c r="I2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"autoApprovedLabel": "Cancellation Cost",</v>
      </c>
      <c r="J286" s="26" t="str">
        <f ca="1">SUBSTITUTE(SUBSTITUTE(SUBSTITUTE(SUBSTITUTE(SUBSTITUTE(SUBSTITUTE(SUBSTITUTE(SUBSTITUTE(
TRIM(CLEAN(Table_Text[[#This Row],[Quote]])),
" {","{"),
"{ ","{"),
" }","}"),
"} ","}"),
" [","["),
"[ ","["),
" ]","]"),
"] ","]")</f>
        <v>"autoApprovedLabel": "Cancellation Cost",</v>
      </c>
      <c r="K286" s="26"/>
      <c r="L286" s="51" t="s">
        <v>1765</v>
      </c>
    </row>
    <row r="287" spans="2:12" s="22" customFormat="1" ht="21" customHeight="1">
      <c r="B287" s="28" t="s">
        <v>1884</v>
      </c>
      <c r="C287" s="27"/>
      <c r="D28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autoApprovedMessage</v>
      </c>
      <c r="F287" s="26" t="str">
        <f ca="1">IF(Table_Text[[#This Row],[Header]]="Yes","",IF(Table_Text[[#This Row],[Property]]&lt;&gt;"",SUBSTITUTE(Table_Text[[#This Row],[Type]]," ","")&amp;SUBSTITUTE(Table_Text[[#This Row],[Property]]," ",""),""))</f>
        <v>SidebarCancellationAutoApprovedMessage</v>
      </c>
      <c r="G28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"autoApprovedMessage": {
            "text": "To cancel your policy please complete the remaining questions and follow the prompts."
        },</v>
      </c>
      <c r="H287" s="68" t="str">
        <f ca="1">SUBSTITUTE(SUBSTITUTE(SUBSTITUTE(SUBSTITUTE(SUBSTITUTE(SUBSTITUTE(SUBSTITUTE(SUBSTITUTE(
TRIM(CLEAN(Table_Text[[#This Row],[Config]])),
" {","{"),
"{ ","{"),
" }","}"),
"} ","}"),
" [","["),
"[ ","["),
" ]","]"),
"] ","]")</f>
        <v>"autoApprovedMessage":{"text": "To cancel your policy please complete the remaining questions and follow the prompts."},</v>
      </c>
      <c r="I28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"autoApprovedMessage": "To cancel your policy please complete the remaining questions and follow the prompts.",</v>
      </c>
      <c r="J287" s="26" t="str">
        <f ca="1">SUBSTITUTE(SUBSTITUTE(SUBSTITUTE(SUBSTITUTE(SUBSTITUTE(SUBSTITUTE(SUBSTITUTE(SUBSTITUTE(
TRIM(CLEAN(Table_Text[[#This Row],[Quote]])),
" {","{"),
"{ ","{"),
" }","}"),
"} ","}"),
" [","["),
"[ ","["),
" ]","]"),
"] ","]")</f>
        <v>"autoApprovedMessage": "To cancel your policy please complete the remaining questions and follow the prompts.",</v>
      </c>
      <c r="K287" s="26"/>
      <c r="L287" s="51" t="s">
        <v>1749</v>
      </c>
    </row>
    <row r="288" spans="2:12" s="22" customFormat="1" ht="21" customHeight="1">
      <c r="B288" s="28" t="s">
        <v>1249</v>
      </c>
      <c r="C288" s="27"/>
      <c r="D28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approvedHeader</v>
      </c>
      <c r="F288" s="26" t="str">
        <f ca="1">IF(Table_Text[[#This Row],[Header]]="Yes","",IF(Table_Text[[#This Row],[Property]]&lt;&gt;"",SUBSTITUTE(Table_Text[[#This Row],[Type]]," ","")&amp;SUBSTITUTE(Table_Text[[#This Row],[Property]]," ",""),""))</f>
        <v>SidebarCancellationApprovedHeader</v>
      </c>
      <c r="G2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"approvedHeader": {
            "text": "Your cancellation has been approved and is ready for you to review and complete."
        },</v>
      </c>
      <c r="H288" s="68" t="str">
        <f ca="1">SUBSTITUTE(SUBSTITUTE(SUBSTITUTE(SUBSTITUTE(SUBSTITUTE(SUBSTITUTE(SUBSTITUTE(SUBSTITUTE(
TRIM(CLEAN(Table_Text[[#This Row],[Config]])),
" {","{"),
"{ ","{"),
" }","}"),
"} ","}"),
" [","["),
"[ ","["),
" ]","]"),
"] ","]")</f>
        <v>"approvedHeader":{"text": "Your cancellation has been approved and is ready for you to review and complete."},</v>
      </c>
      <c r="I28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"approvedHeader": "Your cancellation has been approved and is ready for you to review and complete.",</v>
      </c>
      <c r="J288" s="26" t="str">
        <f ca="1">SUBSTITUTE(SUBSTITUTE(SUBSTITUTE(SUBSTITUTE(SUBSTITUTE(SUBSTITUTE(SUBSTITUTE(SUBSTITUTE(
TRIM(CLEAN(Table_Text[[#This Row],[Quote]])),
" {","{"),
"{ ","{"),
" }","}"),
"} ","}"),
" [","["),
"[ ","["),
" ]","]"),
"] ","]")</f>
        <v>"approvedHeader": "Your cancellation has been approved and is ready for you to review and complete.",</v>
      </c>
      <c r="K288" s="26"/>
      <c r="L288" s="51" t="s">
        <v>1768</v>
      </c>
    </row>
    <row r="289" spans="2:12" s="22" customFormat="1" ht="21" customHeight="1">
      <c r="B289" s="28" t="s">
        <v>1250</v>
      </c>
      <c r="C289" s="27"/>
      <c r="D28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8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approvedLabel</v>
      </c>
      <c r="F289" s="26" t="str">
        <f ca="1">IF(Table_Text[[#This Row],[Header]]="Yes","",IF(Table_Text[[#This Row],[Property]]&lt;&gt;"",SUBSTITUTE(Table_Text[[#This Row],[Type]]," ","")&amp;SUBSTITUTE(Table_Text[[#This Row],[Property]]," ",""),""))</f>
        <v>SidebarCancellationApprovedLabel</v>
      </c>
      <c r="G28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"approvedLabel": {
            "text": "Cancellation Approved"
        },</v>
      </c>
      <c r="H289" s="68" t="str">
        <f ca="1">SUBSTITUTE(SUBSTITUTE(SUBSTITUTE(SUBSTITUTE(SUBSTITUTE(SUBSTITUTE(SUBSTITUTE(SUBSTITUTE(
TRIM(CLEAN(Table_Text[[#This Row],[Config]])),
" {","{"),
"{ ","{"),
" }","}"),
"} ","}"),
" [","["),
"[ ","["),
" ]","]"),
"] ","]")</f>
        <v>"approvedLabel":{"text": "Cancellation Approved"},</v>
      </c>
      <c r="I28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"approvedLabel": "Cancellation Approved",</v>
      </c>
      <c r="J289" s="26" t="str">
        <f ca="1">SUBSTITUTE(SUBSTITUTE(SUBSTITUTE(SUBSTITUTE(SUBSTITUTE(SUBSTITUTE(SUBSTITUTE(SUBSTITUTE(
TRIM(CLEAN(Table_Text[[#This Row],[Quote]])),
" {","{"),
"{ ","{"),
" }","}"),
"} ","}"),
" [","["),
"[ ","["),
" ]","]"),
"] ","]")</f>
        <v>"approvedLabel": "Cancellation Approved",</v>
      </c>
      <c r="K289" s="26"/>
      <c r="L289" s="51" t="s">
        <v>1756</v>
      </c>
    </row>
    <row r="290" spans="2:12" s="22" customFormat="1" ht="21" customHeight="1">
      <c r="B290" s="28" t="s">
        <v>1251</v>
      </c>
      <c r="C290" s="27"/>
      <c r="D29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approvedMessage</v>
      </c>
      <c r="F290" s="26" t="str">
        <f ca="1">IF(Table_Text[[#This Row],[Header]]="Yes","",IF(Table_Text[[#This Row],[Property]]&lt;&gt;"",SUBSTITUTE(Table_Text[[#This Row],[Type]]," ","")&amp;SUBSTITUTE(Table_Text[[#This Row],[Property]]," ",""),""))</f>
        <v>SidebarCancellationApprovedMessage</v>
      </c>
      <c r="G29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"approvedMessage": {
            "text": "We have approved your cancellation based on the information provided."
        },</v>
      </c>
      <c r="H290" s="68" t="str">
        <f ca="1">SUBSTITUTE(SUBSTITUTE(SUBSTITUTE(SUBSTITUTE(SUBSTITUTE(SUBSTITUTE(SUBSTITUTE(SUBSTITUTE(
TRIM(CLEAN(Table_Text[[#This Row],[Config]])),
" {","{"),
"{ ","{"),
" }","}"),
"} ","}"),
" [","["),
"[ ","["),
" ]","]"),
"] ","]")</f>
        <v>"approvedMessage":{"text": "We have approved your cancellation based on the information provided."},</v>
      </c>
      <c r="I2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"approvedMessage": "We have approved your cancellation based on the information provided.",</v>
      </c>
      <c r="J290" s="26" t="str">
        <f ca="1">SUBSTITUTE(SUBSTITUTE(SUBSTITUTE(SUBSTITUTE(SUBSTITUTE(SUBSTITUTE(SUBSTITUTE(SUBSTITUTE(
TRIM(CLEAN(Table_Text[[#This Row],[Quote]])),
" {","{"),
"{ ","{"),
" }","}"),
"} ","}"),
" [","["),
"[ ","["),
" ]","]"),
"] ","]")</f>
        <v>"approvedMessage": "We have approved your cancellation based on the information provided.",</v>
      </c>
      <c r="K290" s="26"/>
      <c r="L290" s="51" t="s">
        <v>1769</v>
      </c>
    </row>
    <row r="291" spans="2:12" s="22" customFormat="1" ht="21" customHeight="1">
      <c r="B291" s="27" t="s">
        <v>34</v>
      </c>
      <c r="C291" s="27"/>
      <c r="D29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Cancellation</v>
      </c>
      <c r="E2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291" s="26" t="str">
        <f ca="1">IF(Table_Text[[#This Row],[Header]]="Yes","",IF(Table_Text[[#This Row],[Property]]&lt;&gt;"",SUBSTITUTE(Table_Text[[#This Row],[Type]]," ","")&amp;SUBSTITUTE(Table_Text[[#This Row],[Property]]," ",""),""))</f>
        <v>SidebarCancellationSummaryLabel</v>
      </c>
      <c r="G2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"Cancellation Summary"
        }
    },</v>
      </c>
      <c r="H291" s="68" t="str">
        <f ca="1">SUBSTITUTE(SUBSTITUTE(SUBSTITUTE(SUBSTITUTE(SUBSTITUTE(SUBSTITUTE(SUBSTITUTE(SUBSTITUTE(
TRIM(CLEAN(Table_Text[[#This Row],[Config]])),
" {","{"),
"{ ","{"),
" }","}"),
"} ","}"),
" [","["),
"[ ","["),
" ]","]"),
"] ","]")</f>
        <v>"summaryLabel":{"text": "Cancellation Summary"}},</v>
      </c>
      <c r="I2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"Cancellation Summary"
    },</v>
      </c>
      <c r="J291" s="26" t="str">
        <f ca="1">SUBSTITUTE(SUBSTITUTE(SUBSTITUTE(SUBSTITUTE(SUBSTITUTE(SUBSTITUTE(SUBSTITUTE(SUBSTITUTE(
TRIM(CLEAN(Table_Text[[#This Row],[Quote]])),
" {","{"),
"{ ","{"),
" }","}"),
"} ","}"),
" [","["),
"[ ","["),
" ]","]"),
"] ","]")</f>
        <v>"summaryLabel": "Cancellation Summary"},</v>
      </c>
      <c r="K291" s="26"/>
      <c r="L291" s="51" t="s">
        <v>1739</v>
      </c>
    </row>
    <row r="292" spans="2:12" ht="29.25" thickBot="1">
      <c r="B292" s="15" t="s">
        <v>604</v>
      </c>
      <c r="C292" s="15" t="s">
        <v>60</v>
      </c>
      <c r="D292"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92"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292" s="15" t="str">
        <f>IF(Table_Text[[#This Row],[Header]]="Yes","",IF(Table_Text[[#This Row],[Property]]&lt;&gt;"",SUBSTITUTE(Table_Text[[#This Row],[Type]]," ","")&amp;SUBSTITUTE(Table_Text[[#This Row],[Property]]," ",""),""))</f>
        <v/>
      </c>
      <c r="G292"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292" s="15" t="str">
        <f ca="1">SUBSTITUTE(SUBSTITUTE(SUBSTITUTE(SUBSTITUTE(SUBSTITUTE(SUBSTITUTE(SUBSTITUTE(SUBSTITUTE(
TRIM(CLEAN(Table_Text[[#This Row],[Config]])),
" {","{"),
"{ ","{"),
" }","}"),
"} ","}"),
" [","["),
"[ ","["),
" ]","]"),
"] ","]")</f>
        <v>"formElements":{</v>
      </c>
      <c r="I292"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292" s="15" t="str">
        <f ca="1">SUBSTITUTE(SUBSTITUTE(SUBSTITUTE(SUBSTITUTE(SUBSTITUTE(SUBSTITUTE(SUBSTITUTE(SUBSTITUTE(
TRIM(CLEAN(Table_Text[[#This Row],[Quote]])),
" {","{"),
"{ ","{"),
" }","}"),
"} ","}"),
" [","["),
"[ ","["),
" ]","]"),
"] ","]")</f>
        <v>"formElements":{</v>
      </c>
      <c r="K292" s="15"/>
      <c r="L292" s="33"/>
    </row>
    <row r="293" spans="2:12" s="22" customFormat="1" ht="21" hidden="1" customHeight="1">
      <c r="B293" s="27"/>
      <c r="C293" s="27"/>
      <c r="D2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2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93" s="26" t="str">
        <f>IF(Table_Text[[#This Row],[Header]]="Yes","",IF(Table_Text[[#This Row],[Property]]&lt;&gt;"",SUBSTITUTE(Table_Text[[#This Row],[Type]]," ","")&amp;SUBSTITUTE(Table_Text[[#This Row],[Property]]," ",""),""))</f>
        <v/>
      </c>
      <c r="G2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93" s="26" t="str">
        <f ca="1">SUBSTITUTE(SUBSTITUTE(SUBSTITUTE(SUBSTITUTE(SUBSTITUTE(SUBSTITUTE(SUBSTITUTE(SUBSTITUTE(
TRIM(CLEAN(Table_Text[[#This Row],[Config]])),
" {","{"),
"{ ","{"),
" }","}"),
"} ","}"),
" [","["),
"[ ","["),
" ]","]"),
"] ","]")</f>
        <v/>
      </c>
      <c r="I2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93" s="26" t="str">
        <f ca="1">SUBSTITUTE(SUBSTITUTE(SUBSTITUTE(SUBSTITUTE(SUBSTITUTE(SUBSTITUTE(SUBSTITUTE(SUBSTITUTE(
TRIM(CLEAN(Table_Text[[#This Row],[Quote]])),
" {","{"),
"{ ","{"),
" }","}"),
"} ","}"),
" [","["),
"[ ","["),
" ]","]"),
"] ","]")</f>
        <v/>
      </c>
      <c r="K293" s="27"/>
      <c r="L293" s="52"/>
    </row>
    <row r="294" spans="2:12" s="22" customFormat="1" ht="21" customHeight="1">
      <c r="B294" s="27" t="s">
        <v>605</v>
      </c>
      <c r="C294" s="27"/>
      <c r="D29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294" s="2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294" s="27" t="str">
        <f ca="1">IF(Table_Text[[#This Row],[Header]]="Yes","",IF(Table_Text[[#This Row],[Property]]&lt;&gt;"",SUBSTITUTE(Table_Text[[#This Row],[Type]]," ","")&amp;SUBSTITUTE(Table_Text[[#This Row],[Property]]," ",""),""))</f>
        <v>FormElementHelpMessageLabel</v>
      </c>
      <c r="G294"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294" s="27" t="str">
        <f ca="1">SUBSTITUTE(SUBSTITUTE(SUBSTITUTE(SUBSTITUTE(SUBSTITUTE(SUBSTITUTE(SUBSTITUTE(SUBSTITUTE(
TRIM(CLEAN(Table_Text[[#This Row],[Config]])),
" {","{"),
"{ ","{"),
" }","}"),
"} ","}"),
" [","["),
"[ ","["),
" ]","]"),
"] ","]")</f>
        <v>"helpMessageLabel":{"text": "What doest this mean and why is it important?"},</v>
      </c>
      <c r="I29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294" s="26" t="str">
        <f ca="1">SUBSTITUTE(SUBSTITUTE(SUBSTITUTE(SUBSTITUTE(SUBSTITUTE(SUBSTITUTE(SUBSTITUTE(SUBSTITUTE(
TRIM(CLEAN(Table_Text[[#This Row],[Quote]])),
" {","{"),
"{ ","{"),
" }","}"),
"} ","}"),
" [","["),
"[ ","["),
" ]","]"),
"] ","]")</f>
        <v>"helpMessageLabel": "What doest this mean and why is it important?",</v>
      </c>
      <c r="K294" s="27"/>
      <c r="L294" s="51" t="s">
        <v>606</v>
      </c>
    </row>
    <row r="295" spans="2:12" s="22" customFormat="1" ht="21" customHeight="1">
      <c r="B295" s="168" t="s">
        <v>607</v>
      </c>
      <c r="C295" s="27"/>
      <c r="D29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29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295" s="26" t="str">
        <f ca="1">IF(Table_Text[[#This Row],[Header]]="Yes","",IF(Table_Text[[#This Row],[Property]]&lt;&gt;"",SUBSTITUTE(Table_Text[[#This Row],[Type]]," ","")&amp;SUBSTITUTE(Table_Text[[#This Row],[Property]]," ",""),""))</f>
        <v>FormElementRepeatingAddItemButton</v>
      </c>
      <c r="G29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295" s="68" t="str">
        <f ca="1">SUBSTITUTE(SUBSTITUTE(SUBSTITUTE(SUBSTITUTE(SUBSTITUTE(SUBSTITUTE(SUBSTITUTE(SUBSTITUTE(
TRIM(CLEAN(Table_Text[[#This Row],[Config]])),
" {","{"),
"{ ","{"),
" }","}"),
"} ","}"),
" [","["),
"[ ","["),
" ]","]"),
"] ","]")</f>
        <v>"repeatingAddItemButton":{"text": "Add", "icon": "glyphicon glyphicon-plus"},</v>
      </c>
      <c r="I29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295" s="26" t="str">
        <f ca="1">SUBSTITUTE(SUBSTITUTE(SUBSTITUTE(SUBSTITUTE(SUBSTITUTE(SUBSTITUTE(SUBSTITUTE(SUBSTITUTE(
TRIM(CLEAN(Table_Text[[#This Row],[Quote]])),
" {","{"),
"{ ","{"),
" }","}"),
"} ","}"),
" [","["),
"[ ","["),
" ]","]"),
"] ","]")</f>
        <v>"repeatingAddItemButton": "Add",</v>
      </c>
      <c r="K295" s="179" t="s">
        <v>608</v>
      </c>
      <c r="L295" s="172" t="s">
        <v>609</v>
      </c>
    </row>
    <row r="296" spans="2:12" s="22" customFormat="1" ht="21" customHeight="1">
      <c r="B296" s="168" t="s">
        <v>610</v>
      </c>
      <c r="C296" s="27"/>
      <c r="D2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2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296" s="26" t="str">
        <f ca="1">IF(Table_Text[[#This Row],[Header]]="Yes","",IF(Table_Text[[#This Row],[Property]]&lt;&gt;"",SUBSTITUTE(Table_Text[[#This Row],[Type]]," ","")&amp;SUBSTITUTE(Table_Text[[#This Row],[Property]]," ",""),""))</f>
        <v>FormElementRepeatingRemoveItemButton</v>
      </c>
      <c r="G2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296" s="68" t="str">
        <f ca="1">SUBSTITUTE(SUBSTITUTE(SUBSTITUTE(SUBSTITUTE(SUBSTITUTE(SUBSTITUTE(SUBSTITUTE(SUBSTITUTE(
TRIM(CLEAN(Table_Text[[#This Row],[Config]])),
" {","{"),
"{ ","{"),
" }","}"),
"} ","}"),
" [","["),
"[ ","["),
" ]","]"),
"] ","]")</f>
        <v>"repeatingRemoveItemButton":{"text": "Remove", "icon": "glyphicon glyphicon-remove"}},</v>
      </c>
      <c r="I2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296" s="26" t="str">
        <f ca="1">SUBSTITUTE(SUBSTITUTE(SUBSTITUTE(SUBSTITUTE(SUBSTITUTE(SUBSTITUTE(SUBSTITUTE(SUBSTITUTE(
TRIM(CLEAN(Table_Text[[#This Row],[Quote]])),
" {","{"),
"{ ","{"),
" }","}"),
"} ","}"),
" [","["),
"[ ","["),
" ]","]"),
"] ","]")</f>
        <v>"repeatingRemoveItemButton": "Remove"},</v>
      </c>
      <c r="K296" s="179" t="s">
        <v>611</v>
      </c>
      <c r="L296" s="172" t="s">
        <v>612</v>
      </c>
    </row>
    <row r="297" spans="2:12" s="22" customFormat="1" ht="29.25" thickBot="1">
      <c r="B297" s="49" t="s">
        <v>805</v>
      </c>
      <c r="C297" s="15" t="s">
        <v>60</v>
      </c>
      <c r="D297" s="4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97" s="4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297" s="49" t="str">
        <f>IF(Table_Text[[#This Row],[Header]]="Yes","",IF(Table_Text[[#This Row],[Property]]&lt;&gt;"",SUBSTITUTE(Table_Text[[#This Row],[Type]]," ","")&amp;SUBSTITUTE(Table_Text[[#This Row],[Property]]," ",""),""))</f>
        <v/>
      </c>
      <c r="G297" s="4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297" s="49" t="str">
        <f ca="1">SUBSTITUTE(SUBSTITUTE(SUBSTITUTE(SUBSTITUTE(SUBSTITUTE(SUBSTITUTE(SUBSTITUTE(SUBSTITUTE(
TRIM(CLEAN(Table_Text[[#This Row],[Config]])),
" {","{"),
"{ ","{"),
" }","}"),
"} ","}"),
" [","["),
"[ ","["),
" ]","]"),
"] ","]")</f>
        <v>"sidebarPanels":{</v>
      </c>
      <c r="I297" s="4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297" s="49" t="str">
        <f ca="1">SUBSTITUTE(SUBSTITUTE(SUBSTITUTE(SUBSTITUTE(SUBSTITUTE(SUBSTITUTE(SUBSTITUTE(SUBSTITUTE(
TRIM(CLEAN(Table_Text[[#This Row],[Quote]])),
" {","{"),
"{ ","{"),
" }","}"),
"} ","}"),
" [","["),
"[ ","["),
" ]","]"),
"] ","]")</f>
        <v>"sidebarPanels":{</v>
      </c>
      <c r="K297" s="49"/>
      <c r="L297" s="48"/>
    </row>
    <row r="298" spans="2:12" s="22" customFormat="1" ht="21" hidden="1" customHeight="1">
      <c r="B298" s="27"/>
      <c r="C298" s="27"/>
      <c r="D2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2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98" s="26" t="str">
        <f>IF(Table_Text[[#This Row],[Header]]="Yes","",IF(Table_Text[[#This Row],[Property]]&lt;&gt;"",SUBSTITUTE(Table_Text[[#This Row],[Type]]," ","")&amp;SUBSTITUTE(Table_Text[[#This Row],[Property]]," ",""),""))</f>
        <v/>
      </c>
      <c r="G29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98" s="68" t="str">
        <f ca="1">SUBSTITUTE(SUBSTITUTE(SUBSTITUTE(SUBSTITUTE(SUBSTITUTE(SUBSTITUTE(SUBSTITUTE(SUBSTITUTE(
TRIM(CLEAN(Table_Text[[#This Row],[Config]])),
" {","{"),
"{ ","{"),
" }","}"),
"} ","}"),
" [","["),
"[ ","["),
" ]","]"),
"] ","]")</f>
        <v/>
      </c>
      <c r="I2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98" s="26" t="str">
        <f ca="1">SUBSTITUTE(SUBSTITUTE(SUBSTITUTE(SUBSTITUTE(SUBSTITUTE(SUBSTITUTE(SUBSTITUTE(SUBSTITUTE(
TRIM(CLEAN(Table_Text[[#This Row],[Quote]])),
" {","{"),
"{ ","{"),
" }","}"),
"} ","}"),
" [","["),
"[ ","["),
" ]","]"),
"] ","]")</f>
        <v/>
      </c>
      <c r="K298" s="26"/>
      <c r="L298" s="52"/>
    </row>
    <row r="299" spans="2:12" s="22" customFormat="1" ht="21" customHeight="1">
      <c r="B299" t="s">
        <v>806</v>
      </c>
      <c r="C299" s="27"/>
      <c r="D2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2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test1Header</v>
      </c>
      <c r="F299" s="26" t="str">
        <f ca="1">IF(Table_Text[[#This Row],[Header]]="Yes","",IF(Table_Text[[#This Row],[Property]]&lt;&gt;"",SUBSTITUTE(Table_Text[[#This Row],[Type]]," ","")&amp;SUBSTITUTE(Table_Text[[#This Row],[Property]]," ",""),""))</f>
        <v>SidebarPanelTest1Header</v>
      </c>
      <c r="G2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"test1Header": {
            "text": "Header 1"
        },</v>
      </c>
      <c r="H299" s="68" t="str">
        <f ca="1">SUBSTITUTE(SUBSTITUTE(SUBSTITUTE(SUBSTITUTE(SUBSTITUTE(SUBSTITUTE(SUBSTITUTE(SUBSTITUTE(
TRIM(CLEAN(Table_Text[[#This Row],[Config]])),
" {","{"),
"{ ","{"),
" }","}"),
"} ","}"),
" [","["),
"[ ","["),
" ]","]"),
"] ","]")</f>
        <v>"test1Header":{"text": "Header 1"},</v>
      </c>
      <c r="I2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"test1Header": "Header 1",</v>
      </c>
      <c r="J299" s="26" t="str">
        <f ca="1">SUBSTITUTE(SUBSTITUTE(SUBSTITUTE(SUBSTITUTE(SUBSTITUTE(SUBSTITUTE(SUBSTITUTE(SUBSTITUTE(
TRIM(CLEAN(Table_Text[[#This Row],[Quote]])),
" {","{"),
"{ ","{"),
" }","}"),
"} ","}"),
" [","["),
"[ ","["),
" ]","]"),
"] ","]")</f>
        <v>"test1Header": "Header 1",</v>
      </c>
      <c r="K299" s="26"/>
      <c r="L299" s="52" t="s">
        <v>807</v>
      </c>
    </row>
    <row r="300" spans="2:12" s="22" customFormat="1" ht="21" customHeight="1">
      <c r="B300" s="27" t="s">
        <v>808</v>
      </c>
      <c r="C300" s="27"/>
      <c r="D30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30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test1Body</v>
      </c>
      <c r="F300" s="26" t="str">
        <f ca="1">IF(Table_Text[[#This Row],[Header]]="Yes","",IF(Table_Text[[#This Row],[Property]]&lt;&gt;"",SUBSTITUTE(Table_Text[[#This Row],[Type]]," ","")&amp;SUBSTITUTE(Table_Text[[#This Row],[Property]]," ",""),""))</f>
        <v>SidebarPanelTest1Body</v>
      </c>
      <c r="G30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"test1Body": {
            "text": "&lt;p&gt;Some HTML content&lt;/p&gt;"
        },</v>
      </c>
      <c r="H300" s="68" t="str">
        <f ca="1">SUBSTITUTE(SUBSTITUTE(SUBSTITUTE(SUBSTITUTE(SUBSTITUTE(SUBSTITUTE(SUBSTITUTE(SUBSTITUTE(
TRIM(CLEAN(Table_Text[[#This Row],[Config]])),
" {","{"),
"{ ","{"),
" }","}"),
"} ","}"),
" [","["),
"[ ","["),
" ]","]"),
"] ","]")</f>
        <v>"test1Body":{"text": "&lt;p&gt;Some HTML content&lt;/p&gt;"},</v>
      </c>
      <c r="I30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"test1Body": "&lt;p&gt;Some HTML content&lt;/p&gt;",</v>
      </c>
      <c r="J300" s="26" t="str">
        <f ca="1">SUBSTITUTE(SUBSTITUTE(SUBSTITUTE(SUBSTITUTE(SUBSTITUTE(SUBSTITUTE(SUBSTITUTE(SUBSTITUTE(
TRIM(CLEAN(Table_Text[[#This Row],[Quote]])),
" {","{"),
"{ ","{"),
" }","}"),
"} ","}"),
" [","["),
"[ ","["),
" ]","]"),
"] ","]")</f>
        <v>"test1Body": "&lt;p&gt;Some HTML content&lt;/p&gt;",</v>
      </c>
      <c r="K300" s="26"/>
      <c r="L300" s="52" t="s">
        <v>809</v>
      </c>
    </row>
    <row r="301" spans="2:12" s="22" customFormat="1" ht="21" customHeight="1">
      <c r="B301" s="27" t="s">
        <v>810</v>
      </c>
      <c r="C301" s="27"/>
      <c r="D3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3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test1Footer</v>
      </c>
      <c r="F301" s="26" t="str">
        <f ca="1">IF(Table_Text[[#This Row],[Header]]="Yes","",IF(Table_Text[[#This Row],[Property]]&lt;&gt;"",SUBSTITUTE(Table_Text[[#This Row],[Type]]," ","")&amp;SUBSTITUTE(Table_Text[[#This Row],[Property]]," ",""),""))</f>
        <v>SidebarPanelTest1Footer</v>
      </c>
      <c r="G3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"test1Footer": {
            "text": "Footer 1"
        }
    },</v>
      </c>
      <c r="H301" s="68" t="str">
        <f ca="1">SUBSTITUTE(SUBSTITUTE(SUBSTITUTE(SUBSTITUTE(SUBSTITUTE(SUBSTITUTE(SUBSTITUTE(SUBSTITUTE(
TRIM(CLEAN(Table_Text[[#This Row],[Config]])),
" {","{"),
"{ ","{"),
" }","}"),
"} ","}"),
" [","["),
"[ ","["),
" ]","]"),
"] ","]")</f>
        <v>"test1Footer":{"text": "Footer 1"}},</v>
      </c>
      <c r="I3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"test1Footer": "Footer 1"
    },</v>
      </c>
      <c r="J301" s="26" t="str">
        <f ca="1">SUBSTITUTE(SUBSTITUTE(SUBSTITUTE(SUBSTITUTE(SUBSTITUTE(SUBSTITUTE(SUBSTITUTE(SUBSTITUTE(
TRIM(CLEAN(Table_Text[[#This Row],[Quote]])),
" {","{"),
"{ ","{"),
" }","}"),
"} ","}"),
" [","["),
"[ ","["),
" ]","]"),
"] ","]")</f>
        <v>"test1Footer": "Footer 1"},</v>
      </c>
      <c r="K301" s="26"/>
      <c r="L301" s="52" t="s">
        <v>811</v>
      </c>
    </row>
    <row r="302" spans="2:12" ht="29.25" thickBot="1">
      <c r="B302" s="15" t="s">
        <v>613</v>
      </c>
      <c r="C302" s="15" t="s">
        <v>60</v>
      </c>
      <c r="D302" s="15"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02" s="1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302" s="15" t="str">
        <f>IF(Table_Text[[#This Row],[Header]]="Yes","",IF(Table_Text[[#This Row],[Property]]&lt;&gt;"",SUBSTITUTE(Table_Text[[#This Row],[Type]]," ","")&amp;SUBSTITUTE(Table_Text[[#This Row],[Property]]," ",""),""))</f>
        <v/>
      </c>
      <c r="G302" s="1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302" s="15" t="str">
        <f ca="1">SUBSTITUTE(SUBSTITUTE(SUBSTITUTE(SUBSTITUTE(SUBSTITUTE(SUBSTITUTE(SUBSTITUTE(SUBSTITUTE(
TRIM(CLEAN(Table_Text[[#This Row],[Config]])),
" {","{"),
"{ ","{"),
" }","}"),
"} ","}"),
" [","["),
"[ ","["),
" ]","]"),
"] ","]")</f>
        <v>"workflow":{</v>
      </c>
      <c r="I302" s="1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302" s="15" t="str">
        <f ca="1">SUBSTITUTE(SUBSTITUTE(SUBSTITUTE(SUBSTITUTE(SUBSTITUTE(SUBSTITUTE(SUBSTITUTE(SUBSTITUTE(
TRIM(CLEAN(Table_Text[[#This Row],[Quote]])),
" {","{"),
"{ ","{"),
" }","}"),
"} ","}"),
" [","["),
"[ ","["),
" ]","]"),
"] ","]")</f>
        <v>"workflow":{</v>
      </c>
      <c r="K302" s="15"/>
      <c r="L302" s="33"/>
    </row>
    <row r="303" spans="2:12" ht="21.75" thickBot="1">
      <c r="B303" s="99" t="s">
        <v>919</v>
      </c>
      <c r="C303" s="99" t="s">
        <v>60</v>
      </c>
      <c r="D303"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03"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purchaseQuote</v>
      </c>
      <c r="F303" s="99" t="str">
        <f>IF(Table_Text[[#This Row],[Header]]="Yes","",IF(Table_Text[[#This Row],[Property]]&lt;&gt;"",SUBSTITUTE(Table_Text[[#This Row],[Type]]," ","")&amp;SUBSTITUTE(Table_Text[[#This Row],[Property]]," ",""),""))</f>
        <v/>
      </c>
      <c r="G303"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"purchaseQuote": {</v>
      </c>
      <c r="H303" s="99" t="str">
        <f ca="1">SUBSTITUTE(SUBSTITUTE(SUBSTITUTE(SUBSTITUTE(SUBSTITUTE(SUBSTITUTE(SUBSTITUTE(SUBSTITUTE(
TRIM(CLEAN(Table_Text[[#This Row],[Config]])),
" {","{"),
"{ ","{"),
" }","}"),
"} ","}"),
" [","["),
"[ ","["),
" ]","]"),
"] ","]")</f>
        <v>"purchaseQuote":{</v>
      </c>
      <c r="I303"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"purchaseQuote": {</v>
      </c>
      <c r="J303" s="99" t="str">
        <f ca="1">SUBSTITUTE(SUBSTITUTE(SUBSTITUTE(SUBSTITUTE(SUBSTITUTE(SUBSTITUTE(SUBSTITUTE(SUBSTITUTE(
TRIM(CLEAN(Table_Text[[#This Row],[Quote]])),
" {","{"),
"{ ","{"),
" }","}"),
"} ","}"),
" [","["),
"[ ","["),
" ]","]"),
"] ","]")</f>
        <v>"purchaseQuote":{</v>
      </c>
      <c r="K303" s="99"/>
      <c r="L303" s="130"/>
    </row>
    <row r="304" spans="2:12" s="22" customFormat="1" ht="21" hidden="1" customHeight="1">
      <c r="B304" s="27"/>
      <c r="C304" s="27"/>
      <c r="D30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0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304" s="26" t="str">
        <f>IF(Table_Text[[#This Row],[Header]]="Yes","",IF(Table_Text[[#This Row],[Property]]&lt;&gt;"",SUBSTITUTE(Table_Text[[#This Row],[Type]]," ","")&amp;SUBSTITUTE(Table_Text[[#This Row],[Property]]," ",""),""))</f>
        <v/>
      </c>
      <c r="G304"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04" s="27" t="str">
        <f ca="1">SUBSTITUTE(SUBSTITUTE(SUBSTITUTE(SUBSTITUTE(SUBSTITUTE(SUBSTITUTE(SUBSTITUTE(SUBSTITUTE(
TRIM(CLEAN(Table_Text[[#This Row],[Config]])),
" {","{"),
"{ ","{"),
" }","}"),
"} ","}"),
" [","["),
"[ ","["),
" ]","]"),
"] ","]")</f>
        <v/>
      </c>
      <c r="I30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04" s="26" t="str">
        <f ca="1">SUBSTITUTE(SUBSTITUTE(SUBSTITUTE(SUBSTITUTE(SUBSTITUTE(SUBSTITUTE(SUBSTITUTE(SUBSTITUTE(
TRIM(CLEAN(Table_Text[[#This Row],[Quote]])),
" {","{"),
"{ ","{"),
" }","}"),
"} ","}"),
" [","["),
"[ ","["),
" ]","]"),
"] ","]")</f>
        <v/>
      </c>
      <c r="K304" s="27"/>
      <c r="L304" s="52"/>
    </row>
    <row r="305" spans="2:12" s="22" customFormat="1" ht="21" customHeight="1">
      <c r="B305" s="27" t="s">
        <v>1095</v>
      </c>
      <c r="C305" s="27"/>
      <c r="D3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305" s="26" t="str">
        <f ca="1">IF(Table_Text[[#This Row],[Header]]="Yes","",IF(Table_Text[[#This Row],[Property]]&lt;&gt;"",SUBSTITUTE(Table_Text[[#This Row],[Type]]," ","")&amp;SUBSTITUTE(Table_Text[[#This Row],[Property]]," ",""),""))</f>
        <v>PurchaseQuoteCloseButtonLabel</v>
      </c>
      <c r="G3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"Cancel"
        },</v>
      </c>
      <c r="H305" s="68" t="str">
        <f ca="1">SUBSTITUTE(SUBSTITUTE(SUBSTITUTE(SUBSTITUTE(SUBSTITUTE(SUBSTITUTE(SUBSTITUTE(SUBSTITUTE(
TRIM(CLEAN(Table_Text[[#This Row],[Config]])),
" {","{"),
"{ ","{"),
" }","}"),
"} ","}"),
" [","["),
"[ ","["),
" ]","]"),
"] ","]")</f>
        <v>"closeButtonLabel":{"text": "Cancel"},</v>
      </c>
      <c r="I3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"Cancel",</v>
      </c>
      <c r="J305" s="26" t="str">
        <f ca="1">SUBSTITUTE(SUBSTITUTE(SUBSTITUTE(SUBSTITUTE(SUBSTITUTE(SUBSTITUTE(SUBSTITUTE(SUBSTITUTE(
TRIM(CLEAN(Table_Text[[#This Row],[Quote]])),
" {","{"),
"{ ","{"),
" }","}"),
"} ","}"),
" [","["),
"[ ","["),
" ]","]"),
"] ","]")</f>
        <v>"closeButtonLabel": "Cancel",</v>
      </c>
      <c r="K305" s="26"/>
      <c r="L305" s="52" t="s">
        <v>1096</v>
      </c>
    </row>
    <row r="306" spans="2:12" s="22" customFormat="1" ht="21" customHeight="1">
      <c r="B306" s="168" t="s">
        <v>614</v>
      </c>
      <c r="C306" s="27"/>
      <c r="D3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306" s="26" t="str">
        <f ca="1">IF(Table_Text[[#This Row],[Header]]="Yes","",IF(Table_Text[[#This Row],[Property]]&lt;&gt;"",SUBSTITUTE(Table_Text[[#This Row],[Type]]," ","")&amp;SUBSTITUTE(Table_Text[[#This Row],[Property]]," ",""),""))</f>
        <v>PurchaseQuoteTabLabel</v>
      </c>
      <c r="G3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"Quote"
        },</v>
      </c>
      <c r="H306" s="68" t="str">
        <f ca="1">SUBSTITUTE(SUBSTITUTE(SUBSTITUTE(SUBSTITUTE(SUBSTITUTE(SUBSTITUTE(SUBSTITUTE(SUBSTITUTE(
TRIM(CLEAN(Table_Text[[#This Row],[Config]])),
" {","{"),
"{ ","{"),
" }","}"),
"} ","}"),
" [","["),
"[ ","["),
" ]","]"),
"] ","]")</f>
        <v>"tabLabel":{"text": "Quote"},</v>
      </c>
      <c r="I3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"Quote",</v>
      </c>
      <c r="J306" s="26" t="str">
        <f ca="1">SUBSTITUTE(SUBSTITUTE(SUBSTITUTE(SUBSTITUTE(SUBSTITUTE(SUBSTITUTE(SUBSTITUTE(SUBSTITUTE(
TRIM(CLEAN(Table_Text[[#This Row],[Quote]])),
" {","{"),
"{ ","{"),
" }","}"),
"} ","}"),
" [","["),
"[ ","["),
" ]","]"),
"] ","]")</f>
        <v>"tabLabel": "Quote",</v>
      </c>
      <c r="K306" s="27"/>
      <c r="L306" s="51" t="s">
        <v>576</v>
      </c>
    </row>
    <row r="307" spans="2:12" s="22" customFormat="1" ht="21" customHeight="1">
      <c r="B307" s="168" t="s">
        <v>615</v>
      </c>
      <c r="C307" s="27"/>
      <c r="D30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0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07" s="26" t="str">
        <f ca="1">IF(Table_Text[[#This Row],[Header]]="Yes","",IF(Table_Text[[#This Row],[Property]]&lt;&gt;"",SUBSTITUTE(Table_Text[[#This Row],[Type]]," ","")&amp;SUBSTITUTE(Table_Text[[#This Row],[Property]]," ",""),""))</f>
        <v>PurchaseQuoteTopHeading</v>
      </c>
      <c r="G30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07" s="68" t="str">
        <f ca="1">SUBSTITUTE(SUBSTITUTE(SUBSTITUTE(SUBSTITUTE(SUBSTITUTE(SUBSTITUTE(SUBSTITUTE(SUBSTITUTE(
TRIM(CLEAN(Table_Text[[#This Row],[Config]])),
" {","{"),
"{ ","{"),
" }","}"),
"} ","}"),
" [","["),
"[ ","["),
" ]","]"),
"] ","]")</f>
        <v>"topHeading":{"text": "Special Insurance"},</v>
      </c>
      <c r="I30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07" s="26" t="str">
        <f ca="1">SUBSTITUTE(SUBSTITUTE(SUBSTITUTE(SUBSTITUTE(SUBSTITUTE(SUBSTITUTE(SUBSTITUTE(SUBSTITUTE(
TRIM(CLEAN(Table_Text[[#This Row],[Quote]])),
" {","{"),
"{ ","{"),
" }","}"),
"} ","}"),
" [","["),
"[ ","["),
" ]","]"),
"] ","]")</f>
        <v>"topHeading": "Special Insurance",</v>
      </c>
      <c r="K307" s="27"/>
      <c r="L307" s="52" t="str">
        <f>L19</f>
        <v>Special Insurance</v>
      </c>
    </row>
    <row r="308" spans="2:12" s="22" customFormat="1" ht="21" customHeight="1">
      <c r="B308" s="168" t="s">
        <v>616</v>
      </c>
      <c r="C308" s="27"/>
      <c r="D3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ratingHeading</v>
      </c>
      <c r="F308" s="26" t="str">
        <f ca="1">IF(Table_Text[[#This Row],[Header]]="Yes","",IF(Table_Text[[#This Row],[Property]]&lt;&gt;"",SUBSTITUTE(Table_Text[[#This Row],[Type]]," ","")&amp;SUBSTITUTE(Table_Text[[#This Row],[Property]]," ",""),""))</f>
        <v>PurchaseQuoteRatingHeading</v>
      </c>
      <c r="G3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"ratingHeading": {
            "text": "%{ getQuoteType() == 'cancellation' ? 'Cancellation' : 'Your Quote' }%"
        },</v>
      </c>
      <c r="H308" s="68" t="str">
        <f ca="1">SUBSTITUTE(SUBSTITUTE(SUBSTITUTE(SUBSTITUTE(SUBSTITUTE(SUBSTITUTE(SUBSTITUTE(SUBSTITUTE(
TRIM(CLEAN(Table_Text[[#This Row],[Config]])),
" {","{"),
"{ ","{"),
" }","}"),
"} ","}"),
" [","["),
"[ ","["),
" ]","]"),
"] ","]")</f>
        <v>"ratingHeading":{"text": "%{getQuoteType() == 'cancellation' ? 'Cancellation' : 'Your Quote'}%"},</v>
      </c>
      <c r="I3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"ratingHeading": "%{ getQuoteType() == 'cancellation' ? 'Cancellation' : 'Your Quote' }%",</v>
      </c>
      <c r="J308" s="26" t="str">
        <f ca="1">SUBSTITUTE(SUBSTITUTE(SUBSTITUTE(SUBSTITUTE(SUBSTITUTE(SUBSTITUTE(SUBSTITUTE(SUBSTITUTE(
TRIM(CLEAN(Table_Text[[#This Row],[Quote]])),
" {","{"),
"{ ","{"),
" }","}"),
"} ","}"),
" [","["),
"[ ","["),
" ]","]"),
"] ","]")</f>
        <v>"ratingHeading": "%{getQuoteType() == 'cancellation' ? 'Cancellation' : 'Your Quote'}%",</v>
      </c>
      <c r="K308" s="27"/>
      <c r="L308" s="51" t="s">
        <v>1869</v>
      </c>
    </row>
    <row r="309" spans="2:12" s="22" customFormat="1" ht="21" customHeight="1">
      <c r="B309" s="168" t="s">
        <v>617</v>
      </c>
      <c r="C309" s="27"/>
      <c r="D30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0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ratingText</v>
      </c>
      <c r="F309" s="26" t="str">
        <f ca="1">IF(Table_Text[[#This Row],[Header]]="Yes","",IF(Table_Text[[#This Row],[Property]]&lt;&gt;"",SUBSTITUTE(Table_Text[[#This Row],[Type]]," ","")&amp;SUBSTITUTE(Table_Text[[#This Row],[Property]]," ",""),""))</f>
        <v>PurchaseQuoteRatingText</v>
      </c>
      <c r="G30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09" s="68" t="str">
        <f ca="1">SUBSTITUTE(SUBSTITUTE(SUBSTITUTE(SUBSTITUTE(SUBSTITUTE(SUBSTITUTE(SUBSTITUTE(SUBSTITUTE(
TRIM(CLEAN(Table_Text[[#This Row],[Config]])),
" {","{"),
"{ ","{"),
" }","}"),
"} ","}"),
" [","["),
"[ ","["),
" ]","]"),
"] ","]")</f>
        <v/>
      </c>
      <c r="I30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09" s="26" t="str">
        <f ca="1">SUBSTITUTE(SUBSTITUTE(SUBSTITUTE(SUBSTITUTE(SUBSTITUTE(SUBSTITUTE(SUBSTITUTE(SUBSTITUTE(
TRIM(CLEAN(Table_Text[[#This Row],[Quote]])),
" {","{"),
"{ ","{"),
" }","}"),
"} ","}"),
" [","["),
"[ ","["),
" ]","]"),
"] ","]")</f>
        <v/>
      </c>
      <c r="K309" s="52"/>
      <c r="L309" s="52"/>
    </row>
    <row r="310" spans="2:12" s="22" customFormat="1" ht="21" customHeight="1">
      <c r="B310" s="27" t="s">
        <v>618</v>
      </c>
      <c r="C310" s="27"/>
      <c r="D31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contactHeading</v>
      </c>
      <c r="F310" s="26" t="str">
        <f ca="1">IF(Table_Text[[#This Row],[Header]]="Yes","",IF(Table_Text[[#This Row],[Property]]&lt;&gt;"",SUBSTITUTE(Table_Text[[#This Row],[Type]]," ","")&amp;SUBSTITUTE(Table_Text[[#This Row],[Property]]," ",""),""))</f>
        <v>PurchaseQuoteContactHeading</v>
      </c>
      <c r="G31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"contactHeading": {
            "text": "Contact Details"
        },</v>
      </c>
      <c r="H310" s="68" t="str">
        <f ca="1">SUBSTITUTE(SUBSTITUTE(SUBSTITUTE(SUBSTITUTE(SUBSTITUTE(SUBSTITUTE(SUBSTITUTE(SUBSTITUTE(
TRIM(CLEAN(Table_Text[[#This Row],[Config]])),
" {","{"),
"{ ","{"),
" }","}"),
"} ","}"),
" [","["),
"[ ","["),
" ]","]"),
"] ","]")</f>
        <v>"contactHeading":{"text": "Contact Details"},</v>
      </c>
      <c r="I3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"contactHeading": "Contact Details",</v>
      </c>
      <c r="J310" s="26" t="str">
        <f ca="1">SUBSTITUTE(SUBSTITUTE(SUBSTITUTE(SUBSTITUTE(SUBSTITUTE(SUBSTITUTE(SUBSTITUTE(SUBSTITUTE(
TRIM(CLEAN(Table_Text[[#This Row],[Quote]])),
" {","{"),
"{ ","{"),
" }","}"),
"} ","}"),
" [","["),
"[ ","["),
" ]","]"),
"] ","]")</f>
        <v>"contactHeading": "Contact Details",</v>
      </c>
      <c r="K310" s="26"/>
      <c r="L310" s="52" t="s">
        <v>619</v>
      </c>
    </row>
    <row r="311" spans="2:12" s="22" customFormat="1" ht="21" customHeight="1">
      <c r="B311" s="27" t="s">
        <v>620</v>
      </c>
      <c r="C311" s="27"/>
      <c r="D31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contactText</v>
      </c>
      <c r="F311" s="26" t="str">
        <f ca="1">IF(Table_Text[[#This Row],[Header]]="Yes","",IF(Table_Text[[#This Row],[Property]]&lt;&gt;"",SUBSTITUTE(Table_Text[[#This Row],[Type]]," ","")&amp;SUBSTITUTE(Table_Text[[#This Row],[Property]]," ",""),""))</f>
        <v>PurchaseQuoteContactText</v>
      </c>
      <c r="G31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11" s="68" t="str">
        <f ca="1">SUBSTITUTE(SUBSTITUTE(SUBSTITUTE(SUBSTITUTE(SUBSTITUTE(SUBSTITUTE(SUBSTITUTE(SUBSTITUTE(
TRIM(CLEAN(Table_Text[[#This Row],[Config]])),
" {","{"),
"{ ","{"),
" }","}"),
"} ","}"),
" [","["),
"[ ","["),
" ]","]"),
"] ","]")</f>
        <v/>
      </c>
      <c r="I3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11" s="26" t="str">
        <f ca="1">SUBSTITUTE(SUBSTITUTE(SUBSTITUTE(SUBSTITUTE(SUBSTITUTE(SUBSTITUTE(SUBSTITUTE(SUBSTITUTE(
TRIM(CLEAN(Table_Text[[#This Row],[Quote]])),
" {","{"),
"{ ","{"),
" }","}"),
"} ","}"),
" [","["),
"[ ","["),
" ]","]"),
"] ","]")</f>
        <v/>
      </c>
      <c r="K311" s="26"/>
      <c r="L311" s="52"/>
    </row>
    <row r="312" spans="2:12" s="22" customFormat="1" ht="21" customHeight="1">
      <c r="B312" s="168" t="s">
        <v>622</v>
      </c>
      <c r="C312" s="168" t="s">
        <v>623</v>
      </c>
      <c r="D31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12" s="26" t="str">
        <f ca="1">IF(Table_Text[[#This Row],[Header]]="Yes","",IF(Table_Text[[#This Row],[Property]]&lt;&gt;"",SUBSTITUTE(Table_Text[[#This Row],[Type]]," ","")&amp;SUBSTITUTE(Table_Text[[#This Row],[Property]]," ",""),""))</f>
        <v>PurchaseQuoteEnquiryButton</v>
      </c>
      <c r="G31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312" s="68" t="str">
        <f ca="1">SUBSTITUTE(SUBSTITUTE(SUBSTITUTE(SUBSTITUTE(SUBSTITUTE(SUBSTITUTE(SUBSTITUTE(SUBSTITUTE(
TRIM(CLEAN(Table_Text[[#This Row],[Config]])),
" {","{"),
"{ ","{"),
" }","}"),
"} ","}"),
" [","["),
"[ ","["),
" ]","]"),
"] ","]")</f>
        <v>"enquiryButton":{"text": "Enquire", "icon": "fa fa-phone"},</v>
      </c>
      <c r="I3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312" s="26" t="str">
        <f ca="1">SUBSTITUTE(SUBSTITUTE(SUBSTITUTE(SUBSTITUTE(SUBSTITUTE(SUBSTITUTE(SUBSTITUTE(SUBSTITUTE(
TRIM(CLEAN(Table_Text[[#This Row],[Quote]])),
" {","{"),
"{ ","{"),
" }","}"),
"} ","}"),
" [","["),
"[ ","["),
" ]","]"),
"] ","]")</f>
        <v>"enquiryButton": "Enquire",</v>
      </c>
      <c r="K312" s="306" t="s">
        <v>1520</v>
      </c>
      <c r="L312" s="309" t="s">
        <v>1430</v>
      </c>
    </row>
    <row r="313" spans="2:12" s="22" customFormat="1" ht="21" customHeight="1">
      <c r="B313" s="310" t="s">
        <v>1528</v>
      </c>
      <c r="C313" s="27"/>
      <c r="D3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nextPurchaseNoCustomerButton</v>
      </c>
      <c r="F313" s="26" t="str">
        <f ca="1">IF(Table_Text[[#This Row],[Header]]="Yes","",IF(Table_Text[[#This Row],[Property]]&lt;&gt;"",SUBSTITUTE(Table_Text[[#This Row],[Type]]," ","")&amp;SUBSTITUTE(Table_Text[[#This Row],[Property]]," ",""),""))</f>
        <v>PurchaseQuoteNextPurchaseNoCustomerButton</v>
      </c>
      <c r="G31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"nextPurchaseNoCustomerButton": {
            "text": "Next",
            "icon": "fa fa-chevron-right"
        },</v>
      </c>
      <c r="H313" s="68" t="str">
        <f ca="1">SUBSTITUTE(SUBSTITUTE(SUBSTITUTE(SUBSTITUTE(SUBSTITUTE(SUBSTITUTE(SUBSTITUTE(SUBSTITUTE(
TRIM(CLEAN(Table_Text[[#This Row],[Config]])),
" {","{"),
"{ ","{"),
" }","}"),
"} ","}"),
" [","["),
"[ ","["),
" ]","]"),
"] ","]")</f>
        <v>"nextPurchaseNoCustomerButton":{"text": "Next", "icon": "fa fa-chevron-right"},</v>
      </c>
      <c r="I3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"nextPurchaseNoCustomerButton": "Next",</v>
      </c>
      <c r="J313" s="26" t="str">
        <f ca="1">SUBSTITUTE(SUBSTITUTE(SUBSTITUTE(SUBSTITUTE(SUBSTITUTE(SUBSTITUTE(SUBSTITUTE(SUBSTITUTE(
TRIM(CLEAN(Table_Text[[#This Row],[Quote]])),
" {","{"),
"{ ","{"),
" }","}"),
"} ","}"),
" [","["),
"[ ","["),
" ]","]"),
"] ","]")</f>
        <v>"nextPurchaseNoCustomerButton": "Next",</v>
      </c>
      <c r="K313" s="300" t="s">
        <v>1514</v>
      </c>
      <c r="L313" s="307" t="s">
        <v>748</v>
      </c>
    </row>
    <row r="314" spans="2:12" s="22" customFormat="1" ht="21" customHeight="1">
      <c r="B314" s="310" t="s">
        <v>1527</v>
      </c>
      <c r="C314" s="27"/>
      <c r="D3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nextPurchaseCustomerButton</v>
      </c>
      <c r="F314" s="26" t="str">
        <f ca="1">IF(Table_Text[[#This Row],[Header]]="Yes","",IF(Table_Text[[#This Row],[Property]]&lt;&gt;"",SUBSTITUTE(Table_Text[[#This Row],[Type]]," ","")&amp;SUBSTITUTE(Table_Text[[#This Row],[Property]]," ",""),""))</f>
        <v>PurchaseQuoteNextPurchaseCustomerButton</v>
      </c>
      <c r="G3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"nextPurchaseCustomerButton": {
            "text": "Next",
            "icon": "fa fa-chevron-right"
        },</v>
      </c>
      <c r="H314" s="68" t="str">
        <f ca="1">SUBSTITUTE(SUBSTITUTE(SUBSTITUTE(SUBSTITUTE(SUBSTITUTE(SUBSTITUTE(SUBSTITUTE(SUBSTITUTE(
TRIM(CLEAN(Table_Text[[#This Row],[Config]])),
" {","{"),
"{ ","{"),
" }","}"),
"} ","}"),
" [","["),
"[ ","["),
" ]","]"),
"] ","]")</f>
        <v>"nextPurchaseCustomerButton":{"text": "Next", "icon": "fa fa-chevron-right"},</v>
      </c>
      <c r="I3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"nextPurchaseCustomerButton": "Next",</v>
      </c>
      <c r="J314" s="26" t="str">
        <f ca="1">SUBSTITUTE(SUBSTITUTE(SUBSTITUTE(SUBSTITUTE(SUBSTITUTE(SUBSTITUTE(SUBSTITUTE(SUBSTITUTE(
TRIM(CLEAN(Table_Text[[#This Row],[Quote]])),
" {","{"),
"{ ","{"),
" }","}"),
"} ","}"),
" [","["),
"[ ","["),
" ]","]"),
"] ","]")</f>
        <v>"nextPurchaseCustomerButton": "Next",</v>
      </c>
      <c r="K314" s="300" t="s">
        <v>1514</v>
      </c>
      <c r="L314" s="307" t="s">
        <v>748</v>
      </c>
    </row>
    <row r="315" spans="2:12" s="22" customFormat="1" ht="21" customHeight="1">
      <c r="B315" s="27" t="s">
        <v>1738</v>
      </c>
      <c r="C315" s="27"/>
      <c r="D31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nextCancellationButton</v>
      </c>
      <c r="F315" s="26" t="str">
        <f ca="1">IF(Table_Text[[#This Row],[Header]]="Yes","",IF(Table_Text[[#This Row],[Property]]&lt;&gt;"",SUBSTITUTE(Table_Text[[#This Row],[Type]]," ","")&amp;SUBSTITUTE(Table_Text[[#This Row],[Property]]," ",""),""))</f>
        <v>PurchaseQuoteNextCancellationButton</v>
      </c>
      <c r="G3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"nextCancellationButton": {
            "text": "Next",
            "icon": "fa fa-chevron-right"
        },</v>
      </c>
      <c r="H315" s="68" t="str">
        <f ca="1">SUBSTITUTE(SUBSTITUTE(SUBSTITUTE(SUBSTITUTE(SUBSTITUTE(SUBSTITUTE(SUBSTITUTE(SUBSTITUTE(
TRIM(CLEAN(Table_Text[[#This Row],[Config]])),
" {","{"),
"{ ","{"),
" }","}"),
"} ","}"),
" [","["),
"[ ","["),
" ]","]"),
"] ","]")</f>
        <v>"nextCancellationButton":{"text": "Next", "icon": "fa fa-chevron-right"},</v>
      </c>
      <c r="I3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"nextCancellationButton": "Next",</v>
      </c>
      <c r="J315" s="26" t="str">
        <f ca="1">SUBSTITUTE(SUBSTITUTE(SUBSTITUTE(SUBSTITUTE(SUBSTITUTE(SUBSTITUTE(SUBSTITUTE(SUBSTITUTE(
TRIM(CLEAN(Table_Text[[#This Row],[Quote]])),
" {","{"),
"{ ","{"),
" }","}"),
"} ","}"),
" [","["),
"[ ","["),
" ]","]"),
"] ","]")</f>
        <v>"nextCancellationButton": "Next",</v>
      </c>
      <c r="K315" s="300" t="s">
        <v>1514</v>
      </c>
      <c r="L315" s="307" t="s">
        <v>748</v>
      </c>
    </row>
    <row r="316" spans="2:12" s="22" customFormat="1" ht="21" customHeight="1">
      <c r="B316" s="28" t="s">
        <v>954</v>
      </c>
      <c r="C316" s="27"/>
      <c r="D31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nextReviewButton</v>
      </c>
      <c r="F316" s="26" t="str">
        <f ca="1">IF(Table_Text[[#This Row],[Header]]="Yes","",IF(Table_Text[[#This Row],[Property]]&lt;&gt;"",SUBSTITUTE(Table_Text[[#This Row],[Type]]," ","")&amp;SUBSTITUTE(Table_Text[[#This Row],[Property]]," ",""),""))</f>
        <v>PurchaseQuoteNextReviewButton</v>
      </c>
      <c r="G3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"nextReviewButton": {
            "text": "Next",
            "icon": "fa fa-chevron-right"
        },</v>
      </c>
      <c r="H316" s="68" t="str">
        <f ca="1">SUBSTITUTE(SUBSTITUTE(SUBSTITUTE(SUBSTITUTE(SUBSTITUTE(SUBSTITUTE(SUBSTITUTE(SUBSTITUTE(
TRIM(CLEAN(Table_Text[[#This Row],[Config]])),
" {","{"),
"{ ","{"),
" }","}"),
"} ","}"),
" [","["),
"[ ","["),
" ]","]"),
"] ","]")</f>
        <v>"nextReviewButton":{"text": "Next", "icon": "fa fa-chevron-right"},</v>
      </c>
      <c r="I3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"nextReviewButton": "Next",</v>
      </c>
      <c r="J316" s="26" t="str">
        <f ca="1">SUBSTITUTE(SUBSTITUTE(SUBSTITUTE(SUBSTITUTE(SUBSTITUTE(SUBSTITUTE(SUBSTITUTE(SUBSTITUTE(
TRIM(CLEAN(Table_Text[[#This Row],[Quote]])),
" {","{"),
"{ ","{"),
" }","}"),
"} ","}"),
" [","["),
"[ ","["),
" ]","]"),
"] ","]")</f>
        <v>"nextReviewButton": "Next",</v>
      </c>
      <c r="K316" s="300" t="s">
        <v>1514</v>
      </c>
      <c r="L316" s="201" t="s">
        <v>748</v>
      </c>
    </row>
    <row r="317" spans="2:12" s="22" customFormat="1" ht="21" customHeight="1">
      <c r="B317" s="28" t="s">
        <v>955</v>
      </c>
      <c r="C317" s="27"/>
      <c r="D3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nextEndorsementButton</v>
      </c>
      <c r="F317" s="26" t="str">
        <f ca="1">IF(Table_Text[[#This Row],[Header]]="Yes","",IF(Table_Text[[#This Row],[Property]]&lt;&gt;"",SUBSTITUTE(Table_Text[[#This Row],[Type]]," ","")&amp;SUBSTITUTE(Table_Text[[#This Row],[Property]]," ",""),""))</f>
        <v>PurchaseQuoteNextEndorsementButton</v>
      </c>
      <c r="G3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"nextEndorsementButton": {
            "text": "Next",
            "icon": "fa fa-chevron-right"
        },</v>
      </c>
      <c r="H317" s="68" t="str">
        <f ca="1">SUBSTITUTE(SUBSTITUTE(SUBSTITUTE(SUBSTITUTE(SUBSTITUTE(SUBSTITUTE(SUBSTITUTE(SUBSTITUTE(
TRIM(CLEAN(Table_Text[[#This Row],[Config]])),
" {","{"),
"{ ","{"),
" }","}"),
"} ","}"),
" [","["),
"[ ","["),
" ]","]"),
"] ","]")</f>
        <v>"nextEndorsementButton":{"text": "Next", "icon": "fa fa-chevron-right"},</v>
      </c>
      <c r="I3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"nextEndorsementButton": "Next",</v>
      </c>
      <c r="J317" s="26" t="str">
        <f ca="1">SUBSTITUTE(SUBSTITUTE(SUBSTITUTE(SUBSTITUTE(SUBSTITUTE(SUBSTITUTE(SUBSTITUTE(SUBSTITUTE(
TRIM(CLEAN(Table_Text[[#This Row],[Quote]])),
" {","{"),
"{ ","{"),
" }","}"),
"} ","}"),
" [","["),
"[ ","["),
" ]","]"),
"] ","]")</f>
        <v>"nextEndorsementButton": "Next",</v>
      </c>
      <c r="K317" s="300" t="s">
        <v>1514</v>
      </c>
      <c r="L317" s="201" t="s">
        <v>748</v>
      </c>
    </row>
    <row r="318" spans="2:12" s="22" customFormat="1" ht="21" customHeight="1">
      <c r="B318" s="27" t="s">
        <v>1008</v>
      </c>
      <c r="C318" s="27"/>
      <c r="D3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Quote</v>
      </c>
      <c r="E3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nextDeclinedButton</v>
      </c>
      <c r="F318" s="26" t="str">
        <f ca="1">IF(Table_Text[[#This Row],[Header]]="Yes","",IF(Table_Text[[#This Row],[Property]]&lt;&gt;"",SUBSTITUTE(Table_Text[[#This Row],[Type]]," ","")&amp;SUBSTITUTE(Table_Text[[#This Row],[Property]]," ",""),""))</f>
        <v>PurchaseQuoteNextDeclinedButton</v>
      </c>
      <c r="G31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"nextDeclinedButton": {
            "text": "Next",
            "icon": "fa fa-chevron-right"
        }
    },</v>
      </c>
      <c r="H318" s="68" t="str">
        <f ca="1">SUBSTITUTE(SUBSTITUTE(SUBSTITUTE(SUBSTITUTE(SUBSTITUTE(SUBSTITUTE(SUBSTITUTE(SUBSTITUTE(
TRIM(CLEAN(Table_Text[[#This Row],[Config]])),
" {","{"),
"{ ","{"),
" }","}"),
"} ","}"),
" [","["),
"[ ","["),
" ]","]"),
"] ","]")</f>
        <v>"nextDeclinedButton":{"text": "Next", "icon": "fa fa-chevron-right"}},</v>
      </c>
      <c r="I3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"nextDeclinedButton": "Next"
    },</v>
      </c>
      <c r="J318" s="26" t="str">
        <f ca="1">SUBSTITUTE(SUBSTITUTE(SUBSTITUTE(SUBSTITUTE(SUBSTITUTE(SUBSTITUTE(SUBSTITUTE(SUBSTITUTE(
TRIM(CLEAN(Table_Text[[#This Row],[Quote]])),
" {","{"),
"{ ","{"),
" }","}"),
"} ","}"),
" [","["),
"[ ","["),
" ]","]"),
"] ","]")</f>
        <v>"nextDeclinedButton": "Next"},</v>
      </c>
      <c r="K318" s="300" t="s">
        <v>1514</v>
      </c>
      <c r="L318" s="201" t="s">
        <v>748</v>
      </c>
    </row>
    <row r="319" spans="2:12" ht="21" customHeight="1" thickBot="1">
      <c r="B319" s="99" t="s">
        <v>928</v>
      </c>
      <c r="C319" s="99" t="s">
        <v>60</v>
      </c>
      <c r="D319"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19"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purchaseDetails</v>
      </c>
      <c r="F319" s="99" t="str">
        <f>IF(Table_Text[[#This Row],[Header]]="Yes","",IF(Table_Text[[#This Row],[Property]]&lt;&gt;"",SUBSTITUTE(Table_Text[[#This Row],[Type]]," ","")&amp;SUBSTITUTE(Table_Text[[#This Row],[Property]]," ",""),""))</f>
        <v/>
      </c>
      <c r="G319"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"purchaseDetails": {</v>
      </c>
      <c r="H319" s="99" t="str">
        <f ca="1">SUBSTITUTE(SUBSTITUTE(SUBSTITUTE(SUBSTITUTE(SUBSTITUTE(SUBSTITUTE(SUBSTITUTE(SUBSTITUTE(
TRIM(CLEAN(Table_Text[[#This Row],[Config]])),
" {","{"),
"{ ","{"),
" }","}"),
"} ","}"),
" [","["),
"[ ","["),
" ]","]"),
"] ","]")</f>
        <v>"purchaseDetails":{</v>
      </c>
      <c r="I319"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"purchaseDetails": {</v>
      </c>
      <c r="J319" s="99" t="str">
        <f ca="1">SUBSTITUTE(SUBSTITUTE(SUBSTITUTE(SUBSTITUTE(SUBSTITUTE(SUBSTITUTE(SUBSTITUTE(SUBSTITUTE(
TRIM(CLEAN(Table_Text[[#This Row],[Quote]])),
" {","{"),
"{ ","{"),
" }","}"),
"} ","}"),
" [","["),
"[ ","["),
" ]","]"),
"] ","]")</f>
        <v>"purchaseDetails":{</v>
      </c>
      <c r="K319" s="99"/>
      <c r="L319" s="130"/>
    </row>
    <row r="320" spans="2:12" s="22" customFormat="1" ht="21" hidden="1" customHeight="1">
      <c r="B320" s="27"/>
      <c r="C320" s="27"/>
      <c r="D32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320" s="26" t="str">
        <f>IF(Table_Text[[#This Row],[Header]]="Yes","",IF(Table_Text[[#This Row],[Property]]&lt;&gt;"",SUBSTITUTE(Table_Text[[#This Row],[Type]]," ","")&amp;SUBSTITUTE(Table_Text[[#This Row],[Property]]," ",""),""))</f>
        <v/>
      </c>
      <c r="G32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20" s="68" t="str">
        <f ca="1">SUBSTITUTE(SUBSTITUTE(SUBSTITUTE(SUBSTITUTE(SUBSTITUTE(SUBSTITUTE(SUBSTITUTE(SUBSTITUTE(
TRIM(CLEAN(Table_Text[[#This Row],[Config]])),
" {","{"),
"{ ","{"),
" }","}"),
"} ","}"),
" [","["),
"[ ","["),
" ]","]"),
"] ","]")</f>
        <v/>
      </c>
      <c r="I3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20" s="26" t="str">
        <f ca="1">SUBSTITUTE(SUBSTITUTE(SUBSTITUTE(SUBSTITUTE(SUBSTITUTE(SUBSTITUTE(SUBSTITUTE(SUBSTITUTE(
TRIM(CLEAN(Table_Text[[#This Row],[Quote]])),
" {","{"),
"{ ","{"),
" }","}"),
"} ","}"),
" [","["),
"[ ","["),
" ]","]"),
"] ","]")</f>
        <v/>
      </c>
      <c r="K320" s="27"/>
      <c r="L320" s="52"/>
    </row>
    <row r="321" spans="2:12" s="22" customFormat="1" ht="21" customHeight="1">
      <c r="B321" s="168" t="s">
        <v>614</v>
      </c>
      <c r="C321" s="27"/>
      <c r="D3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321" s="26" t="str">
        <f ca="1">IF(Table_Text[[#This Row],[Header]]="Yes","",IF(Table_Text[[#This Row],[Property]]&lt;&gt;"",SUBSTITUTE(Table_Text[[#This Row],[Type]]," ","")&amp;SUBSTITUTE(Table_Text[[#This Row],[Property]]," ",""),""))</f>
        <v>PurchaseDetailTabLabel</v>
      </c>
      <c r="G3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"Details"
        },</v>
      </c>
      <c r="H321" s="68" t="str">
        <f ca="1">SUBSTITUTE(SUBSTITUTE(SUBSTITUTE(SUBSTITUTE(SUBSTITUTE(SUBSTITUTE(SUBSTITUTE(SUBSTITUTE(
TRIM(CLEAN(Table_Text[[#This Row],[Config]])),
" {","{"),
"{ ","{"),
" }","}"),
"} ","}"),
" [","["),
"[ ","["),
" ]","]"),
"] ","]")</f>
        <v>"tabLabel":{"text": "Details"},</v>
      </c>
      <c r="I3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"Details",</v>
      </c>
      <c r="J321" s="26" t="str">
        <f ca="1">SUBSTITUTE(SUBSTITUTE(SUBSTITUTE(SUBSTITUTE(SUBSTITUTE(SUBSTITUTE(SUBSTITUTE(SUBSTITUTE(
TRIM(CLEAN(Table_Text[[#This Row],[Quote]])),
" {","{"),
"{ ","{"),
" }","}"),
"} ","}"),
" [","["),
"[ ","["),
" ]","]"),
"] ","]")</f>
        <v>"tabLabel": "Details",</v>
      </c>
      <c r="K321" s="27"/>
      <c r="L321" s="51" t="s">
        <v>930</v>
      </c>
    </row>
    <row r="322" spans="2:12" s="22" customFormat="1" ht="21" customHeight="1">
      <c r="B322" s="168" t="s">
        <v>615</v>
      </c>
      <c r="C322" s="27"/>
      <c r="D3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22" s="26" t="str">
        <f ca="1">IF(Table_Text[[#This Row],[Header]]="Yes","",IF(Table_Text[[#This Row],[Property]]&lt;&gt;"",SUBSTITUTE(Table_Text[[#This Row],[Type]]," ","")&amp;SUBSTITUTE(Table_Text[[#This Row],[Property]]," ",""),""))</f>
        <v>PurchaseDetailTopHeading</v>
      </c>
      <c r="G3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22" s="68" t="str">
        <f ca="1">SUBSTITUTE(SUBSTITUTE(SUBSTITUTE(SUBSTITUTE(SUBSTITUTE(SUBSTITUTE(SUBSTITUTE(SUBSTITUTE(
TRIM(CLEAN(Table_Text[[#This Row],[Config]])),
" {","{"),
"{ ","{"),
" }","}"),
"} ","}"),
" [","["),
"[ ","["),
" ]","]"),
"] ","]")</f>
        <v>"topHeading":{"text": "Special Insurance"},</v>
      </c>
      <c r="I3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22" s="26" t="str">
        <f ca="1">SUBSTITUTE(SUBSTITUTE(SUBSTITUTE(SUBSTITUTE(SUBSTITUTE(SUBSTITUTE(SUBSTITUTE(SUBSTITUTE(
TRIM(CLEAN(Table_Text[[#This Row],[Quote]])),
" {","{"),
"{ ","{"),
" }","}"),
"} ","}"),
" [","["),
"[ ","["),
" ]","]"),
"] ","]")</f>
        <v>"topHeading": "Special Insurance",</v>
      </c>
      <c r="K322" s="27"/>
      <c r="L322" s="52" t="str">
        <f>L19</f>
        <v>Special Insurance</v>
      </c>
    </row>
    <row r="323" spans="2:12" s="22" customFormat="1" ht="21" customHeight="1">
      <c r="B323" s="27" t="s">
        <v>383</v>
      </c>
      <c r="C323" s="27"/>
      <c r="D3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323" s="26" t="str">
        <f ca="1">IF(Table_Text[[#This Row],[Header]]="Yes","",IF(Table_Text[[#This Row],[Property]]&lt;&gt;"",SUBSTITUTE(Table_Text[[#This Row],[Type]]," ","")&amp;SUBSTITUTE(Table_Text[[#This Row],[Property]]," ",""),""))</f>
        <v>PurchaseDetailHeading</v>
      </c>
      <c r="G3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"Your Details"
        },</v>
      </c>
      <c r="H323" s="68" t="str">
        <f ca="1">SUBSTITUTE(SUBSTITUTE(SUBSTITUTE(SUBSTITUTE(SUBSTITUTE(SUBSTITUTE(SUBSTITUTE(SUBSTITUTE(
TRIM(CLEAN(Table_Text[[#This Row],[Config]])),
" {","{"),
"{ ","{"),
" }","}"),
"} ","}"),
" [","["),
"[ ","["),
" ]","]"),
"] ","]")</f>
        <v>"heading":{"text": "Your Details"},</v>
      </c>
      <c r="I3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"Your Details",</v>
      </c>
      <c r="J323" s="26" t="str">
        <f ca="1">SUBSTITUTE(SUBSTITUTE(SUBSTITUTE(SUBSTITUTE(SUBSTITUTE(SUBSTITUTE(SUBSTITUTE(SUBSTITUTE(
TRIM(CLEAN(Table_Text[[#This Row],[Quote]])),
" {","{"),
"{ ","{"),
" }","}"),
"} ","}"),
" [","["),
"[ ","["),
" ]","]"),
"] ","]")</f>
        <v>"heading": "Your Details",</v>
      </c>
      <c r="K323" s="26"/>
      <c r="L323" s="52" t="s">
        <v>929</v>
      </c>
    </row>
    <row r="324" spans="2:12" s="22" customFormat="1" ht="21" customHeight="1">
      <c r="B324" s="27" t="s">
        <v>37</v>
      </c>
      <c r="C324" s="27"/>
      <c r="D3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324" s="26" t="str">
        <f ca="1">IF(Table_Text[[#This Row],[Header]]="Yes","",IF(Table_Text[[#This Row],[Property]]&lt;&gt;"",SUBSTITUTE(Table_Text[[#This Row],[Type]]," ","")&amp;SUBSTITUTE(Table_Text[[#This Row],[Property]]," ",""),""))</f>
        <v>PurchaseDetailText</v>
      </c>
      <c r="G3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24" s="68" t="str">
        <f ca="1">SUBSTITUTE(SUBSTITUTE(SUBSTITUTE(SUBSTITUTE(SUBSTITUTE(SUBSTITUTE(SUBSTITUTE(SUBSTITUTE(
TRIM(CLEAN(Table_Text[[#This Row],[Config]])),
" {","{"),
"{ ","{"),
" }","}"),
"} ","}"),
" [","["),
"[ ","["),
" ]","]"),
"] ","]")</f>
        <v/>
      </c>
      <c r="I3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24" s="26" t="str">
        <f ca="1">SUBSTITUTE(SUBSTITUTE(SUBSTITUTE(SUBSTITUTE(SUBSTITUTE(SUBSTITUTE(SUBSTITUTE(SUBSTITUTE(
TRIM(CLEAN(Table_Text[[#This Row],[Quote]])),
" {","{"),
"{ ","{"),
" }","}"),
"} ","}"),
" [","["),
"[ ","["),
" ]","]"),
"] ","]")</f>
        <v/>
      </c>
      <c r="K324" s="26"/>
      <c r="L324" s="52"/>
    </row>
    <row r="325" spans="2:12" s="22" customFormat="1" ht="21" customHeight="1">
      <c r="B325" s="168" t="s">
        <v>621</v>
      </c>
      <c r="C325" s="27"/>
      <c r="D3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325" s="26" t="str">
        <f ca="1">IF(Table_Text[[#This Row],[Header]]="Yes","",IF(Table_Text[[#This Row],[Property]]&lt;&gt;"",SUBSTITUTE(Table_Text[[#This Row],[Type]]," ","")&amp;SUBSTITUTE(Table_Text[[#This Row],[Property]]," ",""),""))</f>
        <v>PurchaseDetailNextButton</v>
      </c>
      <c r="G32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"fa fa-chevron-right"
        },</v>
      </c>
      <c r="H325" s="68" t="str">
        <f ca="1">SUBSTITUTE(SUBSTITUTE(SUBSTITUTE(SUBSTITUTE(SUBSTITUTE(SUBSTITUTE(SUBSTITUTE(SUBSTITUTE(
TRIM(CLEAN(Table_Text[[#This Row],[Config]])),
" {","{"),
"{ ","{"),
" }","}"),
"} ","}"),
" [","["),
"[ ","["),
" ]","]"),
"] ","]")</f>
        <v>"nextButton":{"text": "Next", "icon": "fa fa-chevron-right"},</v>
      </c>
      <c r="I3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325" s="26" t="str">
        <f ca="1">SUBSTITUTE(SUBSTITUTE(SUBSTITUTE(SUBSTITUTE(SUBSTITUTE(SUBSTITUTE(SUBSTITUTE(SUBSTITUTE(
TRIM(CLEAN(Table_Text[[#This Row],[Quote]])),
" {","{"),
"{ ","{"),
" }","}"),
"} ","}"),
" [","["),
"[ ","["),
" ]","]"),
"] ","]")</f>
        <v>"nextButton": "Next",</v>
      </c>
      <c r="K325" s="300" t="s">
        <v>1514</v>
      </c>
      <c r="L325" s="201" t="s">
        <v>748</v>
      </c>
    </row>
    <row r="326" spans="2:12" s="22" customFormat="1" ht="21" customHeight="1">
      <c r="B326" s="168" t="s">
        <v>625</v>
      </c>
      <c r="C326" s="27"/>
      <c r="D3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326" s="26" t="str">
        <f ca="1">IF(Table_Text[[#This Row],[Header]]="Yes","",IF(Table_Text[[#This Row],[Property]]&lt;&gt;"",SUBSTITUTE(Table_Text[[#This Row],[Type]]," ","")&amp;SUBSTITUTE(Table_Text[[#This Row],[Property]]," ",""),""))</f>
        <v>PurchaseDetailBackButton</v>
      </c>
      <c r="G3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"fa fa-chevron-left"
        },</v>
      </c>
      <c r="H326" s="68" t="str">
        <f ca="1">SUBSTITUTE(SUBSTITUTE(SUBSTITUTE(SUBSTITUTE(SUBSTITUTE(SUBSTITUTE(SUBSTITUTE(SUBSTITUTE(
TRIM(CLEAN(Table_Text[[#This Row],[Config]])),
" {","{"),
"{ ","{"),
" }","}"),
"} ","}"),
" [","["),
"[ ","["),
" ]","]"),
"] ","]")</f>
        <v>"backButton":{"text": "Back", "icon": "fa fa-chevron-left"},</v>
      </c>
      <c r="I3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326" s="26" t="str">
        <f ca="1">SUBSTITUTE(SUBSTITUTE(SUBSTITUTE(SUBSTITUTE(SUBSTITUTE(SUBSTITUTE(SUBSTITUTE(SUBSTITUTE(
TRIM(CLEAN(Table_Text[[#This Row],[Quote]])),
" {","{"),
"{ ","{"),
" }","}"),
"} ","}"),
" [","["),
"[ ","["),
" ]","]"),
"] ","]")</f>
        <v>"backButton": "Back",</v>
      </c>
      <c r="K326" s="300" t="s">
        <v>1519</v>
      </c>
      <c r="L326" s="206" t="s">
        <v>756</v>
      </c>
    </row>
    <row r="327" spans="2:12" s="22" customFormat="1" ht="21" customHeight="1">
      <c r="B327" s="168" t="s">
        <v>622</v>
      </c>
      <c r="C327" s="27"/>
      <c r="D3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27" s="26" t="str">
        <f ca="1">IF(Table_Text[[#This Row],[Header]]="Yes","",IF(Table_Text[[#This Row],[Property]]&lt;&gt;"",SUBSTITUTE(Table_Text[[#This Row],[Type]]," ","")&amp;SUBSTITUTE(Table_Text[[#This Row],[Property]]," ",""),""))</f>
        <v>PurchaseDetailEnquiryButton</v>
      </c>
      <c r="G3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327" s="68" t="str">
        <f ca="1">SUBSTITUTE(SUBSTITUTE(SUBSTITUTE(SUBSTITUTE(SUBSTITUTE(SUBSTITUTE(SUBSTITUTE(SUBSTITUTE(
TRIM(CLEAN(Table_Text[[#This Row],[Config]])),
" {","{"),
"{ ","{"),
" }","}"),
"} ","}"),
" [","["),
"[ ","["),
" ]","]"),
"] ","]")</f>
        <v>"enquiryButton":{"text": "Enquire", "icon": "fa fa-phone"},</v>
      </c>
      <c r="I3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327" s="26" t="str">
        <f ca="1">SUBSTITUTE(SUBSTITUTE(SUBSTITUTE(SUBSTITUTE(SUBSTITUTE(SUBSTITUTE(SUBSTITUTE(SUBSTITUTE(
TRIM(CLEAN(Table_Text[[#This Row],[Quote]])),
" {","{"),
"{ ","{"),
" }","}"),
"} ","}"),
" [","["),
"[ ","["),
" ]","]"),
"] ","]")</f>
        <v>"enquiryButton": "Enquire",</v>
      </c>
      <c r="K327" s="306" t="s">
        <v>1520</v>
      </c>
      <c r="L327" s="285" t="s">
        <v>1430</v>
      </c>
    </row>
    <row r="328" spans="2:12" s="22" customFormat="1" ht="21" customHeight="1">
      <c r="B328" s="27" t="s">
        <v>1308</v>
      </c>
      <c r="C328" s="27"/>
      <c r="D3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saveButton</v>
      </c>
      <c r="F328" s="26" t="str">
        <f ca="1">IF(Table_Text[[#This Row],[Header]]="Yes","",IF(Table_Text[[#This Row],[Property]]&lt;&gt;"",SUBSTITUTE(Table_Text[[#This Row],[Type]]," ","")&amp;SUBSTITUTE(Table_Text[[#This Row],[Property]]," ",""),""))</f>
        <v>PurchaseDetailSaveButton</v>
      </c>
      <c r="G3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"saveButton": {
            "text": "Save",
            "icon": "glyphicon glyphicon-save"
        },</v>
      </c>
      <c r="H328" s="68" t="str">
        <f ca="1">SUBSTITUTE(SUBSTITUTE(SUBSTITUTE(SUBSTITUTE(SUBSTITUTE(SUBSTITUTE(SUBSTITUTE(SUBSTITUTE(
TRIM(CLEAN(Table_Text[[#This Row],[Config]])),
" {","{"),
"{ ","{"),
" }","}"),
"} ","}"),
" [","["),
"[ ","["),
" ]","]"),
"] ","]")</f>
        <v>"saveButton":{"text": "Save", "icon": "glyphicon glyphicon-save"},</v>
      </c>
      <c r="I3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"saveButton": "Save",</v>
      </c>
      <c r="J328" s="26" t="str">
        <f ca="1">SUBSTITUTE(SUBSTITUTE(SUBSTITUTE(SUBSTITUTE(SUBSTITUTE(SUBSTITUTE(SUBSTITUTE(SUBSTITUTE(
TRIM(CLEAN(Table_Text[[#This Row],[Quote]])),
" {","{"),
"{ ","{"),
" }","}"),
"} ","}"),
" [","["),
"[ ","["),
" ]","]"),
"] ","]")</f>
        <v>"saveButton": "Save",</v>
      </c>
      <c r="K328" s="236" t="s">
        <v>1521</v>
      </c>
      <c r="L328" s="52" t="s">
        <v>1309</v>
      </c>
    </row>
    <row r="329" spans="2:12" s="22" customFormat="1" ht="21" customHeight="1">
      <c r="B329" s="27" t="s">
        <v>1389</v>
      </c>
      <c r="C329" s="27"/>
      <c r="D32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sendButton</v>
      </c>
      <c r="F329" s="26" t="str">
        <f ca="1">IF(Table_Text[[#This Row],[Header]]="Yes","",IF(Table_Text[[#This Row],[Property]]&lt;&gt;"",SUBSTITUTE(Table_Text[[#This Row],[Type]]," ","")&amp;SUBSTITUTE(Table_Text[[#This Row],[Property]]," ",""),""))</f>
        <v>PurchaseDetailSendButton</v>
      </c>
      <c r="G3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"sendButton": {
            "text": "Send",
            "icon": "fa fa-paper-plane"
        },</v>
      </c>
      <c r="H329" s="68" t="str">
        <f ca="1">SUBSTITUTE(SUBSTITUTE(SUBSTITUTE(SUBSTITUTE(SUBSTITUTE(SUBSTITUTE(SUBSTITUTE(SUBSTITUTE(
TRIM(CLEAN(Table_Text[[#This Row],[Config]])),
" {","{"),
"{ ","{"),
" }","}"),
"} ","}"),
" [","["),
"[ ","["),
" ]","]"),
"] ","]")</f>
        <v>"sendButton":{"text": "Send", "icon": "fa fa-paper-plane"},</v>
      </c>
      <c r="I3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"sendButton": "Send",</v>
      </c>
      <c r="J329" s="26" t="str">
        <f ca="1">SUBSTITUTE(SUBSTITUTE(SUBSTITUTE(SUBSTITUTE(SUBSTITUTE(SUBSTITUTE(SUBSTITUTE(SUBSTITUTE(
TRIM(CLEAN(Table_Text[[#This Row],[Quote]])),
" {","{"),
"{ ","{"),
" }","}"),
"} ","}"),
" [","["),
"[ ","["),
" ]","]"),
"] ","]")</f>
        <v>"sendButton": "Send",</v>
      </c>
      <c r="K329" s="236" t="s">
        <v>1513</v>
      </c>
      <c r="L329" s="51" t="s">
        <v>1506</v>
      </c>
    </row>
    <row r="330" spans="2:12" s="22" customFormat="1" ht="21" customHeight="1">
      <c r="B330" s="27" t="s">
        <v>1008</v>
      </c>
      <c r="C330" s="27"/>
      <c r="D3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Detail</v>
      </c>
      <c r="E3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nextDeclinedButton</v>
      </c>
      <c r="F330" s="26" t="str">
        <f ca="1">IF(Table_Text[[#This Row],[Header]]="Yes","",IF(Table_Text[[#This Row],[Property]]&lt;&gt;"",SUBSTITUTE(Table_Text[[#This Row],[Type]]," ","")&amp;SUBSTITUTE(Table_Text[[#This Row],[Property]]," ",""),""))</f>
        <v>PurchaseDetailNextDeclinedButton</v>
      </c>
      <c r="G3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"nextDeclinedButton": {
            "text": "Next",
            "icon": "fa fa-chevron-right"
        }
    },</v>
      </c>
      <c r="H330" s="68" t="str">
        <f ca="1">SUBSTITUTE(SUBSTITUTE(SUBSTITUTE(SUBSTITUTE(SUBSTITUTE(SUBSTITUTE(SUBSTITUTE(SUBSTITUTE(
TRIM(CLEAN(Table_Text[[#This Row],[Config]])),
" {","{"),
"{ ","{"),
" }","}"),
"} ","}"),
" [","["),
"[ ","["),
" ]","]"),
"] ","]")</f>
        <v>"nextDeclinedButton":{"text": "Next", "icon": "fa fa-chevron-right"}},</v>
      </c>
      <c r="I3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"nextDeclinedButton": "Next"
    },</v>
      </c>
      <c r="J330" s="26" t="str">
        <f ca="1">SUBSTITUTE(SUBSTITUTE(SUBSTITUTE(SUBSTITUTE(SUBSTITUTE(SUBSTITUTE(SUBSTITUTE(SUBSTITUTE(
TRIM(CLEAN(Table_Text[[#This Row],[Quote]])),
" {","{"),
"{ ","{"),
" }","}"),
"} ","}"),
" [","["),
"[ ","["),
" ]","]"),
"] ","]")</f>
        <v>"nextDeclinedButton": "Next"},</v>
      </c>
      <c r="K330" s="300" t="s">
        <v>1514</v>
      </c>
      <c r="L330" s="201" t="s">
        <v>748</v>
      </c>
    </row>
    <row r="331" spans="2:12" ht="21" customHeight="1" thickBot="1">
      <c r="B331" s="99" t="s">
        <v>921</v>
      </c>
      <c r="C331" s="99" t="s">
        <v>60</v>
      </c>
      <c r="D331"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31"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purchaseDisclosure</v>
      </c>
      <c r="F331" s="99" t="str">
        <f>IF(Table_Text[[#This Row],[Header]]="Yes","",IF(Table_Text[[#This Row],[Property]]&lt;&gt;"",SUBSTITUTE(Table_Text[[#This Row],[Type]]," ","")&amp;SUBSTITUTE(Table_Text[[#This Row],[Property]]," ",""),""))</f>
        <v/>
      </c>
      <c r="G331"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"purchaseDisclosure": {</v>
      </c>
      <c r="H331" s="99" t="str">
        <f ca="1">SUBSTITUTE(SUBSTITUTE(SUBSTITUTE(SUBSTITUTE(SUBSTITUTE(SUBSTITUTE(SUBSTITUTE(SUBSTITUTE(
TRIM(CLEAN(Table_Text[[#This Row],[Config]])),
" {","{"),
"{ ","{"),
" }","}"),
"} ","}"),
" [","["),
"[ ","["),
" ]","]"),
"] ","]")</f>
        <v>"purchaseDisclosure":{</v>
      </c>
      <c r="I331"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"purchaseDisclosure": {</v>
      </c>
      <c r="J331" s="99" t="str">
        <f ca="1">SUBSTITUTE(SUBSTITUTE(SUBSTITUTE(SUBSTITUTE(SUBSTITUTE(SUBSTITUTE(SUBSTITUTE(SUBSTITUTE(
TRIM(CLEAN(Table_Text[[#This Row],[Quote]])),
" {","{"),
"{ ","{"),
" }","}"),
"} ","}"),
" [","["),
"[ ","["),
" ]","]"),
"] ","]")</f>
        <v>"purchaseDisclosure":{</v>
      </c>
      <c r="K331" s="99"/>
      <c r="L331" s="130"/>
    </row>
    <row r="332" spans="2:12" s="22" customFormat="1" ht="21" hidden="1" customHeight="1">
      <c r="B332" s="27"/>
      <c r="C332" s="27"/>
      <c r="D3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332" s="26" t="str">
        <f>IF(Table_Text[[#This Row],[Header]]="Yes","",IF(Table_Text[[#This Row],[Property]]&lt;&gt;"",SUBSTITUTE(Table_Text[[#This Row],[Type]]," ","")&amp;SUBSTITUTE(Table_Text[[#This Row],[Property]]," ",""),""))</f>
        <v/>
      </c>
      <c r="G3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32" s="68" t="str">
        <f ca="1">SUBSTITUTE(SUBSTITUTE(SUBSTITUTE(SUBSTITUTE(SUBSTITUTE(SUBSTITUTE(SUBSTITUTE(SUBSTITUTE(
TRIM(CLEAN(Table_Text[[#This Row],[Config]])),
" {","{"),
"{ ","{"),
" }","}"),
"} ","}"),
" [","["),
"[ ","["),
" ]","]"),
"] ","]")</f>
        <v/>
      </c>
      <c r="I3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32" s="26" t="str">
        <f ca="1">SUBSTITUTE(SUBSTITUTE(SUBSTITUTE(SUBSTITUTE(SUBSTITUTE(SUBSTITUTE(SUBSTITUTE(SUBSTITUTE(
TRIM(CLEAN(Table_Text[[#This Row],[Quote]])),
" {","{"),
"{ ","{"),
" }","}"),
"} ","}"),
" [","["),
"[ ","["),
" ]","]"),
"] ","]")</f>
        <v/>
      </c>
      <c r="K332" s="27"/>
      <c r="L332" s="52"/>
    </row>
    <row r="333" spans="2:12" s="22" customFormat="1" ht="21" customHeight="1">
      <c r="B333" s="168" t="s">
        <v>614</v>
      </c>
      <c r="C333" s="27"/>
      <c r="D33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333" s="26" t="str">
        <f ca="1">IF(Table_Text[[#This Row],[Header]]="Yes","",IF(Table_Text[[#This Row],[Property]]&lt;&gt;"",SUBSTITUTE(Table_Text[[#This Row],[Type]]," ","")&amp;SUBSTITUTE(Table_Text[[#This Row],[Property]]," ",""),""))</f>
        <v>PurchaseDisclosureTabLabel</v>
      </c>
      <c r="G3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"Disclosure"
        },</v>
      </c>
      <c r="H333" s="68" t="str">
        <f ca="1">SUBSTITUTE(SUBSTITUTE(SUBSTITUTE(SUBSTITUTE(SUBSTITUTE(SUBSTITUTE(SUBSTITUTE(SUBSTITUTE(
TRIM(CLEAN(Table_Text[[#This Row],[Config]])),
" {","{"),
"{ ","{"),
" }","}"),
"} ","}"),
" [","["),
"[ ","["),
" ]","]"),
"] ","]")</f>
        <v>"tabLabel":{"text": "Disclosure"},</v>
      </c>
      <c r="I3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"Disclosure",</v>
      </c>
      <c r="J333" s="26" t="str">
        <f ca="1">SUBSTITUTE(SUBSTITUTE(SUBSTITUTE(SUBSTITUTE(SUBSTITUTE(SUBSTITUTE(SUBSTITUTE(SUBSTITUTE(
TRIM(CLEAN(Table_Text[[#This Row],[Quote]])),
" {","{"),
"{ ","{"),
" }","}"),
"} ","}"),
" [","["),
"[ ","["),
" ]","]"),
"] ","]")</f>
        <v>"tabLabel": "Disclosure",</v>
      </c>
      <c r="K333" s="27"/>
      <c r="L333" s="51" t="s">
        <v>89</v>
      </c>
    </row>
    <row r="334" spans="2:12" s="22" customFormat="1" ht="21" customHeight="1">
      <c r="B334" s="168" t="s">
        <v>615</v>
      </c>
      <c r="C334" s="27"/>
      <c r="D3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34" s="26" t="str">
        <f ca="1">IF(Table_Text[[#This Row],[Header]]="Yes","",IF(Table_Text[[#This Row],[Property]]&lt;&gt;"",SUBSTITUTE(Table_Text[[#This Row],[Type]]," ","")&amp;SUBSTITUTE(Table_Text[[#This Row],[Property]]," ",""),""))</f>
        <v>PurchaseDisclosureTopHeading</v>
      </c>
      <c r="G3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34" s="68" t="str">
        <f ca="1">SUBSTITUTE(SUBSTITUTE(SUBSTITUTE(SUBSTITUTE(SUBSTITUTE(SUBSTITUTE(SUBSTITUTE(SUBSTITUTE(
TRIM(CLEAN(Table_Text[[#This Row],[Config]])),
" {","{"),
"{ ","{"),
" }","}"),
"} ","}"),
" [","["),
"[ ","["),
" ]","]"),
"] ","]")</f>
        <v>"topHeading":{"text": "Special Insurance"},</v>
      </c>
      <c r="I3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34" s="26" t="str">
        <f ca="1">SUBSTITUTE(SUBSTITUTE(SUBSTITUTE(SUBSTITUTE(SUBSTITUTE(SUBSTITUTE(SUBSTITUTE(SUBSTITUTE(
TRIM(CLEAN(Table_Text[[#This Row],[Quote]])),
" {","{"),
"{ ","{"),
" }","}"),
"} ","}"),
" [","["),
"[ ","["),
" ]","]"),
"] ","]")</f>
        <v>"topHeading": "Special Insurance",</v>
      </c>
      <c r="K334" s="27"/>
      <c r="L334" s="52" t="str">
        <f>L19</f>
        <v>Special Insurance</v>
      </c>
    </row>
    <row r="335" spans="2:12" s="22" customFormat="1" ht="21" customHeight="1">
      <c r="B335" s="27" t="s">
        <v>383</v>
      </c>
      <c r="C335" s="27"/>
      <c r="D3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335" s="26" t="str">
        <f ca="1">IF(Table_Text[[#This Row],[Header]]="Yes","",IF(Table_Text[[#This Row],[Property]]&lt;&gt;"",SUBSTITUTE(Table_Text[[#This Row],[Type]]," ","")&amp;SUBSTITUTE(Table_Text[[#This Row],[Property]]," ",""),""))</f>
        <v>PurchaseDisclosureHeading</v>
      </c>
      <c r="G3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"Duty of Disclosure"
        },</v>
      </c>
      <c r="H335" s="68" t="str">
        <f ca="1">SUBSTITUTE(SUBSTITUTE(SUBSTITUTE(SUBSTITUTE(SUBSTITUTE(SUBSTITUTE(SUBSTITUTE(SUBSTITUTE(
TRIM(CLEAN(Table_Text[[#This Row],[Config]])),
" {","{"),
"{ ","{"),
" }","}"),
"} ","}"),
" [","["),
"[ ","["),
" ]","]"),
"] ","]")</f>
        <v>"heading":{"text": "Duty of Disclosure"},</v>
      </c>
      <c r="I3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"Duty of Disclosure",</v>
      </c>
      <c r="J335" s="26" t="str">
        <f ca="1">SUBSTITUTE(SUBSTITUTE(SUBSTITUTE(SUBSTITUTE(SUBSTITUTE(SUBSTITUTE(SUBSTITUTE(SUBSTITUTE(
TRIM(CLEAN(Table_Text[[#This Row],[Quote]])),
" {","{"),
"{ ","{"),
" }","}"),
"} ","}"),
" [","["),
"[ ","["),
" ]","]"),
"] ","]")</f>
        <v>"heading": "Duty of Disclosure",</v>
      </c>
      <c r="K335" s="26"/>
      <c r="L335" s="52" t="s">
        <v>624</v>
      </c>
    </row>
    <row r="336" spans="2:12" s="22" customFormat="1" ht="21" customHeight="1">
      <c r="B336" s="27" t="s">
        <v>37</v>
      </c>
      <c r="C336" s="27"/>
      <c r="D3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336" s="26" t="str">
        <f ca="1">IF(Table_Text[[#This Row],[Header]]="Yes","",IF(Table_Text[[#This Row],[Property]]&lt;&gt;"",SUBSTITUTE(Table_Text[[#This Row],[Type]]," ","")&amp;SUBSTITUTE(Table_Text[[#This Row],[Property]]," ",""),""))</f>
        <v>PurchaseDisclosureText</v>
      </c>
      <c r="G3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36" s="68" t="str">
        <f ca="1">SUBSTITUTE(SUBSTITUTE(SUBSTITUTE(SUBSTITUTE(SUBSTITUTE(SUBSTITUTE(SUBSTITUTE(SUBSTITUTE(
TRIM(CLEAN(Table_Text[[#This Row],[Config]])),
" {","{"),
"{ ","{"),
" }","}"),
"} ","}"),
" [","["),
"[ ","["),
" ]","]"),
"] ","]")</f>
        <v/>
      </c>
      <c r="I3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36" s="26" t="str">
        <f ca="1">SUBSTITUTE(SUBSTITUTE(SUBSTITUTE(SUBSTITUTE(SUBSTITUTE(SUBSTITUTE(SUBSTITUTE(SUBSTITUTE(
TRIM(CLEAN(Table_Text[[#This Row],[Quote]])),
" {","{"),
"{ ","{"),
" }","}"),
"} ","}"),
" [","["),
"[ ","["),
" ]","]"),
"] ","]")</f>
        <v/>
      </c>
      <c r="K336" s="26"/>
      <c r="L336" s="52"/>
    </row>
    <row r="337" spans="2:12" s="22" customFormat="1" ht="21" customHeight="1">
      <c r="B337" s="249" t="s">
        <v>1007</v>
      </c>
      <c r="C337" s="27"/>
      <c r="D3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nextSummaryButton</v>
      </c>
      <c r="F337" s="26" t="str">
        <f ca="1">IF(Table_Text[[#This Row],[Header]]="Yes","",IF(Table_Text[[#This Row],[Property]]&lt;&gt;"",SUBSTITUTE(Table_Text[[#This Row],[Type]]," ","")&amp;SUBSTITUTE(Table_Text[[#This Row],[Property]]," ",""),""))</f>
        <v>PurchaseDisclosureNextSummaryButton</v>
      </c>
      <c r="G3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"nextSummaryButton": {
            "text": "Next",
            "icon": "fa fa-chevron-right"
        },</v>
      </c>
      <c r="H337" s="68" t="str">
        <f ca="1">SUBSTITUTE(SUBSTITUTE(SUBSTITUTE(SUBSTITUTE(SUBSTITUTE(SUBSTITUTE(SUBSTITUTE(SUBSTITUTE(
TRIM(CLEAN(Table_Text[[#This Row],[Config]])),
" {","{"),
"{ ","{"),
" }","}"),
"} ","}"),
" [","["),
"[ ","["),
" ]","]"),
"] ","]")</f>
        <v>"nextSummaryButton":{"text": "Next", "icon": "fa fa-chevron-right"},</v>
      </c>
      <c r="I3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"nextSummaryButton": "Next",</v>
      </c>
      <c r="J337" s="26" t="str">
        <f ca="1">SUBSTITUTE(SUBSTITUTE(SUBSTITUTE(SUBSTITUTE(SUBSTITUTE(SUBSTITUTE(SUBSTITUTE(SUBSTITUTE(
TRIM(CLEAN(Table_Text[[#This Row],[Quote]])),
" {","{"),
"{ ","{"),
" }","}"),
"} ","}"),
" [","["),
"[ ","["),
" ]","]"),
"] ","]")</f>
        <v>"nextSummaryButton": "Next",</v>
      </c>
      <c r="K337" s="300" t="s">
        <v>1514</v>
      </c>
      <c r="L337" s="276" t="s">
        <v>748</v>
      </c>
    </row>
    <row r="338" spans="2:12" s="22" customFormat="1" ht="21" customHeight="1">
      <c r="B338" s="27" t="s">
        <v>954</v>
      </c>
      <c r="C338" s="27"/>
      <c r="D33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nextReviewButton</v>
      </c>
      <c r="F338" s="26" t="str">
        <f ca="1">IF(Table_Text[[#This Row],[Header]]="Yes","",IF(Table_Text[[#This Row],[Property]]&lt;&gt;"",SUBSTITUTE(Table_Text[[#This Row],[Type]]," ","")&amp;SUBSTITUTE(Table_Text[[#This Row],[Property]]," ",""),""))</f>
        <v>PurchaseDisclosureNextReviewButton</v>
      </c>
      <c r="G3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"nextReviewButton": {
            "text": "Next",
            "icon": "fa fa-chevron-right"
        },</v>
      </c>
      <c r="H338" s="68" t="str">
        <f ca="1">SUBSTITUTE(SUBSTITUTE(SUBSTITUTE(SUBSTITUTE(SUBSTITUTE(SUBSTITUTE(SUBSTITUTE(SUBSTITUTE(
TRIM(CLEAN(Table_Text[[#This Row],[Config]])),
" {","{"),
"{ ","{"),
" }","}"),
"} ","}"),
" [","["),
"[ ","["),
" ]","]"),
"] ","]")</f>
        <v>"nextReviewButton":{"text": "Next", "icon": "fa fa-chevron-right"},</v>
      </c>
      <c r="I3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"nextReviewButton": "Next",</v>
      </c>
      <c r="J338" s="26" t="str">
        <f ca="1">SUBSTITUTE(SUBSTITUTE(SUBSTITUTE(SUBSTITUTE(SUBSTITUTE(SUBSTITUTE(SUBSTITUTE(SUBSTITUTE(
TRIM(CLEAN(Table_Text[[#This Row],[Quote]])),
" {","{"),
"{ ","{"),
" }","}"),
"} ","}"),
" [","["),
"[ ","["),
" ]","]"),
"] ","]")</f>
        <v>"nextReviewButton": "Next",</v>
      </c>
      <c r="K338" s="300" t="s">
        <v>1514</v>
      </c>
      <c r="L338" s="276" t="s">
        <v>748</v>
      </c>
    </row>
    <row r="339" spans="2:12" s="22" customFormat="1" ht="21" customHeight="1">
      <c r="B339" s="27" t="s">
        <v>955</v>
      </c>
      <c r="C339" s="27"/>
      <c r="D3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nextEndorsementButton</v>
      </c>
      <c r="F339" s="26" t="str">
        <f ca="1">IF(Table_Text[[#This Row],[Header]]="Yes","",IF(Table_Text[[#This Row],[Property]]&lt;&gt;"",SUBSTITUTE(Table_Text[[#This Row],[Type]]," ","")&amp;SUBSTITUTE(Table_Text[[#This Row],[Property]]," ",""),""))</f>
        <v>PurchaseDisclosureNextEndorsementButton</v>
      </c>
      <c r="G3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"nextEndorsementButton": {
            "text": "Next",
            "icon": "fa fa-chevron-right"
        },</v>
      </c>
      <c r="H339" s="68" t="str">
        <f ca="1">SUBSTITUTE(SUBSTITUTE(SUBSTITUTE(SUBSTITUTE(SUBSTITUTE(SUBSTITUTE(SUBSTITUTE(SUBSTITUTE(
TRIM(CLEAN(Table_Text[[#This Row],[Config]])),
" {","{"),
"{ ","{"),
" }","}"),
"} ","}"),
" [","["),
"[ ","["),
" ]","]"),
"] ","]")</f>
        <v>"nextEndorsementButton":{"text": "Next", "icon": "fa fa-chevron-right"},</v>
      </c>
      <c r="I3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"nextEndorsementButton": "Next",</v>
      </c>
      <c r="J339" s="26" t="str">
        <f ca="1">SUBSTITUTE(SUBSTITUTE(SUBSTITUTE(SUBSTITUTE(SUBSTITUTE(SUBSTITUTE(SUBSTITUTE(SUBSTITUTE(
TRIM(CLEAN(Table_Text[[#This Row],[Quote]])),
" {","{"),
"{ ","{"),
" }","}"),
"} ","}"),
" [","["),
"[ ","["),
" ]","]"),
"] ","]")</f>
        <v>"nextEndorsementButton": "Next",</v>
      </c>
      <c r="K339" s="300" t="s">
        <v>1514</v>
      </c>
      <c r="L339" s="276" t="s">
        <v>748</v>
      </c>
    </row>
    <row r="340" spans="2:12" s="22" customFormat="1" ht="21" customHeight="1">
      <c r="B340" s="27" t="s">
        <v>1008</v>
      </c>
      <c r="C340" s="27"/>
      <c r="D34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nextDeclinedButton</v>
      </c>
      <c r="F340" s="26" t="str">
        <f ca="1">IF(Table_Text[[#This Row],[Header]]="Yes","",IF(Table_Text[[#This Row],[Property]]&lt;&gt;"",SUBSTITUTE(Table_Text[[#This Row],[Type]]," ","")&amp;SUBSTITUTE(Table_Text[[#This Row],[Property]]," ",""),""))</f>
        <v>PurchaseDisclosureNextDeclinedButton</v>
      </c>
      <c r="G3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"nextDeclinedButton": {
            "text": "Next",
            "icon": "fa fa-chevron-right"
        },</v>
      </c>
      <c r="H340" s="68" t="str">
        <f ca="1">SUBSTITUTE(SUBSTITUTE(SUBSTITUTE(SUBSTITUTE(SUBSTITUTE(SUBSTITUTE(SUBSTITUTE(SUBSTITUTE(
TRIM(CLEAN(Table_Text[[#This Row],[Config]])),
" {","{"),
"{ ","{"),
" }","}"),
"} ","}"),
" [","["),
"[ ","["),
" ]","]"),
"] ","]")</f>
        <v>"nextDeclinedButton":{"text": "Next", "icon": "fa fa-chevron-right"},</v>
      </c>
      <c r="I3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"nextDeclinedButton": "Next",</v>
      </c>
      <c r="J340" s="26" t="str">
        <f ca="1">SUBSTITUTE(SUBSTITUTE(SUBSTITUTE(SUBSTITUTE(SUBSTITUTE(SUBSTITUTE(SUBSTITUTE(SUBSTITUTE(
TRIM(CLEAN(Table_Text[[#This Row],[Quote]])),
" {","{"),
"{ ","{"),
" }","}"),
"} ","}"),
" [","["),
"[ ","["),
" ]","]"),
"] ","]")</f>
        <v>"nextDeclinedButton": "Next",</v>
      </c>
      <c r="K340" s="300" t="s">
        <v>1514</v>
      </c>
      <c r="L340" s="276" t="s">
        <v>748</v>
      </c>
    </row>
    <row r="341" spans="2:12" s="22" customFormat="1" ht="21" customHeight="1">
      <c r="B341" s="168" t="s">
        <v>625</v>
      </c>
      <c r="C341" s="27"/>
      <c r="D34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341" s="26" t="str">
        <f ca="1">IF(Table_Text[[#This Row],[Header]]="Yes","",IF(Table_Text[[#This Row],[Property]]&lt;&gt;"",SUBSTITUTE(Table_Text[[#This Row],[Type]]," ","")&amp;SUBSTITUTE(Table_Text[[#This Row],[Property]]," ",""),""))</f>
        <v>PurchaseDisclosureBackButton</v>
      </c>
      <c r="G3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"fa fa-chevron-left"
        },</v>
      </c>
      <c r="H341" s="68" t="str">
        <f ca="1">SUBSTITUTE(SUBSTITUTE(SUBSTITUTE(SUBSTITUTE(SUBSTITUTE(SUBSTITUTE(SUBSTITUTE(SUBSTITUTE(
TRIM(CLEAN(Table_Text[[#This Row],[Config]])),
" {","{"),
"{ ","{"),
" }","}"),
"} ","}"),
" [","["),
"[ ","["),
" ]","]"),
"] ","]")</f>
        <v>"backButton":{"text": "Back", "icon": "fa fa-chevron-left"},</v>
      </c>
      <c r="I3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341" s="26" t="str">
        <f ca="1">SUBSTITUTE(SUBSTITUTE(SUBSTITUTE(SUBSTITUTE(SUBSTITUTE(SUBSTITUTE(SUBSTITUTE(SUBSTITUTE(
TRIM(CLEAN(Table_Text[[#This Row],[Quote]])),
" {","{"),
"{ ","{"),
" }","}"),
"} ","}"),
" [","["),
"[ ","["),
" ]","]"),
"] ","]")</f>
        <v>"backButton": "Back",</v>
      </c>
      <c r="K341" s="300" t="s">
        <v>1519</v>
      </c>
      <c r="L341" s="206" t="s">
        <v>756</v>
      </c>
    </row>
    <row r="342" spans="2:12" s="22" customFormat="1" ht="21" customHeight="1">
      <c r="B342" s="27" t="s">
        <v>1308</v>
      </c>
      <c r="C342" s="27"/>
      <c r="D3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saveButton</v>
      </c>
      <c r="F342" s="26" t="str">
        <f ca="1">IF(Table_Text[[#This Row],[Header]]="Yes","",IF(Table_Text[[#This Row],[Property]]&lt;&gt;"",SUBSTITUTE(Table_Text[[#This Row],[Type]]," ","")&amp;SUBSTITUTE(Table_Text[[#This Row],[Property]]," ",""),""))</f>
        <v>PurchaseDisclosureSaveButton</v>
      </c>
      <c r="G3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"saveButton": {
            "text": "Save",
            "icon": "glyphicon glyphicon-save"
        },</v>
      </c>
      <c r="H342" s="68" t="str">
        <f ca="1">SUBSTITUTE(SUBSTITUTE(SUBSTITUTE(SUBSTITUTE(SUBSTITUTE(SUBSTITUTE(SUBSTITUTE(SUBSTITUTE(
TRIM(CLEAN(Table_Text[[#This Row],[Config]])),
" {","{"),
"{ ","{"),
" }","}"),
"} ","}"),
" [","["),
"[ ","["),
" ]","]"),
"] ","]")</f>
        <v>"saveButton":{"text": "Save", "icon": "glyphicon glyphicon-save"},</v>
      </c>
      <c r="I3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"saveButton": "Save",</v>
      </c>
      <c r="J342" s="26" t="str">
        <f ca="1">SUBSTITUTE(SUBSTITUTE(SUBSTITUTE(SUBSTITUTE(SUBSTITUTE(SUBSTITUTE(SUBSTITUTE(SUBSTITUTE(
TRIM(CLEAN(Table_Text[[#This Row],[Quote]])),
" {","{"),
"{ ","{"),
" }","}"),
"} ","}"),
" [","["),
"[ ","["),
" ]","]"),
"] ","]")</f>
        <v>"saveButton": "Save",</v>
      </c>
      <c r="K342" s="236" t="s">
        <v>1521</v>
      </c>
      <c r="L342" s="52" t="s">
        <v>1309</v>
      </c>
    </row>
    <row r="343" spans="2:12" s="22" customFormat="1" ht="21" customHeight="1">
      <c r="B343" s="27" t="s">
        <v>1389</v>
      </c>
      <c r="C343" s="27"/>
      <c r="D34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sendButton</v>
      </c>
      <c r="F343" s="26" t="str">
        <f ca="1">IF(Table_Text[[#This Row],[Header]]="Yes","",IF(Table_Text[[#This Row],[Property]]&lt;&gt;"",SUBSTITUTE(Table_Text[[#This Row],[Type]]," ","")&amp;SUBSTITUTE(Table_Text[[#This Row],[Property]]," ",""),""))</f>
        <v>PurchaseDisclosureSendButton</v>
      </c>
      <c r="G3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"sendButton": {
            "text": "Send",
            "icon": "fa fa-share"
        },</v>
      </c>
      <c r="H343" s="68" t="str">
        <f ca="1">SUBSTITUTE(SUBSTITUTE(SUBSTITUTE(SUBSTITUTE(SUBSTITUTE(SUBSTITUTE(SUBSTITUTE(SUBSTITUTE(
TRIM(CLEAN(Table_Text[[#This Row],[Config]])),
" {","{"),
"{ ","{"),
" }","}"),
"} ","}"),
" [","["),
"[ ","["),
" ]","]"),
"] ","]")</f>
        <v>"sendButton":{"text": "Send", "icon": "fa fa-share"},</v>
      </c>
      <c r="I3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"sendButton": "Send",</v>
      </c>
      <c r="J343" s="26" t="str">
        <f ca="1">SUBSTITUTE(SUBSTITUTE(SUBSTITUTE(SUBSTITUTE(SUBSTITUTE(SUBSTITUTE(SUBSTITUTE(SUBSTITUTE(
TRIM(CLEAN(Table_Text[[#This Row],[Quote]])),
" {","{"),
"{ ","{"),
" }","}"),
"} ","}"),
" [","["),
"[ ","["),
" ]","]"),
"] ","]")</f>
        <v>"sendButton": "Send",</v>
      </c>
      <c r="K343" s="236" t="s">
        <v>1510</v>
      </c>
      <c r="L343" s="51" t="s">
        <v>1506</v>
      </c>
    </row>
    <row r="344" spans="2:12" s="22" customFormat="1" ht="21" customHeight="1">
      <c r="B344" s="168" t="s">
        <v>622</v>
      </c>
      <c r="C344" s="27"/>
      <c r="D34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Disclosure</v>
      </c>
      <c r="E3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44" s="26" t="str">
        <f ca="1">IF(Table_Text[[#This Row],[Header]]="Yes","",IF(Table_Text[[#This Row],[Property]]&lt;&gt;"",SUBSTITUTE(Table_Text[[#This Row],[Type]]," ","")&amp;SUBSTITUTE(Table_Text[[#This Row],[Property]]," ",""),""))</f>
        <v>PurchaseDisclosureEnquiryButton</v>
      </c>
      <c r="G3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
    },</v>
      </c>
      <c r="H344" s="68" t="str">
        <f ca="1">SUBSTITUTE(SUBSTITUTE(SUBSTITUTE(SUBSTITUTE(SUBSTITUTE(SUBSTITUTE(SUBSTITUTE(SUBSTITUTE(
TRIM(CLEAN(Table_Text[[#This Row],[Config]])),
" {","{"),
"{ ","{"),
" }","}"),
"} ","}"),
" [","["),
"[ ","["),
" ]","]"),
"] ","]")</f>
        <v>"enquiryButton":{"text": "Enquire", "icon": "fa fa-phone"}},</v>
      </c>
      <c r="I3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
    },</v>
      </c>
      <c r="J344" s="26" t="str">
        <f ca="1">SUBSTITUTE(SUBSTITUTE(SUBSTITUTE(SUBSTITUTE(SUBSTITUTE(SUBSTITUTE(SUBSTITUTE(SUBSTITUTE(
TRIM(CLEAN(Table_Text[[#This Row],[Quote]])),
" {","{"),
"{ ","{"),
" }","}"),
"} ","}"),
" [","["),
"[ ","["),
" ]","]"),
"] ","]")</f>
        <v>"enquiryButton": "Enquire"},</v>
      </c>
      <c r="K344" s="306" t="s">
        <v>1520</v>
      </c>
      <c r="L344" s="285" t="s">
        <v>1430</v>
      </c>
    </row>
    <row r="345" spans="2:12" s="22" customFormat="1" ht="21" customHeight="1" thickBot="1">
      <c r="B345" s="221" t="s">
        <v>922</v>
      </c>
      <c r="C345" s="221" t="s">
        <v>60</v>
      </c>
      <c r="D345"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45"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purchaseSummary</v>
      </c>
      <c r="F345" s="221" t="str">
        <f>IF(Table_Text[[#This Row],[Header]]="Yes","",IF(Table_Text[[#This Row],[Property]]&lt;&gt;"",SUBSTITUTE(Table_Text[[#This Row],[Type]]," ","")&amp;SUBSTITUTE(Table_Text[[#This Row],[Property]]," ",""),""))</f>
        <v/>
      </c>
      <c r="G345"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"purchaseSummary": {</v>
      </c>
      <c r="H345" s="221" t="str">
        <f ca="1">SUBSTITUTE(SUBSTITUTE(SUBSTITUTE(SUBSTITUTE(SUBSTITUTE(SUBSTITUTE(SUBSTITUTE(SUBSTITUTE(
TRIM(CLEAN(Table_Text[[#This Row],[Config]])),
" {","{"),
"{ ","{"),
" }","}"),
"} ","}"),
" [","["),
"[ ","["),
" ]","]"),
"] ","]")</f>
        <v>"purchaseSummary":{</v>
      </c>
      <c r="I345"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"purchaseSummary": {</v>
      </c>
      <c r="J345" s="221" t="str">
        <f ca="1">SUBSTITUTE(SUBSTITUTE(SUBSTITUTE(SUBSTITUTE(SUBSTITUTE(SUBSTITUTE(SUBSTITUTE(SUBSTITUTE(
TRIM(CLEAN(Table_Text[[#This Row],[Quote]])),
" {","{"),
"{ ","{"),
" }","}"),
"} ","}"),
" [","["),
"[ ","["),
" ]","]"),
"] ","]")</f>
        <v>"purchaseSummary":{</v>
      </c>
      <c r="K345" s="221"/>
      <c r="L345" s="69"/>
    </row>
    <row r="346" spans="2:12" s="22" customFormat="1" ht="21" hidden="1" customHeight="1">
      <c r="B346" s="27"/>
      <c r="C346" s="27"/>
      <c r="D3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346" s="26" t="str">
        <f>IF(Table_Text[[#This Row],[Header]]="Yes","",IF(Table_Text[[#This Row],[Property]]&lt;&gt;"",SUBSTITUTE(Table_Text[[#This Row],[Type]]," ","")&amp;SUBSTITUTE(Table_Text[[#This Row],[Property]]," ",""),""))</f>
        <v/>
      </c>
      <c r="G3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46" s="68" t="str">
        <f ca="1">SUBSTITUTE(SUBSTITUTE(SUBSTITUTE(SUBSTITUTE(SUBSTITUTE(SUBSTITUTE(SUBSTITUTE(SUBSTITUTE(
TRIM(CLEAN(Table_Text[[#This Row],[Config]])),
" {","{"),
"{ ","{"),
" }","}"),
"} ","}"),
" [","["),
"[ ","["),
" ]","]"),
"] ","]")</f>
        <v/>
      </c>
      <c r="I3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46" s="26" t="str">
        <f ca="1">SUBSTITUTE(SUBSTITUTE(SUBSTITUTE(SUBSTITUTE(SUBSTITUTE(SUBSTITUTE(SUBSTITUTE(SUBSTITUTE(
TRIM(CLEAN(Table_Text[[#This Row],[Quote]])),
" {","{"),
"{ ","{"),
" }","}"),
"} ","}"),
" [","["),
"[ ","["),
" ]","]"),
"] ","]")</f>
        <v/>
      </c>
      <c r="K346" s="26"/>
      <c r="L346" s="52"/>
    </row>
    <row r="347" spans="2:12" s="22" customFormat="1" ht="21" customHeight="1">
      <c r="B347" s="168" t="s">
        <v>614</v>
      </c>
      <c r="C347" s="27"/>
      <c r="D3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347" s="26" t="str">
        <f ca="1">IF(Table_Text[[#This Row],[Header]]="Yes","",IF(Table_Text[[#This Row],[Property]]&lt;&gt;"",SUBSTITUTE(Table_Text[[#This Row],[Type]]," ","")&amp;SUBSTITUTE(Table_Text[[#This Row],[Property]]," ",""),""))</f>
        <v>PurchaseSummaryTabLabel</v>
      </c>
      <c r="G3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"Summary"
        },</v>
      </c>
      <c r="H347" s="68" t="str">
        <f ca="1">SUBSTITUTE(SUBSTITUTE(SUBSTITUTE(SUBSTITUTE(SUBSTITUTE(SUBSTITUTE(SUBSTITUTE(SUBSTITUTE(
TRIM(CLEAN(Table_Text[[#This Row],[Config]])),
" {","{"),
"{ ","{"),
" }","}"),
"} ","}"),
" [","["),
"[ ","["),
" ]","]"),
"] ","]")</f>
        <v>"tabLabel":{"text": "Summary"},</v>
      </c>
      <c r="I3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"Summary",</v>
      </c>
      <c r="J347" s="26" t="str">
        <f ca="1">SUBSTITUTE(SUBSTITUTE(SUBSTITUTE(SUBSTITUTE(SUBSTITUTE(SUBSTITUTE(SUBSTITUTE(SUBSTITUTE(
TRIM(CLEAN(Table_Text[[#This Row],[Quote]])),
" {","{"),
"{ ","{"),
" }","}"),
"} ","}"),
" [","["),
"[ ","["),
" ]","]"),
"] ","]")</f>
        <v>"tabLabel": "Summary",</v>
      </c>
      <c r="K347" s="26"/>
      <c r="L347" s="51" t="s">
        <v>538</v>
      </c>
    </row>
    <row r="348" spans="2:12" s="22" customFormat="1" ht="21" customHeight="1">
      <c r="B348" s="168" t="s">
        <v>615</v>
      </c>
      <c r="C348" s="27"/>
      <c r="D3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48" s="26" t="str">
        <f ca="1">IF(Table_Text[[#This Row],[Header]]="Yes","",IF(Table_Text[[#This Row],[Property]]&lt;&gt;"",SUBSTITUTE(Table_Text[[#This Row],[Type]]," ","")&amp;SUBSTITUTE(Table_Text[[#This Row],[Property]]," ",""),""))</f>
        <v>PurchaseSummaryTopHeading</v>
      </c>
      <c r="G3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48" s="68" t="str">
        <f ca="1">SUBSTITUTE(SUBSTITUTE(SUBSTITUTE(SUBSTITUTE(SUBSTITUTE(SUBSTITUTE(SUBSTITUTE(SUBSTITUTE(
TRIM(CLEAN(Table_Text[[#This Row],[Config]])),
" {","{"),
"{ ","{"),
" }","}"),
"} ","}"),
" [","["),
"[ ","["),
" ]","]"),
"] ","]")</f>
        <v>"topHeading":{"text": "Special Insurance"},</v>
      </c>
      <c r="I3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48" s="26" t="str">
        <f ca="1">SUBSTITUTE(SUBSTITUTE(SUBSTITUTE(SUBSTITUTE(SUBSTITUTE(SUBSTITUTE(SUBSTITUTE(SUBSTITUTE(
TRIM(CLEAN(Table_Text[[#This Row],[Quote]])),
" {","{"),
"{ ","{"),
" }","}"),
"} ","}"),
" [","["),
"[ ","["),
" ]","]"),
"] ","]")</f>
        <v>"topHeading": "Special Insurance",</v>
      </c>
      <c r="K348" s="26"/>
      <c r="L348" s="52" t="str">
        <f>L19</f>
        <v>Special Insurance</v>
      </c>
    </row>
    <row r="349" spans="2:12" s="22" customFormat="1" ht="21" customHeight="1">
      <c r="B349" s="27" t="s">
        <v>383</v>
      </c>
      <c r="C349" s="27"/>
      <c r="D34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349" s="26" t="str">
        <f ca="1">IF(Table_Text[[#This Row],[Header]]="Yes","",IF(Table_Text[[#This Row],[Property]]&lt;&gt;"",SUBSTITUTE(Table_Text[[#This Row],[Type]]," ","")&amp;SUBSTITUTE(Table_Text[[#This Row],[Property]]," ",""),""))</f>
        <v>PurchaseSummaryHeading</v>
      </c>
      <c r="G3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49" s="68" t="str">
        <f ca="1">SUBSTITUTE(SUBSTITUTE(SUBSTITUTE(SUBSTITUTE(SUBSTITUTE(SUBSTITUTE(SUBSTITUTE(SUBSTITUTE(
TRIM(CLEAN(Table_Text[[#This Row],[Config]])),
" {","{"),
"{ ","{"),
" }","}"),
"} ","}"),
" [","["),
"[ ","["),
" ]","]"),
"] ","]")</f>
        <v/>
      </c>
      <c r="I3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49" s="26" t="str">
        <f ca="1">SUBSTITUTE(SUBSTITUTE(SUBSTITUTE(SUBSTITUTE(SUBSTITUTE(SUBSTITUTE(SUBSTITUTE(SUBSTITUTE(
TRIM(CLEAN(Table_Text[[#This Row],[Quote]])),
" {","{"),
"{ ","{"),
" }","}"),
"} ","}"),
" [","["),
"[ ","["),
" ]","]"),
"] ","]")</f>
        <v/>
      </c>
      <c r="K349" s="26"/>
      <c r="L349" s="52"/>
    </row>
    <row r="350" spans="2:12" s="22" customFormat="1" ht="21" customHeight="1">
      <c r="B350" s="27" t="s">
        <v>37</v>
      </c>
      <c r="C350" s="27"/>
      <c r="D35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350" s="26" t="str">
        <f ca="1">IF(Table_Text[[#This Row],[Header]]="Yes","",IF(Table_Text[[#This Row],[Property]]&lt;&gt;"",SUBSTITUTE(Table_Text[[#This Row],[Type]]," ","")&amp;SUBSTITUTE(Table_Text[[#This Row],[Property]]," ",""),""))</f>
        <v>PurchaseSummaryText</v>
      </c>
      <c r="G3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50" s="68" t="str">
        <f ca="1">SUBSTITUTE(SUBSTITUTE(SUBSTITUTE(SUBSTITUTE(SUBSTITUTE(SUBSTITUTE(SUBSTITUTE(SUBSTITUTE(
TRIM(CLEAN(Table_Text[[#This Row],[Config]])),
" {","{"),
"{ ","{"),
" }","}"),
"} ","}"),
" [","["),
"[ ","["),
" ]","]"),
"] ","]")</f>
        <v/>
      </c>
      <c r="I3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50" s="26" t="str">
        <f ca="1">SUBSTITUTE(SUBSTITUTE(SUBSTITUTE(SUBSTITUTE(SUBSTITUTE(SUBSTITUTE(SUBSTITUTE(SUBSTITUTE(
TRIM(CLEAN(Table_Text[[#This Row],[Quote]])),
" {","{"),
"{ ","{"),
" }","}"),
"} ","}"),
" [","["),
"[ ","["),
" ]","]"),
"] ","]")</f>
        <v/>
      </c>
      <c r="K350" s="26"/>
      <c r="L350" s="52"/>
    </row>
    <row r="351" spans="2:12" s="22" customFormat="1" ht="21" customHeight="1">
      <c r="B351" s="27" t="s">
        <v>926</v>
      </c>
      <c r="C351" s="27"/>
      <c r="D35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351" s="26" t="str">
        <f ca="1">IF(Table_Text[[#This Row],[Header]]="Yes","",IF(Table_Text[[#This Row],[Property]]&lt;&gt;"",SUBSTITUTE(Table_Text[[#This Row],[Type]]," ","")&amp;SUBSTITUTE(Table_Text[[#This Row],[Property]]," ",""),""))</f>
        <v>PurchaseSummaryEditButton</v>
      </c>
      <c r="G3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351" s="68" t="str">
        <f ca="1">SUBSTITUTE(SUBSTITUTE(SUBSTITUTE(SUBSTITUTE(SUBSTITUTE(SUBSTITUTE(SUBSTITUTE(SUBSTITUTE(
TRIM(CLEAN(Table_Text[[#This Row],[Config]])),
" {","{"),
"{ ","{"),
" }","}"),
"} ","}"),
" [","["),
"[ ","["),
" ]","]"),
"] ","]")</f>
        <v>"editButton":{"text": "Edit", "icon": "glyphicon glyphicon-pencil"},</v>
      </c>
      <c r="I3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351" s="26" t="str">
        <f ca="1">SUBSTITUTE(SUBSTITUTE(SUBSTITUTE(SUBSTITUTE(SUBSTITUTE(SUBSTITUTE(SUBSTITUTE(SUBSTITUTE(
TRIM(CLEAN(Table_Text[[#This Row],[Quote]])),
" {","{"),
"{ ","{"),
" }","}"),
"} ","}"),
" [","["),
"[ ","["),
" ]","]"),
"] ","]")</f>
        <v>"editButton": "Edit",</v>
      </c>
      <c r="K351" s="308" t="s">
        <v>1522</v>
      </c>
      <c r="L351" s="51" t="s">
        <v>1511</v>
      </c>
    </row>
    <row r="352" spans="2:12" s="22" customFormat="1" ht="21" customHeight="1">
      <c r="B352" s="27" t="s">
        <v>622</v>
      </c>
      <c r="C352" s="27"/>
      <c r="D3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52" s="26" t="str">
        <f ca="1">IF(Table_Text[[#This Row],[Header]]="Yes","",IF(Table_Text[[#This Row],[Property]]&lt;&gt;"",SUBSTITUTE(Table_Text[[#This Row],[Type]]," ","")&amp;SUBSTITUTE(Table_Text[[#This Row],[Property]]," ",""),""))</f>
        <v>PurchaseSummaryEnquiryButton</v>
      </c>
      <c r="G3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352" s="68" t="str">
        <f ca="1">SUBSTITUTE(SUBSTITUTE(SUBSTITUTE(SUBSTITUTE(SUBSTITUTE(SUBSTITUTE(SUBSTITUTE(SUBSTITUTE(
TRIM(CLEAN(Table_Text[[#This Row],[Config]])),
" {","{"),
"{ ","{"),
" }","}"),
"} ","}"),
" [","["),
"[ ","["),
" ]","]"),
"] ","]")</f>
        <v>"enquiryButton":{"text": "Enquire", "icon": "fa fa-phone"},</v>
      </c>
      <c r="I3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352" s="26" t="str">
        <f ca="1">SUBSTITUTE(SUBSTITUTE(SUBSTITUTE(SUBSTITUTE(SUBSTITUTE(SUBSTITUTE(SUBSTITUTE(SUBSTITUTE(
TRIM(CLEAN(Table_Text[[#This Row],[Quote]])),
" {","{"),
"{ ","{"),
" }","}"),
"} ","}"),
" [","["),
"[ ","["),
" ]","]"),
"] ","]")</f>
        <v>"enquiryButton": "Enquire",</v>
      </c>
      <c r="K352" s="306" t="s">
        <v>1520</v>
      </c>
      <c r="L352" s="285" t="s">
        <v>1430</v>
      </c>
    </row>
    <row r="353" spans="2:12" s="22" customFormat="1" ht="21" customHeight="1">
      <c r="B353" s="27" t="s">
        <v>1308</v>
      </c>
      <c r="C353" s="27"/>
      <c r="D35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saveButton</v>
      </c>
      <c r="F353" s="26" t="str">
        <f ca="1">IF(Table_Text[[#This Row],[Header]]="Yes","",IF(Table_Text[[#This Row],[Property]]&lt;&gt;"",SUBSTITUTE(Table_Text[[#This Row],[Type]]," ","")&amp;SUBSTITUTE(Table_Text[[#This Row],[Property]]," ",""),""))</f>
        <v>PurchaseSummarySaveButton</v>
      </c>
      <c r="G3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"saveButton": {
            "text": "Save",
            "icon": "glyphicon glyphicon-save"
        },</v>
      </c>
      <c r="H353" s="68" t="str">
        <f ca="1">SUBSTITUTE(SUBSTITUTE(SUBSTITUTE(SUBSTITUTE(SUBSTITUTE(SUBSTITUTE(SUBSTITUTE(SUBSTITUTE(
TRIM(CLEAN(Table_Text[[#This Row],[Config]])),
" {","{"),
"{ ","{"),
" }","}"),
"} ","}"),
" [","["),
"[ ","["),
" ]","]"),
"] ","]")</f>
        <v>"saveButton":{"text": "Save", "icon": "glyphicon glyphicon-save"},</v>
      </c>
      <c r="I3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"saveButton": "Save",</v>
      </c>
      <c r="J353" s="26" t="str">
        <f ca="1">SUBSTITUTE(SUBSTITUTE(SUBSTITUTE(SUBSTITUTE(SUBSTITUTE(SUBSTITUTE(SUBSTITUTE(SUBSTITUTE(
TRIM(CLEAN(Table_Text[[#This Row],[Quote]])),
" {","{"),
"{ ","{"),
" }","}"),
"} ","}"),
" [","["),
"[ ","["),
" ]","]"),
"] ","]")</f>
        <v>"saveButton": "Save",</v>
      </c>
      <c r="K353" s="236" t="s">
        <v>1521</v>
      </c>
      <c r="L353" s="52" t="s">
        <v>1309</v>
      </c>
    </row>
    <row r="354" spans="2:12" s="22" customFormat="1" ht="21" customHeight="1">
      <c r="B354" s="27" t="s">
        <v>1389</v>
      </c>
      <c r="C354" s="27"/>
      <c r="D3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sendButton</v>
      </c>
      <c r="F354" s="26" t="str">
        <f ca="1">IF(Table_Text[[#This Row],[Header]]="Yes","",IF(Table_Text[[#This Row],[Property]]&lt;&gt;"",SUBSTITUTE(Table_Text[[#This Row],[Type]]," ","")&amp;SUBSTITUTE(Table_Text[[#This Row],[Property]]," ",""),""))</f>
        <v>PurchaseSummarySendButton</v>
      </c>
      <c r="G3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"sendButton": {
            "text": "Send",
            "icon": "fa fa-share"
        },</v>
      </c>
      <c r="H354" s="68" t="str">
        <f ca="1">SUBSTITUTE(SUBSTITUTE(SUBSTITUTE(SUBSTITUTE(SUBSTITUTE(SUBSTITUTE(SUBSTITUTE(SUBSTITUTE(
TRIM(CLEAN(Table_Text[[#This Row],[Config]])),
" {","{"),
"{ ","{"),
" }","}"),
"} ","}"),
" [","["),
"[ ","["),
" ]","]"),
"] ","]")</f>
        <v>"sendButton":{"text": "Send", "icon": "fa fa-share"},</v>
      </c>
      <c r="I3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"sendButton": "Send",</v>
      </c>
      <c r="J354" s="26" t="str">
        <f ca="1">SUBSTITUTE(SUBSTITUTE(SUBSTITUTE(SUBSTITUTE(SUBSTITUTE(SUBSTITUTE(SUBSTITUTE(SUBSTITUTE(
TRIM(CLEAN(Table_Text[[#This Row],[Quote]])),
" {","{"),
"{ ","{"),
" }","}"),
"} ","}"),
" [","["),
"[ ","["),
" ]","]"),
"] ","]")</f>
        <v>"sendButton": "Send",</v>
      </c>
      <c r="K354" s="236" t="s">
        <v>1510</v>
      </c>
      <c r="L354" s="51" t="s">
        <v>1506</v>
      </c>
    </row>
    <row r="355" spans="2:12" s="22" customFormat="1" ht="21" customHeight="1">
      <c r="B355" s="27" t="s">
        <v>1475</v>
      </c>
      <c r="C355" s="27"/>
      <c r="D3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nextPaymentButton</v>
      </c>
      <c r="F355" s="26" t="str">
        <f ca="1">IF(Table_Text[[#This Row],[Header]]="Yes","",IF(Table_Text[[#This Row],[Property]]&lt;&gt;"",SUBSTITUTE(Table_Text[[#This Row],[Type]]," ","")&amp;SUBSTITUTE(Table_Text[[#This Row],[Property]]," ",""),""))</f>
        <v>PurchaseSummaryNextPaymentButton</v>
      </c>
      <c r="G3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"nextPaymentButton": {
            "text": "Proceed",
            "icon": "fa fa-chevron-right"
        },</v>
      </c>
      <c r="H355" s="68" t="str">
        <f ca="1">SUBSTITUTE(SUBSTITUTE(SUBSTITUTE(SUBSTITUTE(SUBSTITUTE(SUBSTITUTE(SUBSTITUTE(SUBSTITUTE(
TRIM(CLEAN(Table_Text[[#This Row],[Config]])),
" {","{"),
"{ ","{"),
" }","}"),
"} ","}"),
" [","["),
"[ ","["),
" ]","]"),
"] ","]")</f>
        <v>"nextPaymentButton":{"text": "Proceed", "icon": "fa fa-chevron-right"},</v>
      </c>
      <c r="I3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"nextPaymentButton": "Proceed",</v>
      </c>
      <c r="J355" s="26" t="str">
        <f ca="1">SUBSTITUTE(SUBSTITUTE(SUBSTITUTE(SUBSTITUTE(SUBSTITUTE(SUBSTITUTE(SUBSTITUTE(SUBSTITUTE(
TRIM(CLEAN(Table_Text[[#This Row],[Quote]])),
" {","{"),
"{ ","{"),
" }","}"),
"} ","}"),
" [","["),
"[ ","["),
" ]","]"),
"] ","]")</f>
        <v>"nextPaymentButton": "Proceed",</v>
      </c>
      <c r="K355" s="300" t="s">
        <v>1514</v>
      </c>
      <c r="L355" s="240" t="s">
        <v>927</v>
      </c>
    </row>
    <row r="356" spans="2:12" s="22" customFormat="1" ht="21" customHeight="1">
      <c r="B356" s="27" t="s">
        <v>1617</v>
      </c>
      <c r="C356" s="27"/>
      <c r="D3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nextRefundButton</v>
      </c>
      <c r="F356" s="26" t="str">
        <f ca="1">IF(Table_Text[[#This Row],[Header]]="Yes","",IF(Table_Text[[#This Row],[Property]]&lt;&gt;"",SUBSTITUTE(Table_Text[[#This Row],[Type]]," ","")&amp;SUBSTITUTE(Table_Text[[#This Row],[Property]]," ",""),""))</f>
        <v>PurchaseSummaryNextRefundButton</v>
      </c>
      <c r="G3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"nextRefundButton": {
            "text": "Proceed",
            "icon": "fa fa-chevron-right"
        },</v>
      </c>
      <c r="H356" s="68" t="str">
        <f ca="1">SUBSTITUTE(SUBSTITUTE(SUBSTITUTE(SUBSTITUTE(SUBSTITUTE(SUBSTITUTE(SUBSTITUTE(SUBSTITUTE(
TRIM(CLEAN(Table_Text[[#This Row],[Config]])),
" {","{"),
"{ ","{"),
" }","}"),
"} ","}"),
" [","["),
"[ ","["),
" ]","]"),
"] ","]")</f>
        <v>"nextRefundButton":{"text": "Proceed", "icon": "fa fa-chevron-right"},</v>
      </c>
      <c r="I3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"nextRefundButton": "Proceed",</v>
      </c>
      <c r="J356" s="26" t="str">
        <f ca="1">SUBSTITUTE(SUBSTITUTE(SUBSTITUTE(SUBSTITUTE(SUBSTITUTE(SUBSTITUTE(SUBSTITUTE(SUBSTITUTE(
TRIM(CLEAN(Table_Text[[#This Row],[Quote]])),
" {","{"),
"{ ","{"),
" }","}"),
"} ","}"),
" [","["),
"[ ","["),
" ]","]"),
"] ","]")</f>
        <v>"nextRefundButton": "Proceed",</v>
      </c>
      <c r="K356" s="300" t="s">
        <v>1514</v>
      </c>
      <c r="L356" s="240" t="s">
        <v>927</v>
      </c>
    </row>
    <row r="357" spans="2:12" s="22" customFormat="1" ht="21" customHeight="1">
      <c r="B357" s="27" t="s">
        <v>1618</v>
      </c>
      <c r="C357" s="27"/>
      <c r="D3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Summary</v>
      </c>
      <c r="E3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nextNoneButton</v>
      </c>
      <c r="F357" s="26" t="str">
        <f ca="1">IF(Table_Text[[#This Row],[Header]]="Yes","",IF(Table_Text[[#This Row],[Property]]&lt;&gt;"",SUBSTITUTE(Table_Text[[#This Row],[Type]]," ","")&amp;SUBSTITUTE(Table_Text[[#This Row],[Property]]," ",""),""))</f>
        <v>PurchaseSummaryNextNoneButton</v>
      </c>
      <c r="G3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"nextNoneButton": {
            "text": "Proceed",
            "icon": "fa fa-chevron-right"
        }
    },</v>
      </c>
      <c r="H357" s="68" t="str">
        <f ca="1">SUBSTITUTE(SUBSTITUTE(SUBSTITUTE(SUBSTITUTE(SUBSTITUTE(SUBSTITUTE(SUBSTITUTE(SUBSTITUTE(
TRIM(CLEAN(Table_Text[[#This Row],[Config]])),
" {","{"),
"{ ","{"),
" }","}"),
"} ","}"),
" [","["),
"[ ","["),
" ]","]"),
"] ","]")</f>
        <v>"nextNoneButton":{"text": "Proceed", "icon": "fa fa-chevron-right"}},</v>
      </c>
      <c r="I3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"nextNoneButton": "Proceed"
    },</v>
      </c>
      <c r="J357" s="26" t="str">
        <f ca="1">SUBSTITUTE(SUBSTITUTE(SUBSTITUTE(SUBSTITUTE(SUBSTITUTE(SUBSTITUTE(SUBSTITUTE(SUBSTITUTE(
TRIM(CLEAN(Table_Text[[#This Row],[Quote]])),
" {","{"),
"{ ","{"),
" }","}"),
"} ","}"),
" [","["),
"[ ","["),
" ]","]"),
"] ","]")</f>
        <v>"nextNoneButton": "Proceed"},</v>
      </c>
      <c r="K357" s="300" t="s">
        <v>1514</v>
      </c>
      <c r="L357" s="240" t="s">
        <v>927</v>
      </c>
    </row>
    <row r="358" spans="2:12" s="22" customFormat="1" ht="21" customHeight="1" thickBot="1">
      <c r="B358" s="99" t="s">
        <v>920</v>
      </c>
      <c r="C358" s="99" t="s">
        <v>60</v>
      </c>
      <c r="D358"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58"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purchasePayment</v>
      </c>
      <c r="F358" s="221" t="str">
        <f>IF(Table_Text[[#This Row],[Header]]="Yes","",IF(Table_Text[[#This Row],[Property]]&lt;&gt;"",SUBSTITUTE(Table_Text[[#This Row],[Type]]," ","")&amp;SUBSTITUTE(Table_Text[[#This Row],[Property]]," ",""),""))</f>
        <v/>
      </c>
      <c r="G358"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"purchasePayment": {</v>
      </c>
      <c r="H358" s="221" t="str">
        <f ca="1">SUBSTITUTE(SUBSTITUTE(SUBSTITUTE(SUBSTITUTE(SUBSTITUTE(SUBSTITUTE(SUBSTITUTE(SUBSTITUTE(
TRIM(CLEAN(Table_Text[[#This Row],[Config]])),
" {","{"),
"{ ","{"),
" }","}"),
"} ","}"),
" [","["),
"[ ","["),
" ]","]"),
"] ","]")</f>
        <v>"purchasePayment":{</v>
      </c>
      <c r="I358"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"purchasePayment": {</v>
      </c>
      <c r="J358" s="221" t="str">
        <f ca="1">SUBSTITUTE(SUBSTITUTE(SUBSTITUTE(SUBSTITUTE(SUBSTITUTE(SUBSTITUTE(SUBSTITUTE(SUBSTITUTE(
TRIM(CLEAN(Table_Text[[#This Row],[Quote]])),
" {","{"),
"{ ","{"),
" }","}"),
"} ","}"),
" [","["),
"[ ","["),
" ]","]"),
"] ","]")</f>
        <v>"purchasePayment":{</v>
      </c>
      <c r="K358" s="221"/>
      <c r="L358" s="69"/>
    </row>
    <row r="359" spans="2:12" s="22" customFormat="1" ht="21" hidden="1" customHeight="1">
      <c r="B359" s="27"/>
      <c r="C359" s="27"/>
      <c r="D3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359" s="26" t="str">
        <f>IF(Table_Text[[#This Row],[Header]]="Yes","",IF(Table_Text[[#This Row],[Property]]&lt;&gt;"",SUBSTITUTE(Table_Text[[#This Row],[Type]]," ","")&amp;SUBSTITUTE(Table_Text[[#This Row],[Property]]," ",""),""))</f>
        <v/>
      </c>
      <c r="G3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59" s="68" t="str">
        <f ca="1">SUBSTITUTE(SUBSTITUTE(SUBSTITUTE(SUBSTITUTE(SUBSTITUTE(SUBSTITUTE(SUBSTITUTE(SUBSTITUTE(
TRIM(CLEAN(Table_Text[[#This Row],[Config]])),
" {","{"),
"{ ","{"),
" }","}"),
"} ","}"),
" [","["),
"[ ","["),
" ]","]"),
"] ","]")</f>
        <v/>
      </c>
      <c r="I3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59" s="26" t="str">
        <f ca="1">SUBSTITUTE(SUBSTITUTE(SUBSTITUTE(SUBSTITUTE(SUBSTITUTE(SUBSTITUTE(SUBSTITUTE(SUBSTITUTE(
TRIM(CLEAN(Table_Text[[#This Row],[Quote]])),
" {","{"),
"{ ","{"),
" }","}"),
"} ","}"),
" [","["),
"[ ","["),
" ]","]"),
"] ","]")</f>
        <v/>
      </c>
      <c r="K359" s="26"/>
      <c r="L359" s="52"/>
    </row>
    <row r="360" spans="2:12" s="22" customFormat="1" ht="21" customHeight="1">
      <c r="B360" s="168" t="s">
        <v>614</v>
      </c>
      <c r="C360" s="27"/>
      <c r="D36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360" s="26" t="str">
        <f ca="1">IF(Table_Text[[#This Row],[Header]]="Yes","",IF(Table_Text[[#This Row],[Property]]&lt;&gt;"",SUBSTITUTE(Table_Text[[#This Row],[Type]]," ","")&amp;SUBSTITUTE(Table_Text[[#This Row],[Property]]," ",""),""))</f>
        <v>PurchasePaymentTabLabel</v>
      </c>
      <c r="G3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"Payment"
        },</v>
      </c>
      <c r="H360" s="68" t="str">
        <f ca="1">SUBSTITUTE(SUBSTITUTE(SUBSTITUTE(SUBSTITUTE(SUBSTITUTE(SUBSTITUTE(SUBSTITUTE(SUBSTITUTE(
TRIM(CLEAN(Table_Text[[#This Row],[Config]])),
" {","{"),
"{ ","{"),
" }","}"),
"} ","}"),
" [","["),
"[ ","["),
" ]","]"),
"] ","]")</f>
        <v>"tabLabel":{"text": "Payment"},</v>
      </c>
      <c r="I3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"Payment",</v>
      </c>
      <c r="J360" s="26" t="str">
        <f ca="1">SUBSTITUTE(SUBSTITUTE(SUBSTITUTE(SUBSTITUTE(SUBSTITUTE(SUBSTITUTE(SUBSTITUTE(SUBSTITUTE(
TRIM(CLEAN(Table_Text[[#This Row],[Quote]])),
" {","{"),
"{ ","{"),
" }","}"),
"} ","}"),
" [","["),
"[ ","["),
" ]","]"),
"] ","]")</f>
        <v>"tabLabel": "Payment",</v>
      </c>
      <c r="K360" s="26"/>
      <c r="L360" s="51" t="s">
        <v>214</v>
      </c>
    </row>
    <row r="361" spans="2:12" s="22" customFormat="1" ht="21" customHeight="1">
      <c r="B361" s="168" t="s">
        <v>615</v>
      </c>
      <c r="C361" s="27"/>
      <c r="D36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61" s="26" t="str">
        <f ca="1">IF(Table_Text[[#This Row],[Header]]="Yes","",IF(Table_Text[[#This Row],[Property]]&lt;&gt;"",SUBSTITUTE(Table_Text[[#This Row],[Type]]," ","")&amp;SUBSTITUTE(Table_Text[[#This Row],[Property]]," ",""),""))</f>
        <v>PurchasePaymentTopHeading</v>
      </c>
      <c r="G3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61" s="68" t="str">
        <f ca="1">SUBSTITUTE(SUBSTITUTE(SUBSTITUTE(SUBSTITUTE(SUBSTITUTE(SUBSTITUTE(SUBSTITUTE(SUBSTITUTE(
TRIM(CLEAN(Table_Text[[#This Row],[Config]])),
" {","{"),
"{ ","{"),
" }","}"),
"} ","}"),
" [","["),
"[ ","["),
" ]","]"),
"] ","]")</f>
        <v>"topHeading":{"text": "Special Insurance"},</v>
      </c>
      <c r="I3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61" s="26" t="str">
        <f ca="1">SUBSTITUTE(SUBSTITUTE(SUBSTITUTE(SUBSTITUTE(SUBSTITUTE(SUBSTITUTE(SUBSTITUTE(SUBSTITUTE(
TRIM(CLEAN(Table_Text[[#This Row],[Quote]])),
" {","{"),
"{ ","{"),
" }","}"),
"} ","}"),
" [","["),
"[ ","["),
" ]","]"),
"] ","]")</f>
        <v>"topHeading": "Special Insurance",</v>
      </c>
      <c r="K361" s="26"/>
      <c r="L361" s="52" t="str">
        <f>L19</f>
        <v>Special Insurance</v>
      </c>
    </row>
    <row r="362" spans="2:12" s="22" customFormat="1" ht="21" customHeight="1">
      <c r="B362" s="27" t="s">
        <v>383</v>
      </c>
      <c r="C362" s="27"/>
      <c r="D3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362" s="26" t="str">
        <f ca="1">IF(Table_Text[[#This Row],[Header]]="Yes","",IF(Table_Text[[#This Row],[Property]]&lt;&gt;"",SUBSTITUTE(Table_Text[[#This Row],[Type]]," ","")&amp;SUBSTITUTE(Table_Text[[#This Row],[Property]]," ",""),""))</f>
        <v>PurchasePaymentHeading</v>
      </c>
      <c r="G3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"Payment Options"
        },</v>
      </c>
      <c r="H362" s="68" t="str">
        <f ca="1">SUBSTITUTE(SUBSTITUTE(SUBSTITUTE(SUBSTITUTE(SUBSTITUTE(SUBSTITUTE(SUBSTITUTE(SUBSTITUTE(
TRIM(CLEAN(Table_Text[[#This Row],[Config]])),
" {","{"),
"{ ","{"),
" }","}"),
"} ","}"),
" [","["),
"[ ","["),
" ]","]"),
"] ","]")</f>
        <v>"heading":{"text": "Payment Options"},</v>
      </c>
      <c r="I3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"Payment Options",</v>
      </c>
      <c r="J362" s="26" t="str">
        <f ca="1">SUBSTITUTE(SUBSTITUTE(SUBSTITUTE(SUBSTITUTE(SUBSTITUTE(SUBSTITUTE(SUBSTITUTE(SUBSTITUTE(
TRIM(CLEAN(Table_Text[[#This Row],[Quote]])),
" {","{"),
"{ ","{"),
" }","}"),
"} ","}"),
" [","["),
"[ ","["),
" ]","]"),
"] ","]")</f>
        <v>"heading": "Payment Options",</v>
      </c>
      <c r="K362" s="26"/>
      <c r="L362" s="51" t="s">
        <v>103</v>
      </c>
    </row>
    <row r="363" spans="2:12" s="22" customFormat="1" ht="21" customHeight="1">
      <c r="B363" s="27" t="s">
        <v>37</v>
      </c>
      <c r="C363" s="27"/>
      <c r="D36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363" s="26" t="str">
        <f ca="1">IF(Table_Text[[#This Row],[Header]]="Yes","",IF(Table_Text[[#This Row],[Property]]&lt;&gt;"",SUBSTITUTE(Table_Text[[#This Row],[Type]]," ","")&amp;SUBSTITUTE(Table_Text[[#This Row],[Property]]," ",""),""))</f>
        <v>PurchasePaymentText</v>
      </c>
      <c r="G3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
        },</v>
      </c>
      <c r="H363" s="68" t="str">
        <f ca="1">SUBSTITUTE(SUBSTITUTE(SUBSTITUTE(SUBSTITUTE(SUBSTITUTE(SUBSTITUTE(SUBSTITUTE(SUBSTITUTE(
TRIM(CLEAN(Table_Text[[#This Row],[Config]])),
" {","{"),
"{ ","{"),
" }","}"),
"} ","}"),
" [","["),
"[ ","["),
" ]","]"),
"] ","]")</f>
        <v>"text":{"text":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v>
      </c>
      <c r="I3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v>
      </c>
      <c r="J363" s="26" t="str">
        <f ca="1">SUBSTITUTE(SUBSTITUTE(SUBSTITUTE(SUBSTITUTE(SUBSTITUTE(SUBSTITUTE(SUBSTITUTE(SUBSTITUTE(
TRIM(CLEAN(Table_Text[[#This Row],[Quote]])),
" {","{"),
"{ ","{"),
" }","}"),
"} ","}"),
" [","["),
"[ ","["),
" ]","]"),
"] ","]")</f>
        <v>"text":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v>
      </c>
      <c r="K363" s="26"/>
      <c r="L363" s="52" t="s">
        <v>1113</v>
      </c>
    </row>
    <row r="364" spans="2:12" s="22" customFormat="1" ht="21" customHeight="1">
      <c r="B364" s="300" t="s">
        <v>1483</v>
      </c>
      <c r="C364" s="27"/>
      <c r="D36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nextPurchaseButton</v>
      </c>
      <c r="F364" s="26" t="str">
        <f ca="1">IF(Table_Text[[#This Row],[Header]]="Yes","",IF(Table_Text[[#This Row],[Property]]&lt;&gt;"",SUBSTITUTE(Table_Text[[#This Row],[Type]]," ","")&amp;SUBSTITUTE(Table_Text[[#This Row],[Property]]," ",""),""))</f>
        <v>PurchasePaymentNextPurchaseButton</v>
      </c>
      <c r="G3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"nextPurchaseButton": {
            "text": "Complete",
            "icon": "fa fa-check"
        },</v>
      </c>
      <c r="H364" s="68" t="str">
        <f ca="1">SUBSTITUTE(SUBSTITUTE(SUBSTITUTE(SUBSTITUTE(SUBSTITUTE(SUBSTITUTE(SUBSTITUTE(SUBSTITUTE(
TRIM(CLEAN(Table_Text[[#This Row],[Config]])),
" {","{"),
"{ ","{"),
" }","}"),
"} ","}"),
" [","["),
"[ ","["),
" ]","]"),
"] ","]")</f>
        <v>"nextPurchaseButton":{"text": "Complete", "icon": "fa fa-check"},</v>
      </c>
      <c r="I3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"nextPurchaseButton": "Complete",</v>
      </c>
      <c r="J364" s="26" t="str">
        <f ca="1">SUBSTITUTE(SUBSTITUTE(SUBSTITUTE(SUBSTITUTE(SUBSTITUTE(SUBSTITUTE(SUBSTITUTE(SUBSTITUTE(
TRIM(CLEAN(Table_Text[[#This Row],[Quote]])),
" {","{"),
"{ ","{"),
" }","}"),
"} ","}"),
" [","["),
"[ ","["),
" ]","]"),
"] ","]")</f>
        <v>"nextPurchaseButton": "Complete",</v>
      </c>
      <c r="K364" s="198" t="s">
        <v>746</v>
      </c>
      <c r="L364" s="338" t="s">
        <v>1685</v>
      </c>
    </row>
    <row r="365" spans="2:12" s="22" customFormat="1" ht="21" customHeight="1">
      <c r="B365" s="300" t="s">
        <v>1476</v>
      </c>
      <c r="C365" s="27"/>
      <c r="D36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nextRenewalButton</v>
      </c>
      <c r="F365" s="26" t="str">
        <f ca="1">IF(Table_Text[[#This Row],[Header]]="Yes","",IF(Table_Text[[#This Row],[Property]]&lt;&gt;"",SUBSTITUTE(Table_Text[[#This Row],[Type]]," ","")&amp;SUBSTITUTE(Table_Text[[#This Row],[Property]]," ",""),""))</f>
        <v>PurchasePaymentNextRenewalButton</v>
      </c>
      <c r="G3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"nextRenewalButton": {
            "text": "Complete",
            "icon": "fa fa-check"
        },</v>
      </c>
      <c r="H365" s="68" t="str">
        <f ca="1">SUBSTITUTE(SUBSTITUTE(SUBSTITUTE(SUBSTITUTE(SUBSTITUTE(SUBSTITUTE(SUBSTITUTE(SUBSTITUTE(
TRIM(CLEAN(Table_Text[[#This Row],[Config]])),
" {","{"),
"{ ","{"),
" }","}"),
"} ","}"),
" [","["),
"[ ","["),
" ]","]"),
"] ","]")</f>
        <v>"nextRenewalButton":{"text": "Complete", "icon": "fa fa-check"},</v>
      </c>
      <c r="I3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"nextRenewalButton": "Complete",</v>
      </c>
      <c r="J365" s="26" t="str">
        <f ca="1">SUBSTITUTE(SUBSTITUTE(SUBSTITUTE(SUBSTITUTE(SUBSTITUTE(SUBSTITUTE(SUBSTITUTE(SUBSTITUTE(
TRIM(CLEAN(Table_Text[[#This Row],[Quote]])),
" {","{"),
"{ ","{"),
" }","}"),
"} ","}"),
" [","["),
"[ ","["),
" ]","]"),
"] ","]")</f>
        <v>"nextRenewalButton": "Complete",</v>
      </c>
      <c r="K365" s="198" t="s">
        <v>746</v>
      </c>
      <c r="L365" s="52" t="s">
        <v>1685</v>
      </c>
    </row>
    <row r="366" spans="2:12" s="22" customFormat="1" ht="21" customHeight="1">
      <c r="B366" s="300" t="s">
        <v>1477</v>
      </c>
      <c r="C366" s="27"/>
      <c r="D36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nextAdjustmentButton</v>
      </c>
      <c r="F366" s="26" t="str">
        <f ca="1">IF(Table_Text[[#This Row],[Header]]="Yes","",IF(Table_Text[[#This Row],[Property]]&lt;&gt;"",SUBSTITUTE(Table_Text[[#This Row],[Type]]," ","")&amp;SUBSTITUTE(Table_Text[[#This Row],[Property]]," ",""),""))</f>
        <v>PurchasePaymentNextAdjustmentButton</v>
      </c>
      <c r="G3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"nextAdjustmentButton": {
            "text": "Complete",
            "icon": "fa fa-check"
        },</v>
      </c>
      <c r="H366" s="68" t="str">
        <f ca="1">SUBSTITUTE(SUBSTITUTE(SUBSTITUTE(SUBSTITUTE(SUBSTITUTE(SUBSTITUTE(SUBSTITUTE(SUBSTITUTE(
TRIM(CLEAN(Table_Text[[#This Row],[Config]])),
" {","{"),
"{ ","{"),
" }","}"),
"} ","}"),
" [","["),
"[ ","["),
" ]","]"),
"] ","]")</f>
        <v>"nextAdjustmentButton":{"text": "Complete", "icon": "fa fa-check"},</v>
      </c>
      <c r="I3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"nextAdjustmentButton": "Complete",</v>
      </c>
      <c r="J366" s="26" t="str">
        <f ca="1">SUBSTITUTE(SUBSTITUTE(SUBSTITUTE(SUBSTITUTE(SUBSTITUTE(SUBSTITUTE(SUBSTITUTE(SUBSTITUTE(
TRIM(CLEAN(Table_Text[[#This Row],[Quote]])),
" {","{"),
"{ ","{"),
" }","}"),
"} ","}"),
" [","["),
"[ ","["),
" ]","]"),
"] ","]")</f>
        <v>"nextAdjustmentButton": "Complete",</v>
      </c>
      <c r="K366" s="198" t="s">
        <v>746</v>
      </c>
      <c r="L366" s="338" t="s">
        <v>1685</v>
      </c>
    </row>
    <row r="367" spans="2:12" s="22" customFormat="1" ht="21" customHeight="1">
      <c r="B367" s="346" t="s">
        <v>1738</v>
      </c>
      <c r="C367" s="27"/>
      <c r="D36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nextCancellationButton</v>
      </c>
      <c r="F367" s="26" t="str">
        <f ca="1">IF(Table_Text[[#This Row],[Header]]="Yes","",IF(Table_Text[[#This Row],[Property]]&lt;&gt;"",SUBSTITUTE(Table_Text[[#This Row],[Type]]," ","")&amp;SUBSTITUTE(Table_Text[[#This Row],[Property]]," ",""),""))</f>
        <v>PurchasePaymentNextCancellationButton</v>
      </c>
      <c r="G3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"nextCancellationButton": {
            "text": "Complete",
            "icon": "fa fa-check"
        },</v>
      </c>
      <c r="H367" s="68" t="str">
        <f ca="1">SUBSTITUTE(SUBSTITUTE(SUBSTITUTE(SUBSTITUTE(SUBSTITUTE(SUBSTITUTE(SUBSTITUTE(SUBSTITUTE(
TRIM(CLEAN(Table_Text[[#This Row],[Config]])),
" {","{"),
"{ ","{"),
" }","}"),
"} ","}"),
" [","["),
"[ ","["),
" ]","]"),
"] ","]")</f>
        <v>"nextCancellationButton":{"text": "Complete", "icon": "fa fa-check"},</v>
      </c>
      <c r="I3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"nextCancellationButton": "Complete",</v>
      </c>
      <c r="J367" s="26" t="str">
        <f ca="1">SUBSTITUTE(SUBSTITUTE(SUBSTITUTE(SUBSTITUTE(SUBSTITUTE(SUBSTITUTE(SUBSTITUTE(SUBSTITUTE(
TRIM(CLEAN(Table_Text[[#This Row],[Quote]])),
" {","{"),
"{ ","{"),
" }","}"),
"} ","}"),
" [","["),
"[ ","["),
" ]","]"),
"] ","]")</f>
        <v>"nextCancellationButton": "Complete",</v>
      </c>
      <c r="K367" s="198" t="s">
        <v>746</v>
      </c>
      <c r="L367" s="338" t="s">
        <v>1685</v>
      </c>
    </row>
    <row r="368" spans="2:12" s="22" customFormat="1" ht="21" customHeight="1">
      <c r="B368" s="168" t="s">
        <v>625</v>
      </c>
      <c r="C368" s="27"/>
      <c r="D3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368" s="26" t="str">
        <f ca="1">IF(Table_Text[[#This Row],[Header]]="Yes","",IF(Table_Text[[#This Row],[Property]]&lt;&gt;"",SUBSTITUTE(Table_Text[[#This Row],[Type]]," ","")&amp;SUBSTITUTE(Table_Text[[#This Row],[Property]]," ",""),""))</f>
        <v>PurchasePaymentBackButton</v>
      </c>
      <c r="G3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"fa fa-chevron-left"
        },</v>
      </c>
      <c r="H368" s="68" t="str">
        <f ca="1">SUBSTITUTE(SUBSTITUTE(SUBSTITUTE(SUBSTITUTE(SUBSTITUTE(SUBSTITUTE(SUBSTITUTE(SUBSTITUTE(
TRIM(CLEAN(Table_Text[[#This Row],[Config]])),
" {","{"),
"{ ","{"),
" }","}"),
"} ","}"),
" [","["),
"[ ","["),
" ]","]"),
"] ","]")</f>
        <v>"backButton":{"text": "Back", "icon": "fa fa-chevron-left"},</v>
      </c>
      <c r="I3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368" s="26" t="str">
        <f ca="1">SUBSTITUTE(SUBSTITUTE(SUBSTITUTE(SUBSTITUTE(SUBSTITUTE(SUBSTITUTE(SUBSTITUTE(SUBSTITUTE(
TRIM(CLEAN(Table_Text[[#This Row],[Quote]])),
" {","{"),
"{ ","{"),
" }","}"),
"} ","}"),
" [","["),
"[ ","["),
" ]","]"),
"] ","]")</f>
        <v>"backButton": "Back",</v>
      </c>
      <c r="K368" s="300" t="s">
        <v>1519</v>
      </c>
      <c r="L368" s="206" t="s">
        <v>756</v>
      </c>
    </row>
    <row r="369" spans="2:12" s="22" customFormat="1" ht="21" customHeight="1">
      <c r="B369" s="27" t="s">
        <v>1308</v>
      </c>
      <c r="C369" s="27"/>
      <c r="D3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saveButton</v>
      </c>
      <c r="F369" s="26" t="str">
        <f ca="1">IF(Table_Text[[#This Row],[Header]]="Yes","",IF(Table_Text[[#This Row],[Property]]&lt;&gt;"",SUBSTITUTE(Table_Text[[#This Row],[Type]]," ","")&amp;SUBSTITUTE(Table_Text[[#This Row],[Property]]," ",""),""))</f>
        <v>PurchasePaymentSaveButton</v>
      </c>
      <c r="G3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"saveButton": {
            "text": "Save",
            "icon": "glyphicon glyphicon-save"
        },</v>
      </c>
      <c r="H369" s="68" t="str">
        <f ca="1">SUBSTITUTE(SUBSTITUTE(SUBSTITUTE(SUBSTITUTE(SUBSTITUTE(SUBSTITUTE(SUBSTITUTE(SUBSTITUTE(
TRIM(CLEAN(Table_Text[[#This Row],[Config]])),
" {","{"),
"{ ","{"),
" }","}"),
"} ","}"),
" [","["),
"[ ","["),
" ]","]"),
"] ","]")</f>
        <v>"saveButton":{"text": "Save", "icon": "glyphicon glyphicon-save"},</v>
      </c>
      <c r="I3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"saveButton": "Save",</v>
      </c>
      <c r="J369" s="26" t="str">
        <f ca="1">SUBSTITUTE(SUBSTITUTE(SUBSTITUTE(SUBSTITUTE(SUBSTITUTE(SUBSTITUTE(SUBSTITUTE(SUBSTITUTE(
TRIM(CLEAN(Table_Text[[#This Row],[Quote]])),
" {","{"),
"{ ","{"),
" }","}"),
"} ","}"),
" [","["),
"[ ","["),
" ]","]"),
"] ","]")</f>
        <v>"saveButton": "Save",</v>
      </c>
      <c r="K369" s="236" t="s">
        <v>1521</v>
      </c>
      <c r="L369" s="52" t="s">
        <v>1309</v>
      </c>
    </row>
    <row r="370" spans="2:12" s="22" customFormat="1" ht="21" customHeight="1">
      <c r="B370" s="168" t="s">
        <v>622</v>
      </c>
      <c r="C370" s="27"/>
      <c r="D37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Payment</v>
      </c>
      <c r="E3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70" s="26" t="str">
        <f ca="1">IF(Table_Text[[#This Row],[Header]]="Yes","",IF(Table_Text[[#This Row],[Property]]&lt;&gt;"",SUBSTITUTE(Table_Text[[#This Row],[Type]]," ","")&amp;SUBSTITUTE(Table_Text[[#This Row],[Property]]," ",""),""))</f>
        <v>PurchasePaymentEnquiryButton</v>
      </c>
      <c r="G3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
    },</v>
      </c>
      <c r="H370" s="68" t="str">
        <f ca="1">SUBSTITUTE(SUBSTITUTE(SUBSTITUTE(SUBSTITUTE(SUBSTITUTE(SUBSTITUTE(SUBSTITUTE(SUBSTITUTE(
TRIM(CLEAN(Table_Text[[#This Row],[Config]])),
" {","{"),
"{ ","{"),
" }","}"),
"} ","}"),
" [","["),
"[ ","["),
" ]","]"),
"] ","]")</f>
        <v>"enquiryButton":{"text": "Enquire", "icon": "fa fa-phone"}},</v>
      </c>
      <c r="I3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
    },</v>
      </c>
      <c r="J370" s="26" t="str">
        <f ca="1">SUBSTITUTE(SUBSTITUTE(SUBSTITUTE(SUBSTITUTE(SUBSTITUTE(SUBSTITUTE(SUBSTITUTE(SUBSTITUTE(
TRIM(CLEAN(Table_Text[[#This Row],[Quote]])),
" {","{"),
"{ ","{"),
" }","}"),
"} ","}"),
" [","["),
"[ ","["),
" ]","]"),
"] ","]")</f>
        <v>"enquiryButton": "Enquire"},</v>
      </c>
      <c r="K370" s="168" t="s">
        <v>1520</v>
      </c>
      <c r="L370" s="285" t="s">
        <v>1430</v>
      </c>
    </row>
    <row r="371" spans="2:12" s="22" customFormat="1" ht="21.75" thickBot="1">
      <c r="B371" s="221" t="s">
        <v>1612</v>
      </c>
      <c r="C371" s="99" t="s">
        <v>60</v>
      </c>
      <c r="D371"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71"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purchaseRefund</v>
      </c>
      <c r="F371" s="221" t="str">
        <f>IF(Table_Text[[#This Row],[Header]]="Yes","",IF(Table_Text[[#This Row],[Property]]&lt;&gt;"",SUBSTITUTE(Table_Text[[#This Row],[Type]]," ","")&amp;SUBSTITUTE(Table_Text[[#This Row],[Property]]," ",""),""))</f>
        <v/>
      </c>
      <c r="G371"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"purchaseRefund": {</v>
      </c>
      <c r="H371" s="221" t="str">
        <f ca="1">SUBSTITUTE(SUBSTITUTE(SUBSTITUTE(SUBSTITUTE(SUBSTITUTE(SUBSTITUTE(SUBSTITUTE(SUBSTITUTE(
TRIM(CLEAN(Table_Text[[#This Row],[Config]])),
" {","{"),
"{ ","{"),
" }","}"),
"} ","}"),
" [","["),
"[ ","["),
" ]","]"),
"] ","]")</f>
        <v>"purchaseRefund":{</v>
      </c>
      <c r="I371"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"purchaseRefund": {</v>
      </c>
      <c r="J371" s="221" t="str">
        <f ca="1">SUBSTITUTE(SUBSTITUTE(SUBSTITUTE(SUBSTITUTE(SUBSTITUTE(SUBSTITUTE(SUBSTITUTE(SUBSTITUTE(
TRIM(CLEAN(Table_Text[[#This Row],[Quote]])),
" {","{"),
"{ ","{"),
" }","}"),
"} ","}"),
" [","["),
"[ ","["),
" ]","]"),
"] ","]")</f>
        <v>"purchaseRefund":{</v>
      </c>
      <c r="K371" s="221"/>
      <c r="L371" s="69"/>
    </row>
    <row r="372" spans="2:12" s="22" customFormat="1" ht="21" customHeight="1">
      <c r="B372" s="168" t="s">
        <v>614</v>
      </c>
      <c r="C372" s="27"/>
      <c r="D37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372" s="26" t="str">
        <f ca="1">IF(Table_Text[[#This Row],[Header]]="Yes","",IF(Table_Text[[#This Row],[Property]]&lt;&gt;"",SUBSTITUTE(Table_Text[[#This Row],[Type]]," ","")&amp;SUBSTITUTE(Table_Text[[#This Row],[Property]]," ",""),""))</f>
        <v>PurchaseRefundTabLabel</v>
      </c>
      <c r="G3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"Refund"
        },</v>
      </c>
      <c r="H372" s="68" t="str">
        <f ca="1">SUBSTITUTE(SUBSTITUTE(SUBSTITUTE(SUBSTITUTE(SUBSTITUTE(SUBSTITUTE(SUBSTITUTE(SUBSTITUTE(
TRIM(CLEAN(Table_Text[[#This Row],[Config]])),
" {","{"),
"{ ","{"),
" }","}"),
"} ","}"),
" [","["),
"[ ","["),
" ]","]"),
"] ","]")</f>
        <v>"tabLabel":{"text": "Refund"},</v>
      </c>
      <c r="I3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"Refund",</v>
      </c>
      <c r="J372" s="26" t="str">
        <f ca="1">SUBSTITUTE(SUBSTITUTE(SUBSTITUTE(SUBSTITUTE(SUBSTITUTE(SUBSTITUTE(SUBSTITUTE(SUBSTITUTE(
TRIM(CLEAN(Table_Text[[#This Row],[Quote]])),
" {","{"),
"{ ","{"),
" }","}"),
"} ","}"),
" [","["),
"[ ","["),
" ]","]"),
"] ","]")</f>
        <v>"tabLabel": "Refund",</v>
      </c>
      <c r="K372" s="26"/>
      <c r="L372" s="52" t="s">
        <v>1613</v>
      </c>
    </row>
    <row r="373" spans="2:12" s="22" customFormat="1" ht="21" customHeight="1">
      <c r="B373" s="168" t="s">
        <v>615</v>
      </c>
      <c r="C373" s="27"/>
      <c r="D37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73" s="26" t="str">
        <f ca="1">IF(Table_Text[[#This Row],[Header]]="Yes","",IF(Table_Text[[#This Row],[Property]]&lt;&gt;"",SUBSTITUTE(Table_Text[[#This Row],[Type]]," ","")&amp;SUBSTITUTE(Table_Text[[#This Row],[Property]]," ",""),""))</f>
        <v>PurchaseRefundTopHeading</v>
      </c>
      <c r="G3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73" s="68" t="str">
        <f ca="1">SUBSTITUTE(SUBSTITUTE(SUBSTITUTE(SUBSTITUTE(SUBSTITUTE(SUBSTITUTE(SUBSTITUTE(SUBSTITUTE(
TRIM(CLEAN(Table_Text[[#This Row],[Config]])),
" {","{"),
"{ ","{"),
" }","}"),
"} ","}"),
" [","["),
"[ ","["),
" ]","]"),
"] ","]")</f>
        <v>"topHeading":{"text": "Special Insurance"},</v>
      </c>
      <c r="I3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73" s="26" t="str">
        <f ca="1">SUBSTITUTE(SUBSTITUTE(SUBSTITUTE(SUBSTITUTE(SUBSTITUTE(SUBSTITUTE(SUBSTITUTE(SUBSTITUTE(
TRIM(CLEAN(Table_Text[[#This Row],[Quote]])),
" {","{"),
"{ ","{"),
" }","}"),
"} ","}"),
" [","["),
"[ ","["),
" ]","]"),
"] ","]")</f>
        <v>"topHeading": "Special Insurance",</v>
      </c>
      <c r="K373" s="26"/>
      <c r="L373" s="52" t="str">
        <f>L19</f>
        <v>Special Insurance</v>
      </c>
    </row>
    <row r="374" spans="2:12" s="22" customFormat="1" ht="21" customHeight="1">
      <c r="B374" s="27" t="s">
        <v>383</v>
      </c>
      <c r="C374" s="27"/>
      <c r="D37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374" s="26" t="str">
        <f ca="1">IF(Table_Text[[#This Row],[Header]]="Yes","",IF(Table_Text[[#This Row],[Property]]&lt;&gt;"",SUBSTITUTE(Table_Text[[#This Row],[Type]]," ","")&amp;SUBSTITUTE(Table_Text[[#This Row],[Property]]," ",""),""))</f>
        <v>PurchaseRefundHeading</v>
      </c>
      <c r="G3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"Refund Options"
        },</v>
      </c>
      <c r="H374" s="68" t="str">
        <f ca="1">SUBSTITUTE(SUBSTITUTE(SUBSTITUTE(SUBSTITUTE(SUBSTITUTE(SUBSTITUTE(SUBSTITUTE(SUBSTITUTE(
TRIM(CLEAN(Table_Text[[#This Row],[Config]])),
" {","{"),
"{ ","{"),
" }","}"),
"} ","}"),
" [","["),
"[ ","["),
" ]","]"),
"] ","]")</f>
        <v>"heading":{"text": "Refund Options"},</v>
      </c>
      <c r="I3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"Refund Options",</v>
      </c>
      <c r="J374" s="26" t="str">
        <f ca="1">SUBSTITUTE(SUBSTITUTE(SUBSTITUTE(SUBSTITUTE(SUBSTITUTE(SUBSTITUTE(SUBSTITUTE(SUBSTITUTE(
TRIM(CLEAN(Table_Text[[#This Row],[Quote]])),
" {","{"),
"{ ","{"),
" }","}"),
"} ","}"),
" [","["),
"[ ","["),
" ]","]"),
"] ","]")</f>
        <v>"heading": "Refund Options",</v>
      </c>
      <c r="K374" s="26"/>
      <c r="L374" s="52" t="s">
        <v>1615</v>
      </c>
    </row>
    <row r="375" spans="2:12" s="22" customFormat="1" ht="21" customHeight="1">
      <c r="B375" s="27" t="s">
        <v>37</v>
      </c>
      <c r="C375" s="27"/>
      <c r="D3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375" s="26" t="str">
        <f ca="1">IF(Table_Text[[#This Row],[Header]]="Yes","",IF(Table_Text[[#This Row],[Property]]&lt;&gt;"",SUBSTITUTE(Table_Text[[#This Row],[Type]]," ","")&amp;SUBSTITUTE(Table_Text[[#This Row],[Property]]," ",""),""))</f>
        <v>PurchaseRefundText</v>
      </c>
      <c r="G3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the option to receive your refund electronically into your bank account, or by a cheque in the mail. Plese select your preferred refund option below to complete your transaction."
        },</v>
      </c>
      <c r="H375" s="68" t="str">
        <f ca="1">SUBSTITUTE(SUBSTITUTE(SUBSTITUTE(SUBSTITUTE(SUBSTITUTE(SUBSTITUTE(SUBSTITUTE(SUBSTITUTE(
TRIM(CLEAN(Table_Text[[#This Row],[Config]])),
" {","{"),
"{ ","{"),
" }","}"),
"} ","}"),
" [","["),
"[ ","["),
" ]","]"),
"] ","]")</f>
        <v>"text":{"text": "You have the option to receive your refund electronically into your bank account, or by a cheque in the mail. Plese select your preferred refund option below to complete your transaction."},</v>
      </c>
      <c r="I3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the option to receive your refund electronically into your bank account, or by a cheque in the mail. Plese select your preferred refund option below to complete your transaction.",</v>
      </c>
      <c r="J375" s="26" t="str">
        <f ca="1">SUBSTITUTE(SUBSTITUTE(SUBSTITUTE(SUBSTITUTE(SUBSTITUTE(SUBSTITUTE(SUBSTITUTE(SUBSTITUTE(
TRIM(CLEAN(Table_Text[[#This Row],[Quote]])),
" {","{"),
"{ ","{"),
" }","}"),
"} ","}"),
" [","["),
"[ ","["),
" ]","]"),
"] ","]")</f>
        <v>"text": "You have the option to receive your refund electronically into your bank account, or by a cheque in the mail. Plese select your preferred refund option below to complete your transaction.",</v>
      </c>
      <c r="K375" s="26"/>
      <c r="L375" s="52" t="s">
        <v>1616</v>
      </c>
    </row>
    <row r="376" spans="2:12" s="22" customFormat="1" ht="21" customHeight="1">
      <c r="B376" s="300" t="s">
        <v>1477</v>
      </c>
      <c r="C376" s="27"/>
      <c r="D3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nextAdjustmentButton</v>
      </c>
      <c r="F376" s="26" t="str">
        <f ca="1">IF(Table_Text[[#This Row],[Header]]="Yes","",IF(Table_Text[[#This Row],[Property]]&lt;&gt;"",SUBSTITUTE(Table_Text[[#This Row],[Type]]," ","")&amp;SUBSTITUTE(Table_Text[[#This Row],[Property]]," ",""),""))</f>
        <v>PurchaseRefundNextAdjustmentButton</v>
      </c>
      <c r="G3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"nextAdjustmentButton": {
            "text": "Complete",
            "icon": "fa fa-check"
        },</v>
      </c>
      <c r="H376" s="68" t="str">
        <f ca="1">SUBSTITUTE(SUBSTITUTE(SUBSTITUTE(SUBSTITUTE(SUBSTITUTE(SUBSTITUTE(SUBSTITUTE(SUBSTITUTE(
TRIM(CLEAN(Table_Text[[#This Row],[Config]])),
" {","{"),
"{ ","{"),
" }","}"),
"} ","}"),
" [","["),
"[ ","["),
" ]","]"),
"] ","]")</f>
        <v>"nextAdjustmentButton":{"text": "Complete", "icon": "fa fa-check"},</v>
      </c>
      <c r="I3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"nextAdjustmentButton": "Complete",</v>
      </c>
      <c r="J376" s="26" t="str">
        <f ca="1">SUBSTITUTE(SUBSTITUTE(SUBSTITUTE(SUBSTITUTE(SUBSTITUTE(SUBSTITUTE(SUBSTITUTE(SUBSTITUTE(
TRIM(CLEAN(Table_Text[[#This Row],[Quote]])),
" {","{"),
"{ ","{"),
" }","}"),
"} ","}"),
" [","["),
"[ ","["),
" ]","]"),
"] ","]")</f>
        <v>"nextAdjustmentButton": "Complete",</v>
      </c>
      <c r="K376" s="198" t="s">
        <v>746</v>
      </c>
      <c r="L376" s="52" t="s">
        <v>1685</v>
      </c>
    </row>
    <row r="377" spans="2:12" s="22" customFormat="1" ht="21" customHeight="1">
      <c r="B377" s="346" t="s">
        <v>1738</v>
      </c>
      <c r="C377" s="27"/>
      <c r="D37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nextCancellationButton</v>
      </c>
      <c r="F377" s="26" t="str">
        <f ca="1">IF(Table_Text[[#This Row],[Header]]="Yes","",IF(Table_Text[[#This Row],[Property]]&lt;&gt;"",SUBSTITUTE(Table_Text[[#This Row],[Type]]," ","")&amp;SUBSTITUTE(Table_Text[[#This Row],[Property]]," ",""),""))</f>
        <v>PurchaseRefundNextCancellationButton</v>
      </c>
      <c r="G3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"nextCancellationButton": {
            "text": "Complete",
            "icon": "fa fa-check"
        },</v>
      </c>
      <c r="H377" s="68" t="str">
        <f ca="1">SUBSTITUTE(SUBSTITUTE(SUBSTITUTE(SUBSTITUTE(SUBSTITUTE(SUBSTITUTE(SUBSTITUTE(SUBSTITUTE(
TRIM(CLEAN(Table_Text[[#This Row],[Config]])),
" {","{"),
"{ ","{"),
" }","}"),
"} ","}"),
" [","["),
"[ ","["),
" ]","]"),
"] ","]")</f>
        <v>"nextCancellationButton":{"text": "Complete", "icon": "fa fa-check"},</v>
      </c>
      <c r="I3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"nextCancellationButton": "Complete",</v>
      </c>
      <c r="J377" s="26" t="str">
        <f ca="1">SUBSTITUTE(SUBSTITUTE(SUBSTITUTE(SUBSTITUTE(SUBSTITUTE(SUBSTITUTE(SUBSTITUTE(SUBSTITUTE(
TRIM(CLEAN(Table_Text[[#This Row],[Quote]])),
" {","{"),
"{ ","{"),
" }","}"),
"} ","}"),
" [","["),
"[ ","["),
" ]","]"),
"] ","]")</f>
        <v>"nextCancellationButton": "Complete",</v>
      </c>
      <c r="K377" s="198" t="s">
        <v>746</v>
      </c>
      <c r="L377" s="52" t="s">
        <v>1685</v>
      </c>
    </row>
    <row r="378" spans="2:12" s="22" customFormat="1" ht="21" customHeight="1">
      <c r="B378" s="168" t="s">
        <v>625</v>
      </c>
      <c r="C378" s="27"/>
      <c r="D37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378" s="26" t="str">
        <f ca="1">IF(Table_Text[[#This Row],[Header]]="Yes","",IF(Table_Text[[#This Row],[Property]]&lt;&gt;"",SUBSTITUTE(Table_Text[[#This Row],[Type]]," ","")&amp;SUBSTITUTE(Table_Text[[#This Row],[Property]]," ",""),""))</f>
        <v>PurchaseRefundBackButton</v>
      </c>
      <c r="G3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"fa fa-chevron-left"
        },</v>
      </c>
      <c r="H378" s="68" t="str">
        <f ca="1">SUBSTITUTE(SUBSTITUTE(SUBSTITUTE(SUBSTITUTE(SUBSTITUTE(SUBSTITUTE(SUBSTITUTE(SUBSTITUTE(
TRIM(CLEAN(Table_Text[[#This Row],[Config]])),
" {","{"),
"{ ","{"),
" }","}"),
"} ","}"),
" [","["),
"[ ","["),
" ]","]"),
"] ","]")</f>
        <v>"backButton":{"text": "Back", "icon": "fa fa-chevron-left"},</v>
      </c>
      <c r="I3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378" s="26" t="str">
        <f ca="1">SUBSTITUTE(SUBSTITUTE(SUBSTITUTE(SUBSTITUTE(SUBSTITUTE(SUBSTITUTE(SUBSTITUTE(SUBSTITUTE(
TRIM(CLEAN(Table_Text[[#This Row],[Quote]])),
" {","{"),
"{ ","{"),
" }","}"),
"} ","}"),
" [","["),
"[ ","["),
" ]","]"),
"] ","]")</f>
        <v>"backButton": "Back",</v>
      </c>
      <c r="K378" s="300" t="s">
        <v>1519</v>
      </c>
      <c r="L378" s="206" t="s">
        <v>756</v>
      </c>
    </row>
    <row r="379" spans="2:12" s="22" customFormat="1" ht="21" customHeight="1">
      <c r="B379" s="168" t="s">
        <v>622</v>
      </c>
      <c r="C379" s="27"/>
      <c r="D37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Refund</v>
      </c>
      <c r="E3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79" s="26" t="str">
        <f ca="1">IF(Table_Text[[#This Row],[Header]]="Yes","",IF(Table_Text[[#This Row],[Property]]&lt;&gt;"",SUBSTITUTE(Table_Text[[#This Row],[Type]]," ","")&amp;SUBSTITUTE(Table_Text[[#This Row],[Property]]," ",""),""))</f>
        <v>PurchaseRefundEnquiryButton</v>
      </c>
      <c r="G3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
    },</v>
      </c>
      <c r="H379" s="68" t="str">
        <f ca="1">SUBSTITUTE(SUBSTITUTE(SUBSTITUTE(SUBSTITUTE(SUBSTITUTE(SUBSTITUTE(SUBSTITUTE(SUBSTITUTE(
TRIM(CLEAN(Table_Text[[#This Row],[Config]])),
" {","{"),
"{ ","{"),
" }","}"),
"} ","}"),
" [","["),
"[ ","["),
" ]","]"),
"] ","]")</f>
        <v>"enquiryButton":{"text": "Enquire", "icon": "fa fa-phone"}},</v>
      </c>
      <c r="I3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
    },</v>
      </c>
      <c r="J379" s="26" t="str">
        <f ca="1">SUBSTITUTE(SUBSTITUTE(SUBSTITUTE(SUBSTITUTE(SUBSTITUTE(SUBSTITUTE(SUBSTITUTE(SUBSTITUTE(
TRIM(CLEAN(Table_Text[[#This Row],[Quote]])),
" {","{"),
"{ ","{"),
" }","}"),
"} ","}"),
" [","["),
"[ ","["),
" ]","]"),
"] ","]")</f>
        <v>"enquiryButton": "Enquire"},</v>
      </c>
      <c r="K379" s="168" t="s">
        <v>1520</v>
      </c>
      <c r="L379" s="285" t="s">
        <v>1430</v>
      </c>
    </row>
    <row r="380" spans="2:12" s="22" customFormat="1" ht="21" customHeight="1" thickBot="1">
      <c r="B380" s="221" t="s">
        <v>1619</v>
      </c>
      <c r="C380" s="221" t="s">
        <v>60</v>
      </c>
      <c r="D380"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80"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purchaseNone</v>
      </c>
      <c r="F380" s="221" t="str">
        <f>IF(Table_Text[[#This Row],[Header]]="Yes","",IF(Table_Text[[#This Row],[Property]]&lt;&gt;"",SUBSTITUTE(Table_Text[[#This Row],[Type]]," ","")&amp;SUBSTITUTE(Table_Text[[#This Row],[Property]]," ",""),""))</f>
        <v/>
      </c>
      <c r="G380"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"purchaseNone": {</v>
      </c>
      <c r="H380" s="221" t="str">
        <f ca="1">SUBSTITUTE(SUBSTITUTE(SUBSTITUTE(SUBSTITUTE(SUBSTITUTE(SUBSTITUTE(SUBSTITUTE(SUBSTITUTE(
TRIM(CLEAN(Table_Text[[#This Row],[Config]])),
" {","{"),
"{ ","{"),
" }","}"),
"} ","}"),
" [","["),
"[ ","["),
" ]","]"),
"] ","]")</f>
        <v>"purchaseNone":{</v>
      </c>
      <c r="I380"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"purchaseNone": {</v>
      </c>
      <c r="J380" s="221" t="str">
        <f ca="1">SUBSTITUTE(SUBSTITUTE(SUBSTITUTE(SUBSTITUTE(SUBSTITUTE(SUBSTITUTE(SUBSTITUTE(SUBSTITUTE(
TRIM(CLEAN(Table_Text[[#This Row],[Quote]])),
" {","{"),
"{ ","{"),
" }","}"),
"} ","}"),
" [","["),
"[ ","["),
" ]","]"),
"] ","]")</f>
        <v>"purchaseNone":{</v>
      </c>
      <c r="K380" s="221"/>
      <c r="L380" s="69"/>
    </row>
    <row r="381" spans="2:12" s="22" customFormat="1" ht="21" customHeight="1">
      <c r="B381" s="168" t="s">
        <v>614</v>
      </c>
      <c r="C381" s="27"/>
      <c r="D3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381" s="26" t="str">
        <f ca="1">IF(Table_Text[[#This Row],[Header]]="Yes","",IF(Table_Text[[#This Row],[Property]]&lt;&gt;"",SUBSTITUTE(Table_Text[[#This Row],[Type]]," ","")&amp;SUBSTITUTE(Table_Text[[#This Row],[Property]]," ",""),""))</f>
        <v>PurchaseNoneTabLabel</v>
      </c>
      <c r="G3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"Confirmation"
        },</v>
      </c>
      <c r="H381" s="68" t="str">
        <f ca="1">SUBSTITUTE(SUBSTITUTE(SUBSTITUTE(SUBSTITUTE(SUBSTITUTE(SUBSTITUTE(SUBSTITUTE(SUBSTITUTE(
TRIM(CLEAN(Table_Text[[#This Row],[Config]])),
" {","{"),
"{ ","{"),
" }","}"),
"} ","}"),
" [","["),
"[ ","["),
" ]","]"),
"] ","]")</f>
        <v>"tabLabel":{"text": "Confirmation"},</v>
      </c>
      <c r="I3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"Confirmation",</v>
      </c>
      <c r="J381" s="26" t="str">
        <f ca="1">SUBSTITUTE(SUBSTITUTE(SUBSTITUTE(SUBSTITUTE(SUBSTITUTE(SUBSTITUTE(SUBSTITUTE(SUBSTITUTE(
TRIM(CLEAN(Table_Text[[#This Row],[Quote]])),
" {","{"),
"{ ","{"),
" }","}"),
"} ","}"),
" [","["),
"[ ","["),
" ]","]"),
"] ","]")</f>
        <v>"tabLabel": "Confirmation",</v>
      </c>
      <c r="K381" s="26"/>
      <c r="L381" s="52" t="s">
        <v>1614</v>
      </c>
    </row>
    <row r="382" spans="2:12" s="22" customFormat="1" ht="21" customHeight="1">
      <c r="B382" s="168" t="s">
        <v>615</v>
      </c>
      <c r="C382" s="27"/>
      <c r="D38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82" s="26" t="str">
        <f ca="1">IF(Table_Text[[#This Row],[Header]]="Yes","",IF(Table_Text[[#This Row],[Property]]&lt;&gt;"",SUBSTITUTE(Table_Text[[#This Row],[Type]]," ","")&amp;SUBSTITUTE(Table_Text[[#This Row],[Property]]," ",""),""))</f>
        <v>PurchaseNoneTopHeading</v>
      </c>
      <c r="G3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82" s="68" t="str">
        <f ca="1">SUBSTITUTE(SUBSTITUTE(SUBSTITUTE(SUBSTITUTE(SUBSTITUTE(SUBSTITUTE(SUBSTITUTE(SUBSTITUTE(
TRIM(CLEAN(Table_Text[[#This Row],[Config]])),
" {","{"),
"{ ","{"),
" }","}"),
"} ","}"),
" [","["),
"[ ","["),
" ]","]"),
"] ","]")</f>
        <v>"topHeading":{"text": "Special Insurance"},</v>
      </c>
      <c r="I3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82" s="26" t="str">
        <f ca="1">SUBSTITUTE(SUBSTITUTE(SUBSTITUTE(SUBSTITUTE(SUBSTITUTE(SUBSTITUTE(SUBSTITUTE(SUBSTITUTE(
TRIM(CLEAN(Table_Text[[#This Row],[Quote]])),
" {","{"),
"{ ","{"),
" }","}"),
"} ","}"),
" [","["),
"[ ","["),
" ]","]"),
"] ","]")</f>
        <v>"topHeading": "Special Insurance",</v>
      </c>
      <c r="K382" s="26"/>
      <c r="L382" s="52" t="str">
        <f>L19</f>
        <v>Special Insurance</v>
      </c>
    </row>
    <row r="383" spans="2:12" s="22" customFormat="1" ht="21" customHeight="1">
      <c r="B383" s="27" t="s">
        <v>383</v>
      </c>
      <c r="C383" s="27"/>
      <c r="D3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383" s="26" t="str">
        <f ca="1">IF(Table_Text[[#This Row],[Header]]="Yes","",IF(Table_Text[[#This Row],[Property]]&lt;&gt;"",SUBSTITUTE(Table_Text[[#This Row],[Type]]," ","")&amp;SUBSTITUTE(Table_Text[[#This Row],[Property]]," ",""),""))</f>
        <v>PurchaseNoneHeading</v>
      </c>
      <c r="G3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"Confirmation"
        },</v>
      </c>
      <c r="H383" s="68" t="str">
        <f ca="1">SUBSTITUTE(SUBSTITUTE(SUBSTITUTE(SUBSTITUTE(SUBSTITUTE(SUBSTITUTE(SUBSTITUTE(SUBSTITUTE(
TRIM(CLEAN(Table_Text[[#This Row],[Config]])),
" {","{"),
"{ ","{"),
" }","}"),
"} ","}"),
" [","["),
"[ ","["),
" ]","]"),
"] ","]")</f>
        <v>"heading":{"text": "Confirmation"},</v>
      </c>
      <c r="I3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"Confirmation",</v>
      </c>
      <c r="J383" s="26" t="str">
        <f ca="1">SUBSTITUTE(SUBSTITUTE(SUBSTITUTE(SUBSTITUTE(SUBSTITUTE(SUBSTITUTE(SUBSTITUTE(SUBSTITUTE(
TRIM(CLEAN(Table_Text[[#This Row],[Quote]])),
" {","{"),
"{ ","{"),
" }","}"),
"} ","}"),
" [","["),
"[ ","["),
" ]","]"),
"] ","]")</f>
        <v>"heading": "Confirmation",</v>
      </c>
      <c r="K383" s="26"/>
      <c r="L383" s="52" t="s">
        <v>1614</v>
      </c>
    </row>
    <row r="384" spans="2:12" s="22" customFormat="1" ht="21" customHeight="1">
      <c r="B384" s="27" t="s">
        <v>37</v>
      </c>
      <c r="C384" s="27"/>
      <c r="D3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384" s="26" t="str">
        <f ca="1">IF(Table_Text[[#This Row],[Header]]="Yes","",IF(Table_Text[[#This Row],[Property]]&lt;&gt;"",SUBSTITUTE(Table_Text[[#This Row],[Type]]," ","")&amp;SUBSTITUTE(Table_Text[[#This Row],[Property]]," ",""),""))</f>
        <v>PurchaseNoneText</v>
      </c>
      <c r="G3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"Based on your selections, you are not required to make a payment, nor are you entitled to a refund."
        },</v>
      </c>
      <c r="H384" s="68" t="str">
        <f ca="1">SUBSTITUTE(SUBSTITUTE(SUBSTITUTE(SUBSTITUTE(SUBSTITUTE(SUBSTITUTE(SUBSTITUTE(SUBSTITUTE(
TRIM(CLEAN(Table_Text[[#This Row],[Config]])),
" {","{"),
"{ ","{"),
" }","}"),
"} ","}"),
" [","["),
"[ ","["),
" ]","]"),
"] ","]")</f>
        <v>"text":{"text": "Based on your selections, you are not required to make a payment, nor are you entitled to a refund."},</v>
      </c>
      <c r="I3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"Based on your selections, you are not required to make a payment, nor are you entitled to a refund.",</v>
      </c>
      <c r="J384" s="26" t="str">
        <f ca="1">SUBSTITUTE(SUBSTITUTE(SUBSTITUTE(SUBSTITUTE(SUBSTITUTE(SUBSTITUTE(SUBSTITUTE(SUBSTITUTE(
TRIM(CLEAN(Table_Text[[#This Row],[Quote]])),
" {","{"),
"{ ","{"),
" }","}"),
"} ","}"),
" [","["),
"[ ","["),
" ]","]"),
"] ","]")</f>
        <v>"text": "Based on your selections, you are not required to make a payment, nor are you entitled to a refund.",</v>
      </c>
      <c r="K384" s="26"/>
      <c r="L384" s="51" t="s">
        <v>1789</v>
      </c>
    </row>
    <row r="385" spans="2:12" s="22" customFormat="1" ht="21" customHeight="1">
      <c r="B385" s="300" t="s">
        <v>1477</v>
      </c>
      <c r="C385" s="27"/>
      <c r="D3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nextAdjustmentButton</v>
      </c>
      <c r="F385" s="26" t="str">
        <f ca="1">IF(Table_Text[[#This Row],[Header]]="Yes","",IF(Table_Text[[#This Row],[Property]]&lt;&gt;"",SUBSTITUTE(Table_Text[[#This Row],[Type]]," ","")&amp;SUBSTITUTE(Table_Text[[#This Row],[Property]]," ",""),""))</f>
        <v>PurchaseNoneNextAdjustmentButton</v>
      </c>
      <c r="G3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"nextAdjustmentButton": {
            "text": "Complete",
            "icon": "fa fa-check"
        },</v>
      </c>
      <c r="H385" s="68" t="str">
        <f ca="1">SUBSTITUTE(SUBSTITUTE(SUBSTITUTE(SUBSTITUTE(SUBSTITUTE(SUBSTITUTE(SUBSTITUTE(SUBSTITUTE(
TRIM(CLEAN(Table_Text[[#This Row],[Config]])),
" {","{"),
"{ ","{"),
" }","}"),
"} ","}"),
" [","["),
"[ ","["),
" ]","]"),
"] ","]")</f>
        <v>"nextAdjustmentButton":{"text": "Complete", "icon": "fa fa-check"},</v>
      </c>
      <c r="I3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"nextAdjustmentButton": "Complete",</v>
      </c>
      <c r="J385" s="26" t="str">
        <f ca="1">SUBSTITUTE(SUBSTITUTE(SUBSTITUTE(SUBSTITUTE(SUBSTITUTE(SUBSTITUTE(SUBSTITUTE(SUBSTITUTE(
TRIM(CLEAN(Table_Text[[#This Row],[Quote]])),
" {","{"),
"{ ","{"),
" }","}"),
"} ","}"),
" [","["),
"[ ","["),
" ]","]"),
"] ","]")</f>
        <v>"nextAdjustmentButton": "Complete",</v>
      </c>
      <c r="K385" s="198" t="s">
        <v>746</v>
      </c>
      <c r="L385" s="52" t="s">
        <v>1685</v>
      </c>
    </row>
    <row r="386" spans="2:12" s="22" customFormat="1" ht="21" customHeight="1">
      <c r="B386" s="346" t="s">
        <v>1738</v>
      </c>
      <c r="C386" s="27"/>
      <c r="D38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nextCancellationButton</v>
      </c>
      <c r="F386" s="26" t="str">
        <f ca="1">IF(Table_Text[[#This Row],[Header]]="Yes","",IF(Table_Text[[#This Row],[Property]]&lt;&gt;"",SUBSTITUTE(Table_Text[[#This Row],[Type]]," ","")&amp;SUBSTITUTE(Table_Text[[#This Row],[Property]]," ",""),""))</f>
        <v>PurchaseNoneNextCancellationButton</v>
      </c>
      <c r="G3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"nextCancellationButton": {
            "text": "Complete",
            "icon": "fa fa-check"
        },</v>
      </c>
      <c r="H386" s="68" t="str">
        <f ca="1">SUBSTITUTE(SUBSTITUTE(SUBSTITUTE(SUBSTITUTE(SUBSTITUTE(SUBSTITUTE(SUBSTITUTE(SUBSTITUTE(
TRIM(CLEAN(Table_Text[[#This Row],[Config]])),
" {","{"),
"{ ","{"),
" }","}"),
"} ","}"),
" [","["),
"[ ","["),
" ]","]"),
"] ","]")</f>
        <v>"nextCancellationButton":{"text": "Complete", "icon": "fa fa-check"},</v>
      </c>
      <c r="I3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"nextCancellationButton": "Complete",</v>
      </c>
      <c r="J386" s="26" t="str">
        <f ca="1">SUBSTITUTE(SUBSTITUTE(SUBSTITUTE(SUBSTITUTE(SUBSTITUTE(SUBSTITUTE(SUBSTITUTE(SUBSTITUTE(
TRIM(CLEAN(Table_Text[[#This Row],[Quote]])),
" {","{"),
"{ ","{"),
" }","}"),
"} ","}"),
" [","["),
"[ ","["),
" ]","]"),
"] ","]")</f>
        <v>"nextCancellationButton": "Complete",</v>
      </c>
      <c r="K386" s="198" t="s">
        <v>746</v>
      </c>
      <c r="L386" s="52" t="s">
        <v>1685</v>
      </c>
    </row>
    <row r="387" spans="2:12" s="22" customFormat="1" ht="21" customHeight="1">
      <c r="B387" s="168" t="s">
        <v>625</v>
      </c>
      <c r="C387" s="27"/>
      <c r="D38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387" s="26" t="str">
        <f ca="1">IF(Table_Text[[#This Row],[Header]]="Yes","",IF(Table_Text[[#This Row],[Property]]&lt;&gt;"",SUBSTITUTE(Table_Text[[#This Row],[Type]]," ","")&amp;SUBSTITUTE(Table_Text[[#This Row],[Property]]," ",""),""))</f>
        <v>PurchaseNoneBackButton</v>
      </c>
      <c r="G38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"fa fa-chevron-left"
        },</v>
      </c>
      <c r="H387" s="68" t="str">
        <f ca="1">SUBSTITUTE(SUBSTITUTE(SUBSTITUTE(SUBSTITUTE(SUBSTITUTE(SUBSTITUTE(SUBSTITUTE(SUBSTITUTE(
TRIM(CLEAN(Table_Text[[#This Row],[Config]])),
" {","{"),
"{ ","{"),
" }","}"),
"} ","}"),
" [","["),
"[ ","["),
" ]","]"),
"] ","]")</f>
        <v>"backButton":{"text": "Back", "icon": "fa fa-chevron-left"},</v>
      </c>
      <c r="I38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387" s="26" t="str">
        <f ca="1">SUBSTITUTE(SUBSTITUTE(SUBSTITUTE(SUBSTITUTE(SUBSTITUTE(SUBSTITUTE(SUBSTITUTE(SUBSTITUTE(
TRIM(CLEAN(Table_Text[[#This Row],[Quote]])),
" {","{"),
"{ ","{"),
" }","}"),
"} ","}"),
" [","["),
"[ ","["),
" ]","]"),
"] ","]")</f>
        <v>"backButton": "Back",</v>
      </c>
      <c r="K387" s="300" t="s">
        <v>1519</v>
      </c>
      <c r="L387" s="206" t="s">
        <v>756</v>
      </c>
    </row>
    <row r="388" spans="2:12" s="22" customFormat="1" ht="21" customHeight="1">
      <c r="B388" s="168" t="s">
        <v>622</v>
      </c>
      <c r="C388" s="27"/>
      <c r="D38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None</v>
      </c>
      <c r="E38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88" s="26" t="str">
        <f ca="1">IF(Table_Text[[#This Row],[Header]]="Yes","",IF(Table_Text[[#This Row],[Property]]&lt;&gt;"",SUBSTITUTE(Table_Text[[#This Row],[Type]]," ","")&amp;SUBSTITUTE(Table_Text[[#This Row],[Property]]," ",""),""))</f>
        <v>PurchaseNoneEnquiryButton</v>
      </c>
      <c r="G3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
    },</v>
      </c>
      <c r="H388" s="68" t="str">
        <f ca="1">SUBSTITUTE(SUBSTITUTE(SUBSTITUTE(SUBSTITUTE(SUBSTITUTE(SUBSTITUTE(SUBSTITUTE(SUBSTITUTE(
TRIM(CLEAN(Table_Text[[#This Row],[Config]])),
" {","{"),
"{ ","{"),
" }","}"),
"} ","}"),
" [","["),
"[ ","["),
" ]","]"),
"] ","]")</f>
        <v>"enquiryButton":{"text": "Enquire", "icon": "fa fa-phone"}},</v>
      </c>
      <c r="I38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
    },</v>
      </c>
      <c r="J388" s="26" t="str">
        <f ca="1">SUBSTITUTE(SUBSTITUTE(SUBSTITUTE(SUBSTITUTE(SUBSTITUTE(SUBSTITUTE(SUBSTITUTE(SUBSTITUTE(
TRIM(CLEAN(Table_Text[[#This Row],[Quote]])),
" {","{"),
"{ ","{"),
" }","}"),
"} ","}"),
" [","["),
"[ ","["),
" ]","]"),
"] ","]")</f>
        <v>"enquiryButton": "Enquire"},</v>
      </c>
      <c r="K388" s="168" t="s">
        <v>1520</v>
      </c>
      <c r="L388" s="285" t="s">
        <v>1430</v>
      </c>
    </row>
    <row r="389" spans="2:12" ht="21" customHeight="1" thickBot="1">
      <c r="B389" s="99" t="s">
        <v>923</v>
      </c>
      <c r="C389" s="99" t="s">
        <v>60</v>
      </c>
      <c r="D389"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89"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purchaseCompleted</v>
      </c>
      <c r="F389" s="99" t="str">
        <f>IF(Table_Text[[#This Row],[Header]]="Yes","",IF(Table_Text[[#This Row],[Property]]&lt;&gt;"",SUBSTITUTE(Table_Text[[#This Row],[Type]]," ","")&amp;SUBSTITUTE(Table_Text[[#This Row],[Property]]," ",""),""))</f>
        <v/>
      </c>
      <c r="G389"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"purchaseCompleted": {</v>
      </c>
      <c r="H389" s="99" t="str">
        <f ca="1">SUBSTITUTE(SUBSTITUTE(SUBSTITUTE(SUBSTITUTE(SUBSTITUTE(SUBSTITUTE(SUBSTITUTE(SUBSTITUTE(
TRIM(CLEAN(Table_Text[[#This Row],[Config]])),
" {","{"),
"{ ","{"),
" }","}"),
"} ","}"),
" [","["),
"[ ","["),
" ]","]"),
"] ","]")</f>
        <v>"purchaseCompleted":{</v>
      </c>
      <c r="I389"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"purchaseCompleted": {</v>
      </c>
      <c r="J389" s="99" t="str">
        <f ca="1">SUBSTITUTE(SUBSTITUTE(SUBSTITUTE(SUBSTITUTE(SUBSTITUTE(SUBSTITUTE(SUBSTITUTE(SUBSTITUTE(
TRIM(CLEAN(Table_Text[[#This Row],[Quote]])),
" {","{"),
"{ ","{"),
" }","}"),
"} ","}"),
" [","["),
"[ ","["),
" ]","]"),
"] ","]")</f>
        <v>"purchaseCompleted":{</v>
      </c>
      <c r="K389" s="99"/>
      <c r="L389" s="130"/>
    </row>
    <row r="390" spans="2:12" s="22" customFormat="1" ht="21" hidden="1" customHeight="1">
      <c r="B390" s="27"/>
      <c r="C390" s="27"/>
      <c r="D39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3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390" s="26" t="str">
        <f>IF(Table_Text[[#This Row],[Header]]="Yes","",IF(Table_Text[[#This Row],[Property]]&lt;&gt;"",SUBSTITUTE(Table_Text[[#This Row],[Type]]," ","")&amp;SUBSTITUTE(Table_Text[[#This Row],[Property]]," ",""),""))</f>
        <v/>
      </c>
      <c r="G39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90" s="68" t="str">
        <f ca="1">SUBSTITUTE(SUBSTITUTE(SUBSTITUTE(SUBSTITUTE(SUBSTITUTE(SUBSTITUTE(SUBSTITUTE(SUBSTITUTE(
TRIM(CLEAN(Table_Text[[#This Row],[Config]])),
" {","{"),
"{ ","{"),
" }","}"),
"} ","}"),
" [","["),
"[ ","["),
" ]","]"),
"] ","]")</f>
        <v/>
      </c>
      <c r="I3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90" s="26" t="str">
        <f ca="1">SUBSTITUTE(SUBSTITUTE(SUBSTITUTE(SUBSTITUTE(SUBSTITUTE(SUBSTITUTE(SUBSTITUTE(SUBSTITUTE(
TRIM(CLEAN(Table_Text[[#This Row],[Quote]])),
" {","{"),
"{ ","{"),
" }","}"),
"} ","}"),
" [","["),
"[ ","["),
" ]","]"),
"] ","]")</f>
        <v/>
      </c>
      <c r="K390" s="27"/>
      <c r="L390" s="52"/>
    </row>
    <row r="391" spans="2:12" s="22" customFormat="1" ht="21" customHeight="1">
      <c r="B391" s="168" t="s">
        <v>615</v>
      </c>
      <c r="C391" s="27"/>
      <c r="D39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3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91" s="26" t="str">
        <f ca="1">IF(Table_Text[[#This Row],[Header]]="Yes","",IF(Table_Text[[#This Row],[Property]]&lt;&gt;"",SUBSTITUTE(Table_Text[[#This Row],[Type]]," ","")&amp;SUBSTITUTE(Table_Text[[#This Row],[Property]]," ",""),""))</f>
        <v>PurchaseCompletedTopHeading</v>
      </c>
      <c r="G3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91" s="68" t="str">
        <f ca="1">SUBSTITUTE(SUBSTITUTE(SUBSTITUTE(SUBSTITUTE(SUBSTITUTE(SUBSTITUTE(SUBSTITUTE(SUBSTITUTE(
TRIM(CLEAN(Table_Text[[#This Row],[Config]])),
" {","{"),
"{ ","{"),
" }","}"),
"} ","}"),
" [","["),
"[ ","["),
" ]","]"),
"] ","]")</f>
        <v>"topHeading":{"text": "Special Insurance"},</v>
      </c>
      <c r="I3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91" s="26" t="str">
        <f ca="1">SUBSTITUTE(SUBSTITUTE(SUBSTITUTE(SUBSTITUTE(SUBSTITUTE(SUBSTITUTE(SUBSTITUTE(SUBSTITUTE(
TRIM(CLEAN(Table_Text[[#This Row],[Quote]])),
" {","{"),
"{ ","{"),
" }","}"),
"} ","}"),
" [","["),
"[ ","["),
" ]","]"),
"] ","]")</f>
        <v>"topHeading": "Special Insurance",</v>
      </c>
      <c r="K391" s="27"/>
      <c r="L391" s="51" t="str">
        <f>L19</f>
        <v>Special Insurance</v>
      </c>
    </row>
    <row r="392" spans="2:12" s="22" customFormat="1" ht="21" customHeight="1">
      <c r="B392" s="250" t="s">
        <v>383</v>
      </c>
      <c r="C392" s="27"/>
      <c r="D39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39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392" s="26" t="str">
        <f ca="1">IF(Table_Text[[#This Row],[Header]]="Yes","",IF(Table_Text[[#This Row],[Property]]&lt;&gt;"",SUBSTITUTE(Table_Text[[#This Row],[Type]]," ","")&amp;SUBSTITUTE(Table_Text[[#This Row],[Property]]," ",""),""))</f>
        <v>PurchaseCompletedHeading</v>
      </c>
      <c r="G39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"Purchase Completed"
        },</v>
      </c>
      <c r="H392" s="68" t="str">
        <f ca="1">SUBSTITUTE(SUBSTITUTE(SUBSTITUTE(SUBSTITUTE(SUBSTITUTE(SUBSTITUTE(SUBSTITUTE(SUBSTITUTE(
TRIM(CLEAN(Table_Text[[#This Row],[Config]])),
" {","{"),
"{ ","{"),
" }","}"),
"} ","}"),
" [","["),
"[ ","["),
" ]","]"),
"] ","]")</f>
        <v>"heading":{"text": "Purchase Completed"},</v>
      </c>
      <c r="I39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"Purchase Completed",</v>
      </c>
      <c r="J392" s="26" t="str">
        <f ca="1">SUBSTITUTE(SUBSTITUTE(SUBSTITUTE(SUBSTITUTE(SUBSTITUTE(SUBSTITUTE(SUBSTITUTE(SUBSTITUTE(
TRIM(CLEAN(Table_Text[[#This Row],[Quote]])),
" {","{"),
"{ ","{"),
" }","}"),
"} ","}"),
" [","["),
"[ ","["),
" ]","]"),
"] ","]")</f>
        <v>"heading": "Purchase Completed",</v>
      </c>
      <c r="K392" s="27"/>
      <c r="L392" s="52" t="s">
        <v>923</v>
      </c>
    </row>
    <row r="393" spans="2:12" s="22" customFormat="1" ht="21" customHeight="1">
      <c r="B393" s="27" t="s">
        <v>37</v>
      </c>
      <c r="C393" s="27"/>
      <c r="D3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3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393" s="26" t="str">
        <f ca="1">IF(Table_Text[[#This Row],[Header]]="Yes","",IF(Table_Text[[#This Row],[Property]]&lt;&gt;"",SUBSTITUTE(Table_Text[[#This Row],[Type]]," ","")&amp;SUBSTITUTE(Table_Text[[#This Row],[Property]]," ",""),""))</f>
        <v>PurchaseCompletedText</v>
      </c>
      <c r="G3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93" s="68" t="str">
        <f ca="1">SUBSTITUTE(SUBSTITUTE(SUBSTITUTE(SUBSTITUTE(SUBSTITUTE(SUBSTITUTE(SUBSTITUTE(SUBSTITUTE(
TRIM(CLEAN(Table_Text[[#This Row],[Config]])),
" {","{"),
"{ ","{"),
" }","}"),
"} ","}"),
" [","["),
"[ ","["),
" ]","]"),
"] ","]")</f>
        <v/>
      </c>
      <c r="I3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93" s="26" t="str">
        <f ca="1">SUBSTITUTE(SUBSTITUTE(SUBSTITUTE(SUBSTITUTE(SUBSTITUTE(SUBSTITUTE(SUBSTITUTE(SUBSTITUTE(
TRIM(CLEAN(Table_Text[[#This Row],[Quote]])),
" {","{"),
"{ ","{"),
" }","}"),
"} ","}"),
" [","["),
"[ ","["),
" ]","]"),
"] ","]")</f>
        <v/>
      </c>
      <c r="K393" s="26"/>
      <c r="L393" s="312"/>
    </row>
    <row r="394" spans="2:12" s="22" customFormat="1" ht="21" customHeight="1">
      <c r="B394" s="168" t="s">
        <v>622</v>
      </c>
      <c r="C394" s="27"/>
      <c r="D39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39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394" s="26" t="str">
        <f ca="1">IF(Table_Text[[#This Row],[Header]]="Yes","",IF(Table_Text[[#This Row],[Property]]&lt;&gt;"",SUBSTITUTE(Table_Text[[#This Row],[Type]]," ","")&amp;SUBSTITUTE(Table_Text[[#This Row],[Property]]," ",""),""))</f>
        <v>PurchaseCompletedEnquiryButton</v>
      </c>
      <c r="G39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394" s="68" t="str">
        <f ca="1">SUBSTITUTE(SUBSTITUTE(SUBSTITUTE(SUBSTITUTE(SUBSTITUTE(SUBSTITUTE(SUBSTITUTE(SUBSTITUTE(
TRIM(CLEAN(Table_Text[[#This Row],[Config]])),
" {","{"),
"{ ","{"),
" }","}"),
"} ","}"),
" [","["),
"[ ","["),
" ]","]"),
"] ","]")</f>
        <v>"enquiryButton":{"text": "Enquire", "icon": "fa fa-phone"},</v>
      </c>
      <c r="I39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394" s="26" t="str">
        <f ca="1">SUBSTITUTE(SUBSTITUTE(SUBSTITUTE(SUBSTITUTE(SUBSTITUTE(SUBSTITUTE(SUBSTITUTE(SUBSTITUTE(
TRIM(CLEAN(Table_Text[[#This Row],[Quote]])),
" {","{"),
"{ ","{"),
" }","}"),
"} ","}"),
" [","["),
"[ ","["),
" ]","]"),
"] ","]")</f>
        <v>"enquiryButton": "Enquire",</v>
      </c>
      <c r="K394" s="168" t="s">
        <v>1520</v>
      </c>
      <c r="L394" s="172" t="s">
        <v>1430</v>
      </c>
    </row>
    <row r="395" spans="2:12" s="22" customFormat="1" ht="21" customHeight="1">
      <c r="B395" s="27" t="s">
        <v>1449</v>
      </c>
      <c r="C395" s="27"/>
      <c r="D39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39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accountButton</v>
      </c>
      <c r="F395" s="26" t="str">
        <f ca="1">IF(Table_Text[[#This Row],[Header]]="Yes","",IF(Table_Text[[#This Row],[Property]]&lt;&gt;"",SUBSTITUTE(Table_Text[[#This Row],[Type]]," ","")&amp;SUBSTITUTE(Table_Text[[#This Row],[Property]]," ",""),""))</f>
        <v>PurchaseCompletedAccountButton</v>
      </c>
      <c r="G39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"accountButton": {
            "text": "Create account",
            "icon": "fa fa-user"
        },</v>
      </c>
      <c r="H395" s="68" t="str">
        <f ca="1">SUBSTITUTE(SUBSTITUTE(SUBSTITUTE(SUBSTITUTE(SUBSTITUTE(SUBSTITUTE(SUBSTITUTE(SUBSTITUTE(
TRIM(CLEAN(Table_Text[[#This Row],[Config]])),
" {","{"),
"{ ","{"),
" }","}"),
"} ","}"),
" [","["),
"[ ","["),
" ]","]"),
"] ","]")</f>
        <v>"accountButton":{"text": "Create account", "icon": "fa fa-user"},</v>
      </c>
      <c r="I39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"accountButton": "Create account",</v>
      </c>
      <c r="J395" s="26" t="str">
        <f ca="1">SUBSTITUTE(SUBSTITUTE(SUBSTITUTE(SUBSTITUTE(SUBSTITUTE(SUBSTITUTE(SUBSTITUTE(SUBSTITUTE(
TRIM(CLEAN(Table_Text[[#This Row],[Quote]])),
" {","{"),
"{ ","{"),
" }","}"),
"} ","}"),
" [","["),
"[ ","["),
" ]","]"),
"] ","]")</f>
        <v>"accountButton": "Create account",</v>
      </c>
      <c r="K395" s="300" t="s">
        <v>1508</v>
      </c>
      <c r="L395" s="51" t="s">
        <v>1507</v>
      </c>
    </row>
    <row r="396" spans="2:12" s="22" customFormat="1" ht="21" customHeight="1">
      <c r="B396" s="27" t="s">
        <v>1670</v>
      </c>
      <c r="C396" s="27"/>
      <c r="D3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Completed</v>
      </c>
      <c r="E3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396" s="26" t="str">
        <f ca="1">IF(Table_Text[[#This Row],[Header]]="Yes","",IF(Table_Text[[#This Row],[Property]]&lt;&gt;"",SUBSTITUTE(Table_Text[[#This Row],[Type]]," ","")&amp;SUBSTITUTE(Table_Text[[#This Row],[Property]]," ",""),""))</f>
        <v>PurchaseCompletedCloseButton</v>
      </c>
      <c r="G3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396" s="68" t="str">
        <f ca="1">SUBSTITUTE(SUBSTITUTE(SUBSTITUTE(SUBSTITUTE(SUBSTITUTE(SUBSTITUTE(SUBSTITUTE(SUBSTITUTE(
TRIM(CLEAN(Table_Text[[#This Row],[Config]])),
" {","{"),
"{ ","{"),
" }","}"),
"} ","}"),
" [","["),
"[ ","["),
" ]","]"),
"] ","]")</f>
        <v>"closeButton":{"text": "Close", "icon": "fa fa-check"}},</v>
      </c>
      <c r="I3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396" s="26" t="str">
        <f ca="1">SUBSTITUTE(SUBSTITUTE(SUBSTITUTE(SUBSTITUTE(SUBSTITUTE(SUBSTITUTE(SUBSTITUTE(SUBSTITUTE(
TRIM(CLEAN(Table_Text[[#This Row],[Quote]])),
" {","{"),
"{ ","{"),
" }","}"),
"} ","}"),
" [","["),
"[ ","["),
" ]","]"),
"] ","]")</f>
        <v>"closeButton": "Close"},</v>
      </c>
      <c r="K396" s="198" t="s">
        <v>746</v>
      </c>
      <c r="L396" s="52" t="s">
        <v>1321</v>
      </c>
    </row>
    <row r="397" spans="2:12" s="22" customFormat="1" ht="21.75" thickBot="1">
      <c r="B397" s="221" t="s">
        <v>1478</v>
      </c>
      <c r="C397" s="99" t="s">
        <v>60</v>
      </c>
      <c r="D397"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397"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renewalCompleted</v>
      </c>
      <c r="F397" s="221" t="str">
        <f>IF(Table_Text[[#This Row],[Header]]="Yes","",IF(Table_Text[[#This Row],[Property]]&lt;&gt;"",SUBSTITUTE(Table_Text[[#This Row],[Type]]," ","")&amp;SUBSTITUTE(Table_Text[[#This Row],[Property]]," ",""),""))</f>
        <v/>
      </c>
      <c r="G397"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"renewalCompleted": {</v>
      </c>
      <c r="H397" s="221" t="str">
        <f ca="1">SUBSTITUTE(SUBSTITUTE(SUBSTITUTE(SUBSTITUTE(SUBSTITUTE(SUBSTITUTE(SUBSTITUTE(SUBSTITUTE(
TRIM(CLEAN(Table_Text[[#This Row],[Config]])),
" {","{"),
"{ ","{"),
" }","}"),
"} ","}"),
" [","["),
"[ ","["),
" ]","]"),
"] ","]")</f>
        <v>"renewalCompleted":{</v>
      </c>
      <c r="I397"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"renewalCompleted": {</v>
      </c>
      <c r="J397" s="221" t="str">
        <f ca="1">SUBSTITUTE(SUBSTITUTE(SUBSTITUTE(SUBSTITUTE(SUBSTITUTE(SUBSTITUTE(SUBSTITUTE(SUBSTITUTE(
TRIM(CLEAN(Table_Text[[#This Row],[Quote]])),
" {","{"),
"{ ","{"),
" }","}"),
"} ","}"),
" [","["),
"[ ","["),
" ]","]"),
"] ","]")</f>
        <v>"renewalCompleted":{</v>
      </c>
      <c r="K397" s="221"/>
      <c r="L397" s="69"/>
    </row>
    <row r="398" spans="2:12" s="22" customFormat="1" ht="21" hidden="1" customHeight="1">
      <c r="B398" s="27"/>
      <c r="C398" s="27"/>
      <c r="D3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Renewal Completed</v>
      </c>
      <c r="E3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398" s="26" t="str">
        <f>IF(Table_Text[[#This Row],[Header]]="Yes","",IF(Table_Text[[#This Row],[Property]]&lt;&gt;"",SUBSTITUTE(Table_Text[[#This Row],[Type]]," ","")&amp;SUBSTITUTE(Table_Text[[#This Row],[Property]]," ",""),""))</f>
        <v/>
      </c>
      <c r="G39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398" s="68" t="str">
        <f ca="1">SUBSTITUTE(SUBSTITUTE(SUBSTITUTE(SUBSTITUTE(SUBSTITUTE(SUBSTITUTE(SUBSTITUTE(SUBSTITUTE(
TRIM(CLEAN(Table_Text[[#This Row],[Config]])),
" {","{"),
"{ ","{"),
" }","}"),
"} ","}"),
" [","["),
"[ ","["),
" ]","]"),
"] ","]")</f>
        <v/>
      </c>
      <c r="I3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398" s="26" t="str">
        <f ca="1">SUBSTITUTE(SUBSTITUTE(SUBSTITUTE(SUBSTITUTE(SUBSTITUTE(SUBSTITUTE(SUBSTITUTE(SUBSTITUTE(
TRIM(CLEAN(Table_Text[[#This Row],[Quote]])),
" {","{"),
"{ ","{"),
" }","}"),
"} ","}"),
" [","["),
"[ ","["),
" ]","]"),
"] ","]")</f>
        <v/>
      </c>
      <c r="K398" s="26"/>
      <c r="L398" s="52"/>
    </row>
    <row r="399" spans="2:12" s="22" customFormat="1" ht="21" customHeight="1">
      <c r="B399" s="168" t="s">
        <v>615</v>
      </c>
      <c r="C399" s="27"/>
      <c r="D3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Renewal Completed</v>
      </c>
      <c r="E3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399" s="26" t="str">
        <f ca="1">IF(Table_Text[[#This Row],[Header]]="Yes","",IF(Table_Text[[#This Row],[Property]]&lt;&gt;"",SUBSTITUTE(Table_Text[[#This Row],[Type]]," ","")&amp;SUBSTITUTE(Table_Text[[#This Row],[Property]]," ",""),""))</f>
        <v>RenewalCompletedTopHeading</v>
      </c>
      <c r="G3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399" s="68" t="str">
        <f ca="1">SUBSTITUTE(SUBSTITUTE(SUBSTITUTE(SUBSTITUTE(SUBSTITUTE(SUBSTITUTE(SUBSTITUTE(SUBSTITUTE(
TRIM(CLEAN(Table_Text[[#This Row],[Config]])),
" {","{"),
"{ ","{"),
" }","}"),
"} ","}"),
" [","["),
"[ ","["),
" ]","]"),
"] ","]")</f>
        <v>"topHeading":{"text": "Special Insurance"},</v>
      </c>
      <c r="I3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399" s="26" t="str">
        <f ca="1">SUBSTITUTE(SUBSTITUTE(SUBSTITUTE(SUBSTITUTE(SUBSTITUTE(SUBSTITUTE(SUBSTITUTE(SUBSTITUTE(
TRIM(CLEAN(Table_Text[[#This Row],[Quote]])),
" {","{"),
"{ ","{"),
" }","}"),
"} ","}"),
" [","["),
"[ ","["),
" ]","]"),
"] ","]")</f>
        <v>"topHeading": "Special Insurance",</v>
      </c>
      <c r="K399" s="26"/>
      <c r="L399" s="52" t="str">
        <f>L19</f>
        <v>Special Insurance</v>
      </c>
    </row>
    <row r="400" spans="2:12" s="22" customFormat="1" ht="21" customHeight="1">
      <c r="B400" s="250" t="s">
        <v>383</v>
      </c>
      <c r="C400" s="27"/>
      <c r="D40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Renewal Completed</v>
      </c>
      <c r="E40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00" s="26" t="str">
        <f ca="1">IF(Table_Text[[#This Row],[Header]]="Yes","",IF(Table_Text[[#This Row],[Property]]&lt;&gt;"",SUBSTITUTE(Table_Text[[#This Row],[Type]]," ","")&amp;SUBSTITUTE(Table_Text[[#This Row],[Property]]," ",""),""))</f>
        <v>RenewalCompletedHeading</v>
      </c>
      <c r="G40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"Renewal Completed"
        },</v>
      </c>
      <c r="H400" s="68" t="str">
        <f ca="1">SUBSTITUTE(SUBSTITUTE(SUBSTITUTE(SUBSTITUTE(SUBSTITUTE(SUBSTITUTE(SUBSTITUTE(SUBSTITUTE(
TRIM(CLEAN(Table_Text[[#This Row],[Config]])),
" {","{"),
"{ ","{"),
" }","}"),
"} ","}"),
" [","["),
"[ ","["),
" ]","]"),
"] ","]")</f>
        <v>"heading":{"text": "Renewal Completed"},</v>
      </c>
      <c r="I40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"Renewal Completed",</v>
      </c>
      <c r="J400" s="26" t="str">
        <f ca="1">SUBSTITUTE(SUBSTITUTE(SUBSTITUTE(SUBSTITUTE(SUBSTITUTE(SUBSTITUTE(SUBSTITUTE(SUBSTITUTE(
TRIM(CLEAN(Table_Text[[#This Row],[Quote]])),
" {","{"),
"{ ","{"),
" }","}"),
"} ","}"),
" [","["),
"[ ","["),
" ]","]"),
"] ","]")</f>
        <v>"heading": "Renewal Completed",</v>
      </c>
      <c r="K400" s="26"/>
      <c r="L400" s="52" t="s">
        <v>1478</v>
      </c>
    </row>
    <row r="401" spans="2:12" s="22" customFormat="1" ht="21" customHeight="1">
      <c r="B401" s="27" t="s">
        <v>37</v>
      </c>
      <c r="C401" s="27"/>
      <c r="D4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Renewal Completed</v>
      </c>
      <c r="E4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01" s="26" t="str">
        <f ca="1">IF(Table_Text[[#This Row],[Header]]="Yes","",IF(Table_Text[[#This Row],[Property]]&lt;&gt;"",SUBSTITUTE(Table_Text[[#This Row],[Type]]," ","")&amp;SUBSTITUTE(Table_Text[[#This Row],[Property]]," ",""),""))</f>
        <v>RenewalCompletedText</v>
      </c>
      <c r="G4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"Thank you for renewing your Special Insurance Policy from ABC Insurance. Your new invoice and policy documentation has been sent to your email address.&lt;br /&gt;&lt;br /&gt;Thanks for doing business with us, and if you have any questions, please don't hesitate to call us."
        },</v>
      </c>
      <c r="H401" s="68" t="str">
        <f ca="1">SUBSTITUTE(SUBSTITUTE(SUBSTITUTE(SUBSTITUTE(SUBSTITUTE(SUBSTITUTE(SUBSTITUTE(SUBSTITUTE(
TRIM(CLEAN(Table_Text[[#This Row],[Config]])),
" {","{"),
"{ ","{"),
" }","}"),
"} ","}"),
" [","["),
"[ ","["),
" ]","]"),
"] ","]")</f>
        <v>"text":{"text": "Thank you for renewing your Special Insurance Policy from ABC Insurance. Your new invoice and policy documentation has been sent to your email address.&lt;br /&gt;&lt;br /&gt;Thanks for doing business with us, and if you have any questions, please don't hesitate to call us."},</v>
      </c>
      <c r="I4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"Thank you for renewing your Special Insurance Policy from ABC Insurance. Your new invoice and policy documentation has been sent to your email address.&lt;br /&gt;&lt;br /&gt;Thanks for doing business with us, and if you have any questions, please don't hesitate to call us.",</v>
      </c>
      <c r="J401" s="26" t="str">
        <f ca="1">SUBSTITUTE(SUBSTITUTE(SUBSTITUTE(SUBSTITUTE(SUBSTITUTE(SUBSTITUTE(SUBSTITUTE(SUBSTITUTE(
TRIM(CLEAN(Table_Text[[#This Row],[Quote]])),
" {","{"),
"{ ","{"),
" }","}"),
"} ","}"),
" [","["),
"[ ","["),
" ]","]"),
"] ","]")</f>
        <v>"text": "Thank you for renewing your Special Insurance Policy from ABC Insurance. Your new invoice and policy documentation has been sent to your email address.&lt;br /&gt;&lt;br /&gt;Thanks for doing business with us, and if you have any questions, please don't hesitate to call us.",</v>
      </c>
      <c r="K401" s="26"/>
      <c r="L401" s="299" t="s">
        <v>1482</v>
      </c>
    </row>
    <row r="402" spans="2:12" s="22" customFormat="1" ht="21" customHeight="1">
      <c r="B402" s="168" t="s">
        <v>622</v>
      </c>
      <c r="C402" s="27"/>
      <c r="D40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Renewal Completed</v>
      </c>
      <c r="E40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02" s="26" t="str">
        <f ca="1">IF(Table_Text[[#This Row],[Header]]="Yes","",IF(Table_Text[[#This Row],[Property]]&lt;&gt;"",SUBSTITUTE(Table_Text[[#This Row],[Type]]," ","")&amp;SUBSTITUTE(Table_Text[[#This Row],[Property]]," ",""),""))</f>
        <v>RenewalCompletedEnquiryButton</v>
      </c>
      <c r="G40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02" s="68" t="str">
        <f ca="1">SUBSTITUTE(SUBSTITUTE(SUBSTITUTE(SUBSTITUTE(SUBSTITUTE(SUBSTITUTE(SUBSTITUTE(SUBSTITUTE(
TRIM(CLEAN(Table_Text[[#This Row],[Config]])),
" {","{"),
"{ ","{"),
" }","}"),
"} ","}"),
" [","["),
"[ ","["),
" ]","]"),
"] ","]")</f>
        <v>"enquiryButton":{"text": "Enquire", "icon": "fa fa-phone"},</v>
      </c>
      <c r="I40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02" s="26" t="str">
        <f ca="1">SUBSTITUTE(SUBSTITUTE(SUBSTITUTE(SUBSTITUTE(SUBSTITUTE(SUBSTITUTE(SUBSTITUTE(SUBSTITUTE(
TRIM(CLEAN(Table_Text[[#This Row],[Quote]])),
" {","{"),
"{ ","{"),
" }","}"),
"} ","}"),
" [","["),
"[ ","["),
" ]","]"),
"] ","]")</f>
        <v>"enquiryButton": "Enquire",</v>
      </c>
      <c r="K402" s="168" t="s">
        <v>1520</v>
      </c>
      <c r="L402" s="172" t="s">
        <v>1430</v>
      </c>
    </row>
    <row r="403" spans="2:12" s="22" customFormat="1" ht="21" customHeight="1">
      <c r="B403" s="27" t="s">
        <v>1670</v>
      </c>
      <c r="C403" s="27"/>
      <c r="D40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Renewal Completed</v>
      </c>
      <c r="E40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03" s="26" t="str">
        <f ca="1">IF(Table_Text[[#This Row],[Header]]="Yes","",IF(Table_Text[[#This Row],[Property]]&lt;&gt;"",SUBSTITUTE(Table_Text[[#This Row],[Type]]," ","")&amp;SUBSTITUTE(Table_Text[[#This Row],[Property]]," ",""),""))</f>
        <v>RenewalCompletedCloseButton</v>
      </c>
      <c r="G40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03" s="68" t="str">
        <f ca="1">SUBSTITUTE(SUBSTITUTE(SUBSTITUTE(SUBSTITUTE(SUBSTITUTE(SUBSTITUTE(SUBSTITUTE(SUBSTITUTE(
TRIM(CLEAN(Table_Text[[#This Row],[Config]])),
" {","{"),
"{ ","{"),
" }","}"),
"} ","}"),
" [","["),
"[ ","["),
" ]","]"),
"] ","]")</f>
        <v>"closeButton":{"text": "Close", "icon": "fa fa-check"}},</v>
      </c>
      <c r="I40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03" s="26" t="str">
        <f ca="1">SUBSTITUTE(SUBSTITUTE(SUBSTITUTE(SUBSTITUTE(SUBSTITUTE(SUBSTITUTE(SUBSTITUTE(SUBSTITUTE(
TRIM(CLEAN(Table_Text[[#This Row],[Quote]])),
" {","{"),
"{ ","{"),
" }","}"),
"} ","}"),
" [","["),
"[ ","["),
" ]","]"),
"] ","]")</f>
        <v>"closeButton": "Close"},</v>
      </c>
      <c r="K403" s="198" t="s">
        <v>746</v>
      </c>
      <c r="L403" s="52" t="s">
        <v>1321</v>
      </c>
    </row>
    <row r="404" spans="2:12" s="22" customFormat="1" ht="21.75" thickBot="1">
      <c r="B404" s="221" t="s">
        <v>1479</v>
      </c>
      <c r="C404" s="99" t="s">
        <v>60</v>
      </c>
      <c r="D404"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04"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adjustmentPaymentCompleted</v>
      </c>
      <c r="F404" s="221" t="str">
        <f>IF(Table_Text[[#This Row],[Header]]="Yes","",IF(Table_Text[[#This Row],[Property]]&lt;&gt;"",SUBSTITUTE(Table_Text[[#This Row],[Type]]," ","")&amp;SUBSTITUTE(Table_Text[[#This Row],[Property]]," ",""),""))</f>
        <v/>
      </c>
      <c r="G404"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"adjustmentPaymentCompleted": {</v>
      </c>
      <c r="H404" s="221" t="str">
        <f ca="1">SUBSTITUTE(SUBSTITUTE(SUBSTITUTE(SUBSTITUTE(SUBSTITUTE(SUBSTITUTE(SUBSTITUTE(SUBSTITUTE(
TRIM(CLEAN(Table_Text[[#This Row],[Config]])),
" {","{"),
"{ ","{"),
" }","}"),
"} ","}"),
" [","["),
"[ ","["),
" ]","]"),
"] ","]")</f>
        <v>"adjustmentPaymentCompleted":{</v>
      </c>
      <c r="I404"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"adjustmentPaymentCompleted": {</v>
      </c>
      <c r="J404" s="221" t="str">
        <f ca="1">SUBSTITUTE(SUBSTITUTE(SUBSTITUTE(SUBSTITUTE(SUBSTITUTE(SUBSTITUTE(SUBSTITUTE(SUBSTITUTE(
TRIM(CLEAN(Table_Text[[#This Row],[Quote]])),
" {","{"),
"{ ","{"),
" }","}"),
"} ","}"),
" [","["),
"[ ","["),
" ]","]"),
"] ","]")</f>
        <v>"adjustmentPaymentCompleted":{</v>
      </c>
      <c r="K404" s="221"/>
      <c r="L404" s="69"/>
    </row>
    <row r="405" spans="2:12" s="22" customFormat="1" ht="21" hidden="1" customHeight="1">
      <c r="B405" s="27"/>
      <c r="C405" s="27"/>
      <c r="D4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Payment Completed</v>
      </c>
      <c r="E4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05" s="26" t="str">
        <f>IF(Table_Text[[#This Row],[Header]]="Yes","",IF(Table_Text[[#This Row],[Property]]&lt;&gt;"",SUBSTITUTE(Table_Text[[#This Row],[Type]]," ","")&amp;SUBSTITUTE(Table_Text[[#This Row],[Property]]," ",""),""))</f>
        <v/>
      </c>
      <c r="G4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05" s="68" t="str">
        <f ca="1">SUBSTITUTE(SUBSTITUTE(SUBSTITUTE(SUBSTITUTE(SUBSTITUTE(SUBSTITUTE(SUBSTITUTE(SUBSTITUTE(
TRIM(CLEAN(Table_Text[[#This Row],[Config]])),
" {","{"),
"{ ","{"),
" }","}"),
"} ","}"),
" [","["),
"[ ","["),
" ]","]"),
"] ","]")</f>
        <v/>
      </c>
      <c r="I4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05" s="26" t="str">
        <f ca="1">SUBSTITUTE(SUBSTITUTE(SUBSTITUTE(SUBSTITUTE(SUBSTITUTE(SUBSTITUTE(SUBSTITUTE(SUBSTITUTE(
TRIM(CLEAN(Table_Text[[#This Row],[Quote]])),
" {","{"),
"{ ","{"),
" }","}"),
"} ","}"),
" [","["),
"[ ","["),
" ]","]"),
"] ","]")</f>
        <v/>
      </c>
      <c r="K405" s="26"/>
      <c r="L405" s="52"/>
    </row>
    <row r="406" spans="2:12" s="22" customFormat="1" ht="21" customHeight="1">
      <c r="B406" s="168" t="s">
        <v>615</v>
      </c>
      <c r="C406" s="27"/>
      <c r="D4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Payment Completed</v>
      </c>
      <c r="E4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06" s="26" t="str">
        <f ca="1">IF(Table_Text[[#This Row],[Header]]="Yes","",IF(Table_Text[[#This Row],[Property]]&lt;&gt;"",SUBSTITUTE(Table_Text[[#This Row],[Type]]," ","")&amp;SUBSTITUTE(Table_Text[[#This Row],[Property]]," ",""),""))</f>
        <v>AdjustmentPaymentCompletedTopHeading</v>
      </c>
      <c r="G4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06" s="68" t="str">
        <f ca="1">SUBSTITUTE(SUBSTITUTE(SUBSTITUTE(SUBSTITUTE(SUBSTITUTE(SUBSTITUTE(SUBSTITUTE(SUBSTITUTE(
TRIM(CLEAN(Table_Text[[#This Row],[Config]])),
" {","{"),
"{ ","{"),
" }","}"),
"} ","}"),
" [","["),
"[ ","["),
" ]","]"),
"] ","]")</f>
        <v>"topHeading":{"text": "Special Insurance"},</v>
      </c>
      <c r="I4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06" s="26" t="str">
        <f ca="1">SUBSTITUTE(SUBSTITUTE(SUBSTITUTE(SUBSTITUTE(SUBSTITUTE(SUBSTITUTE(SUBSTITUTE(SUBSTITUTE(
TRIM(CLEAN(Table_Text[[#This Row],[Quote]])),
" {","{"),
"{ ","{"),
" }","}"),
"} ","}"),
" [","["),
"[ ","["),
" ]","]"),
"] ","]")</f>
        <v>"topHeading": "Special Insurance",</v>
      </c>
      <c r="K406" s="26"/>
      <c r="L406" s="52" t="str">
        <f>L19</f>
        <v>Special Insurance</v>
      </c>
    </row>
    <row r="407" spans="2:12" s="22" customFormat="1" ht="21" customHeight="1">
      <c r="B407" s="250" t="s">
        <v>383</v>
      </c>
      <c r="C407" s="27"/>
      <c r="D40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Payment Completed</v>
      </c>
      <c r="E40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07" s="26" t="str">
        <f ca="1">IF(Table_Text[[#This Row],[Header]]="Yes","",IF(Table_Text[[#This Row],[Property]]&lt;&gt;"",SUBSTITUTE(Table_Text[[#This Row],[Type]]," ","")&amp;SUBSTITUTE(Table_Text[[#This Row],[Property]]," ",""),""))</f>
        <v>AdjustmentPaymentCompletedHeading</v>
      </c>
      <c r="G40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"Adjustment Completed"
        },</v>
      </c>
      <c r="H407" s="68" t="str">
        <f ca="1">SUBSTITUTE(SUBSTITUTE(SUBSTITUTE(SUBSTITUTE(SUBSTITUTE(SUBSTITUTE(SUBSTITUTE(SUBSTITUTE(
TRIM(CLEAN(Table_Text[[#This Row],[Config]])),
" {","{"),
"{ ","{"),
" }","}"),
"} ","}"),
" [","["),
"[ ","["),
" ]","]"),
"] ","]")</f>
        <v>"heading":{"text": "Adjustment Completed"},</v>
      </c>
      <c r="I40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"Adjustment Completed",</v>
      </c>
      <c r="J407" s="26" t="str">
        <f ca="1">SUBSTITUTE(SUBSTITUTE(SUBSTITUTE(SUBSTITUTE(SUBSTITUTE(SUBSTITUTE(SUBSTITUTE(SUBSTITUTE(
TRIM(CLEAN(Table_Text[[#This Row],[Quote]])),
" {","{"),
"{ ","{"),
" }","}"),
"} ","}"),
" [","["),
"[ ","["),
" ]","]"),
"] ","]")</f>
        <v>"heading": "Adjustment Completed",</v>
      </c>
      <c r="K407" s="26"/>
      <c r="L407" s="52" t="s">
        <v>1679</v>
      </c>
    </row>
    <row r="408" spans="2:12" s="22" customFormat="1" ht="21" customHeight="1">
      <c r="B408" s="27" t="s">
        <v>37</v>
      </c>
      <c r="C408" s="27"/>
      <c r="D4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Payment Completed</v>
      </c>
      <c r="E4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08" s="26" t="str">
        <f ca="1">IF(Table_Text[[#This Row],[Header]]="Yes","",IF(Table_Text[[#This Row],[Property]]&lt;&gt;"",SUBSTITUTE(Table_Text[[#This Row],[Type]]," ","")&amp;SUBSTITUTE(Table_Text[[#This Row],[Property]]," ",""),""))</f>
        <v>AdjustmentPaymentCompletedText</v>
      </c>
      <c r="G4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"Thank you for adjusting your Special Insurance Policy from ABC Insurance. Your updated policy documentation has been sent to your email address.&lt;br /&gt;&lt;br /&gt;Thanks for doing business with us, and if you have any questions, please don't hesitate to call us."
        },</v>
      </c>
      <c r="H408" s="68" t="str">
        <f ca="1">SUBSTITUTE(SUBSTITUTE(SUBSTITUTE(SUBSTITUTE(SUBSTITUTE(SUBSTITUTE(SUBSTITUTE(SUBSTITUTE(
TRIM(CLEAN(Table_Text[[#This Row],[Config]])),
" {","{"),
"{ ","{"),
" }","}"),
"} ","}"),
" [","["),
"[ ","["),
" ]","]"),
"] ","]")</f>
        <v>"text":{"text": "Thank you for adjusting your Special Insurance Policy from ABC Insurance. Your updated policy documentation has been sent to your email address.&lt;br /&gt;&lt;br /&gt;Thanks for doing business with us, and if you have any questions, please don't hesitate to call us."},</v>
      </c>
      <c r="I4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"Thank you for adjusting your Special Insurance Policy from ABC Insurance. Your updated policy documentation has been sent to your email address.&lt;br /&gt;&lt;br /&gt;Thanks for doing business with us, and if you have any questions, please don't hesitate to call us.",</v>
      </c>
      <c r="J408" s="26" t="str">
        <f ca="1">SUBSTITUTE(SUBSTITUTE(SUBSTITUTE(SUBSTITUTE(SUBSTITUTE(SUBSTITUTE(SUBSTITUTE(SUBSTITUTE(
TRIM(CLEAN(Table_Text[[#This Row],[Quote]])),
" {","{"),
"{ ","{"),
" }","}"),
"} ","}"),
" [","["),
"[ ","["),
" ]","]"),
"] ","]")</f>
        <v>"text": "Thank you for adjusting your Special Insurance Policy from ABC Insurance. Your updated policy documentation has been sent to your email address.&lt;br /&gt;&lt;br /&gt;Thanks for doing business with us, and if you have any questions, please don't hesitate to call us.",</v>
      </c>
      <c r="K408" s="26"/>
      <c r="L408" s="338" t="s">
        <v>1680</v>
      </c>
    </row>
    <row r="409" spans="2:12" s="22" customFormat="1" ht="21" customHeight="1">
      <c r="B409" s="168" t="s">
        <v>622</v>
      </c>
      <c r="C409" s="27"/>
      <c r="D40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Payment Completed</v>
      </c>
      <c r="E40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09" s="26" t="str">
        <f ca="1">IF(Table_Text[[#This Row],[Header]]="Yes","",IF(Table_Text[[#This Row],[Property]]&lt;&gt;"",SUBSTITUTE(Table_Text[[#This Row],[Type]]," ","")&amp;SUBSTITUTE(Table_Text[[#This Row],[Property]]," ",""),""))</f>
        <v>AdjustmentPaymentCompletedEnquiryButton</v>
      </c>
      <c r="G40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09" s="68" t="str">
        <f ca="1">SUBSTITUTE(SUBSTITUTE(SUBSTITUTE(SUBSTITUTE(SUBSTITUTE(SUBSTITUTE(SUBSTITUTE(SUBSTITUTE(
TRIM(CLEAN(Table_Text[[#This Row],[Config]])),
" {","{"),
"{ ","{"),
" }","}"),
"} ","}"),
" [","["),
"[ ","["),
" ]","]"),
"] ","]")</f>
        <v>"enquiryButton":{"text": "Enquire", "icon": "fa fa-phone"},</v>
      </c>
      <c r="I40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09" s="26" t="str">
        <f ca="1">SUBSTITUTE(SUBSTITUTE(SUBSTITUTE(SUBSTITUTE(SUBSTITUTE(SUBSTITUTE(SUBSTITUTE(SUBSTITUTE(
TRIM(CLEAN(Table_Text[[#This Row],[Quote]])),
" {","{"),
"{ ","{"),
" }","}"),
"} ","}"),
" [","["),
"[ ","["),
" ]","]"),
"] ","]")</f>
        <v>"enquiryButton": "Enquire",</v>
      </c>
      <c r="K409" s="168" t="s">
        <v>1520</v>
      </c>
      <c r="L409" s="172" t="s">
        <v>1430</v>
      </c>
    </row>
    <row r="410" spans="2:12" s="22" customFormat="1" ht="21" customHeight="1">
      <c r="B410" s="27" t="s">
        <v>1670</v>
      </c>
      <c r="C410" s="27"/>
      <c r="D41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Payment Completed</v>
      </c>
      <c r="E41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10" s="26" t="str">
        <f ca="1">IF(Table_Text[[#This Row],[Header]]="Yes","",IF(Table_Text[[#This Row],[Property]]&lt;&gt;"",SUBSTITUTE(Table_Text[[#This Row],[Type]]," ","")&amp;SUBSTITUTE(Table_Text[[#This Row],[Property]]," ",""),""))</f>
        <v>AdjustmentPaymentCompletedCloseButton</v>
      </c>
      <c r="G41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10" s="68" t="str">
        <f ca="1">SUBSTITUTE(SUBSTITUTE(SUBSTITUTE(SUBSTITUTE(SUBSTITUTE(SUBSTITUTE(SUBSTITUTE(SUBSTITUTE(
TRIM(CLEAN(Table_Text[[#This Row],[Config]])),
" {","{"),
"{ ","{"),
" }","}"),
"} ","}"),
" [","["),
"[ ","["),
" ]","]"),
"] ","]")</f>
        <v>"closeButton":{"text": "Close", "icon": "fa fa-check"}},</v>
      </c>
      <c r="I4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10" s="26" t="str">
        <f ca="1">SUBSTITUTE(SUBSTITUTE(SUBSTITUTE(SUBSTITUTE(SUBSTITUTE(SUBSTITUTE(SUBSTITUTE(SUBSTITUTE(
TRIM(CLEAN(Table_Text[[#This Row],[Quote]])),
" {","{"),
"{ ","{"),
" }","}"),
"} ","}"),
" [","["),
"[ ","["),
" ]","]"),
"] ","]")</f>
        <v>"closeButton": "Close"},</v>
      </c>
      <c r="K410" s="198" t="s">
        <v>746</v>
      </c>
      <c r="L410" s="52" t="s">
        <v>1321</v>
      </c>
    </row>
    <row r="411" spans="2:12" s="22" customFormat="1" ht="21.75" thickBot="1">
      <c r="B411" s="221" t="s">
        <v>1480</v>
      </c>
      <c r="C411" s="99" t="s">
        <v>60</v>
      </c>
      <c r="D411"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11"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adjustmentRefundCompleted</v>
      </c>
      <c r="F411" s="221" t="str">
        <f>IF(Table_Text[[#This Row],[Header]]="Yes","",IF(Table_Text[[#This Row],[Property]]&lt;&gt;"",SUBSTITUTE(Table_Text[[#This Row],[Type]]," ","")&amp;SUBSTITUTE(Table_Text[[#This Row],[Property]]," ",""),""))</f>
        <v/>
      </c>
      <c r="G411"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"adjustmentRefundCompleted": {</v>
      </c>
      <c r="H411" s="221" t="str">
        <f ca="1">SUBSTITUTE(SUBSTITUTE(SUBSTITUTE(SUBSTITUTE(SUBSTITUTE(SUBSTITUTE(SUBSTITUTE(SUBSTITUTE(
TRIM(CLEAN(Table_Text[[#This Row],[Config]])),
" {","{"),
"{ ","{"),
" }","}"),
"} ","}"),
" [","["),
"[ ","["),
" ]","]"),
"] ","]")</f>
        <v>"adjustmentRefundCompleted":{</v>
      </c>
      <c r="I411"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"adjustmentRefundCompleted": {</v>
      </c>
      <c r="J411" s="221" t="str">
        <f ca="1">SUBSTITUTE(SUBSTITUTE(SUBSTITUTE(SUBSTITUTE(SUBSTITUTE(SUBSTITUTE(SUBSTITUTE(SUBSTITUTE(
TRIM(CLEAN(Table_Text[[#This Row],[Quote]])),
" {","{"),
"{ ","{"),
" }","}"),
"} ","}"),
" [","["),
"[ ","["),
" ]","]"),
"] ","]")</f>
        <v>"adjustmentRefundCompleted":{</v>
      </c>
      <c r="K411" s="221"/>
      <c r="L411" s="69"/>
    </row>
    <row r="412" spans="2:12" s="22" customFormat="1" ht="21" hidden="1" customHeight="1">
      <c r="B412" s="27"/>
      <c r="C412" s="27"/>
      <c r="D41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Refund Completed</v>
      </c>
      <c r="E41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12" s="26" t="str">
        <f>IF(Table_Text[[#This Row],[Header]]="Yes","",IF(Table_Text[[#This Row],[Property]]&lt;&gt;"",SUBSTITUTE(Table_Text[[#This Row],[Type]]," ","")&amp;SUBSTITUTE(Table_Text[[#This Row],[Property]]," ",""),""))</f>
        <v/>
      </c>
      <c r="G41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12" s="68" t="str">
        <f ca="1">SUBSTITUTE(SUBSTITUTE(SUBSTITUTE(SUBSTITUTE(SUBSTITUTE(SUBSTITUTE(SUBSTITUTE(SUBSTITUTE(
TRIM(CLEAN(Table_Text[[#This Row],[Config]])),
" {","{"),
"{ ","{"),
" }","}"),
"} ","}"),
" [","["),
"[ ","["),
" ]","]"),
"] ","]")</f>
        <v/>
      </c>
      <c r="I4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12" s="26" t="str">
        <f ca="1">SUBSTITUTE(SUBSTITUTE(SUBSTITUTE(SUBSTITUTE(SUBSTITUTE(SUBSTITUTE(SUBSTITUTE(SUBSTITUTE(
TRIM(CLEAN(Table_Text[[#This Row],[Quote]])),
" {","{"),
"{ ","{"),
" }","}"),
"} ","}"),
" [","["),
"[ ","["),
" ]","]"),
"] ","]")</f>
        <v/>
      </c>
      <c r="K412" s="26"/>
      <c r="L412" s="52"/>
    </row>
    <row r="413" spans="2:12" s="22" customFormat="1" ht="21" customHeight="1">
      <c r="B413" s="168" t="s">
        <v>615</v>
      </c>
      <c r="C413" s="27"/>
      <c r="D4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Refund Completed</v>
      </c>
      <c r="E4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13" s="26" t="str">
        <f ca="1">IF(Table_Text[[#This Row],[Header]]="Yes","",IF(Table_Text[[#This Row],[Property]]&lt;&gt;"",SUBSTITUTE(Table_Text[[#This Row],[Type]]," ","")&amp;SUBSTITUTE(Table_Text[[#This Row],[Property]]," ",""),""))</f>
        <v>AdjustmentRefundCompletedTopHeading</v>
      </c>
      <c r="G41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13" s="68" t="str">
        <f ca="1">SUBSTITUTE(SUBSTITUTE(SUBSTITUTE(SUBSTITUTE(SUBSTITUTE(SUBSTITUTE(SUBSTITUTE(SUBSTITUTE(
TRIM(CLEAN(Table_Text[[#This Row],[Config]])),
" {","{"),
"{ ","{"),
" }","}"),
"} ","}"),
" [","["),
"[ ","["),
" ]","]"),
"] ","]")</f>
        <v>"topHeading":{"text": "Special Insurance"},</v>
      </c>
      <c r="I4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13" s="26" t="str">
        <f ca="1">SUBSTITUTE(SUBSTITUTE(SUBSTITUTE(SUBSTITUTE(SUBSTITUTE(SUBSTITUTE(SUBSTITUTE(SUBSTITUTE(
TRIM(CLEAN(Table_Text[[#This Row],[Quote]])),
" {","{"),
"{ ","{"),
" }","}"),
"} ","}"),
" [","["),
"[ ","["),
" ]","]"),
"] ","]")</f>
        <v>"topHeading": "Special Insurance",</v>
      </c>
      <c r="K413" s="26"/>
      <c r="L413" s="52" t="str">
        <f>L19</f>
        <v>Special Insurance</v>
      </c>
    </row>
    <row r="414" spans="2:12" s="22" customFormat="1" ht="21" customHeight="1">
      <c r="B414" s="250" t="s">
        <v>383</v>
      </c>
      <c r="C414" s="27"/>
      <c r="D4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Refund Completed</v>
      </c>
      <c r="E4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14" s="26" t="str">
        <f ca="1">IF(Table_Text[[#This Row],[Header]]="Yes","",IF(Table_Text[[#This Row],[Property]]&lt;&gt;"",SUBSTITUTE(Table_Text[[#This Row],[Type]]," ","")&amp;SUBSTITUTE(Table_Text[[#This Row],[Property]]," ",""),""))</f>
        <v>AdjustmentRefundCompletedHeading</v>
      </c>
      <c r="G4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"Adjustment Completed"
        },</v>
      </c>
      <c r="H414" s="68" t="str">
        <f ca="1">SUBSTITUTE(SUBSTITUTE(SUBSTITUTE(SUBSTITUTE(SUBSTITUTE(SUBSTITUTE(SUBSTITUTE(SUBSTITUTE(
TRIM(CLEAN(Table_Text[[#This Row],[Config]])),
" {","{"),
"{ ","{"),
" }","}"),
"} ","}"),
" [","["),
"[ ","["),
" ]","]"),
"] ","]")</f>
        <v>"heading":{"text": "Adjustment Completed"},</v>
      </c>
      <c r="I4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"Adjustment Completed",</v>
      </c>
      <c r="J414" s="26" t="str">
        <f ca="1">SUBSTITUTE(SUBSTITUTE(SUBSTITUTE(SUBSTITUTE(SUBSTITUTE(SUBSTITUTE(SUBSTITUTE(SUBSTITUTE(
TRIM(CLEAN(Table_Text[[#This Row],[Quote]])),
" {","{"),
"{ ","{"),
" }","}"),
"} ","}"),
" [","["),
"[ ","["),
" ]","]"),
"] ","]")</f>
        <v>"heading": "Adjustment Completed",</v>
      </c>
      <c r="K414" s="26"/>
      <c r="L414" s="52" t="s">
        <v>1679</v>
      </c>
    </row>
    <row r="415" spans="2:12" s="22" customFormat="1" ht="21" customHeight="1">
      <c r="B415" s="27" t="s">
        <v>37</v>
      </c>
      <c r="C415" s="27"/>
      <c r="D41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Refund Completed</v>
      </c>
      <c r="E4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15" s="26" t="str">
        <f ca="1">IF(Table_Text[[#This Row],[Header]]="Yes","",IF(Table_Text[[#This Row],[Property]]&lt;&gt;"",SUBSTITUTE(Table_Text[[#This Row],[Type]]," ","")&amp;SUBSTITUTE(Table_Text[[#This Row],[Property]]," ",""),""))</f>
        <v>AdjustmentRefundCompletedText</v>
      </c>
      <c r="G4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"Thank you for adjusting your Special Insurance Policy from ABC Insurance. Your updated policy documentation has been sent to your email address.&lt;br/&gt;&lt;br/&gt;The refund associated with your reduced premium will be processed using your selected method within 5 business days.&lt;br /&gt;&lt;br /&gt;Thanks for doing business with us, and if you have any questions, please don't hesitate to call us."
        },</v>
      </c>
      <c r="H415" s="68" t="str">
        <f ca="1">SUBSTITUTE(SUBSTITUTE(SUBSTITUTE(SUBSTITUTE(SUBSTITUTE(SUBSTITUTE(SUBSTITUTE(SUBSTITUTE(
TRIM(CLEAN(Table_Text[[#This Row],[Config]])),
" {","{"),
"{ ","{"),
" }","}"),
"} ","}"),
" [","["),
"[ ","["),
" ]","]"),
"] ","]")</f>
        <v>"text":{"text": "Thank you for adjusting your Special Insurance Policy from ABC Insurance. Your updated policy documentation has been sent to your email address.&lt;br/&gt;&lt;br/&gt;The refund associated with your reduced premium will be processed using your selected method within 5 business days.&lt;br /&gt;&lt;br /&gt;Thanks for doing business with us, and if you have any questions, please don't hesitate to call us."},</v>
      </c>
      <c r="I4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"Thank you for adjusting your Special Insurance Policy from ABC Insurance. Your updated policy documentation has been sent to your email address.&lt;br/&gt;&lt;br/&gt;The refund associated with your reduced premium will be processed using your selected method within 5 business days.&lt;br /&gt;&lt;br /&gt;Thanks for doing business with us, and if you have any questions, please don't hesitate to call us.",</v>
      </c>
      <c r="J415" s="26" t="str">
        <f ca="1">SUBSTITUTE(SUBSTITUTE(SUBSTITUTE(SUBSTITUTE(SUBSTITUTE(SUBSTITUTE(SUBSTITUTE(SUBSTITUTE(
TRIM(CLEAN(Table_Text[[#This Row],[Quote]])),
" {","{"),
"{ ","{"),
" }","}"),
"} ","}"),
" [","["),
"[ ","["),
" ]","]"),
"] ","]")</f>
        <v>"text": "Thank you for adjusting your Special Insurance Policy from ABC Insurance. Your updated policy documentation has been sent to your email address.&lt;br/&gt;&lt;br/&gt;The refund associated with your reduced premium will be processed using your selected method within 5 business days.&lt;br /&gt;&lt;br /&gt;Thanks for doing business with us, and if you have any questions, please don't hesitate to call us.",</v>
      </c>
      <c r="K415" s="26"/>
      <c r="L415" s="338" t="s">
        <v>1684</v>
      </c>
    </row>
    <row r="416" spans="2:12" s="22" customFormat="1" ht="21" customHeight="1">
      <c r="B416" s="168" t="s">
        <v>622</v>
      </c>
      <c r="C416" s="27"/>
      <c r="D41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Refund Completed</v>
      </c>
      <c r="E4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16" s="26" t="str">
        <f ca="1">IF(Table_Text[[#This Row],[Header]]="Yes","",IF(Table_Text[[#This Row],[Property]]&lt;&gt;"",SUBSTITUTE(Table_Text[[#This Row],[Type]]," ","")&amp;SUBSTITUTE(Table_Text[[#This Row],[Property]]," ",""),""))</f>
        <v>AdjustmentRefundCompletedEnquiryButton</v>
      </c>
      <c r="G4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16" s="68" t="str">
        <f ca="1">SUBSTITUTE(SUBSTITUTE(SUBSTITUTE(SUBSTITUTE(SUBSTITUTE(SUBSTITUTE(SUBSTITUTE(SUBSTITUTE(
TRIM(CLEAN(Table_Text[[#This Row],[Config]])),
" {","{"),
"{ ","{"),
" }","}"),
"} ","}"),
" [","["),
"[ ","["),
" ]","]"),
"] ","]")</f>
        <v>"enquiryButton":{"text": "Enquire", "icon": "fa fa-phone"},</v>
      </c>
      <c r="I4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16" s="26" t="str">
        <f ca="1">SUBSTITUTE(SUBSTITUTE(SUBSTITUTE(SUBSTITUTE(SUBSTITUTE(SUBSTITUTE(SUBSTITUTE(SUBSTITUTE(
TRIM(CLEAN(Table_Text[[#This Row],[Quote]])),
" {","{"),
"{ ","{"),
" }","}"),
"} ","}"),
" [","["),
"[ ","["),
" ]","]"),
"] ","]")</f>
        <v>"enquiryButton": "Enquire",</v>
      </c>
      <c r="K416" s="168" t="s">
        <v>1520</v>
      </c>
      <c r="L416" s="172" t="s">
        <v>1430</v>
      </c>
    </row>
    <row r="417" spans="2:12" s="22" customFormat="1" ht="21" customHeight="1">
      <c r="B417" s="27" t="s">
        <v>1670</v>
      </c>
      <c r="C417" s="27"/>
      <c r="D41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Refund Completed</v>
      </c>
      <c r="E4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17" s="26" t="str">
        <f ca="1">IF(Table_Text[[#This Row],[Header]]="Yes","",IF(Table_Text[[#This Row],[Property]]&lt;&gt;"",SUBSTITUTE(Table_Text[[#This Row],[Type]]," ","")&amp;SUBSTITUTE(Table_Text[[#This Row],[Property]]," ",""),""))</f>
        <v>AdjustmentRefundCompletedCloseButton</v>
      </c>
      <c r="G4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17" s="68" t="str">
        <f ca="1">SUBSTITUTE(SUBSTITUTE(SUBSTITUTE(SUBSTITUTE(SUBSTITUTE(SUBSTITUTE(SUBSTITUTE(SUBSTITUTE(
TRIM(CLEAN(Table_Text[[#This Row],[Config]])),
" {","{"),
"{ ","{"),
" }","}"),
"} ","}"),
" [","["),
"[ ","["),
" ]","]"),
"] ","]")</f>
        <v>"closeButton":{"text": "Close", "icon": "fa fa-check"}},</v>
      </c>
      <c r="I4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17" s="26" t="str">
        <f ca="1">SUBSTITUTE(SUBSTITUTE(SUBSTITUTE(SUBSTITUTE(SUBSTITUTE(SUBSTITUTE(SUBSTITUTE(SUBSTITUTE(
TRIM(CLEAN(Table_Text[[#This Row],[Quote]])),
" {","{"),
"{ ","{"),
" }","}"),
"} ","}"),
" [","["),
"[ ","["),
" ]","]"),
"] ","]")</f>
        <v>"closeButton": "Close"},</v>
      </c>
      <c r="K417" s="198" t="s">
        <v>746</v>
      </c>
      <c r="L417" s="52" t="s">
        <v>1321</v>
      </c>
    </row>
    <row r="418" spans="2:12" s="22" customFormat="1" ht="21.75" thickBot="1">
      <c r="B418" s="221" t="s">
        <v>1481</v>
      </c>
      <c r="C418" s="99" t="s">
        <v>60</v>
      </c>
      <c r="D418"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18"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adjustmentNoneCompleted</v>
      </c>
      <c r="F418" s="221" t="str">
        <f>IF(Table_Text[[#This Row],[Header]]="Yes","",IF(Table_Text[[#This Row],[Property]]&lt;&gt;"",SUBSTITUTE(Table_Text[[#This Row],[Type]]," ","")&amp;SUBSTITUTE(Table_Text[[#This Row],[Property]]," ",""),""))</f>
        <v/>
      </c>
      <c r="G418"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"adjustmentNoneCompleted": {</v>
      </c>
      <c r="H418" s="221" t="str">
        <f ca="1">SUBSTITUTE(SUBSTITUTE(SUBSTITUTE(SUBSTITUTE(SUBSTITUTE(SUBSTITUTE(SUBSTITUTE(SUBSTITUTE(
TRIM(CLEAN(Table_Text[[#This Row],[Config]])),
" {","{"),
"{ ","{"),
" }","}"),
"} ","}"),
" [","["),
"[ ","["),
" ]","]"),
"] ","]")</f>
        <v>"adjustmentNoneCompleted":{</v>
      </c>
      <c r="I418"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"adjustmentNoneCompleted": {</v>
      </c>
      <c r="J418" s="221" t="str">
        <f ca="1">SUBSTITUTE(SUBSTITUTE(SUBSTITUTE(SUBSTITUTE(SUBSTITUTE(SUBSTITUTE(SUBSTITUTE(SUBSTITUTE(
TRIM(CLEAN(Table_Text[[#This Row],[Quote]])),
" {","{"),
"{ ","{"),
" }","}"),
"} ","}"),
" [","["),
"[ ","["),
" ]","]"),
"] ","]")</f>
        <v>"adjustmentNoneCompleted":{</v>
      </c>
      <c r="K418" s="221"/>
      <c r="L418" s="69"/>
    </row>
    <row r="419" spans="2:12" s="22" customFormat="1" ht="21" hidden="1" customHeight="1">
      <c r="B419" s="27"/>
      <c r="C419" s="27"/>
      <c r="D4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None Completed</v>
      </c>
      <c r="E4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19" s="26" t="str">
        <f>IF(Table_Text[[#This Row],[Header]]="Yes","",IF(Table_Text[[#This Row],[Property]]&lt;&gt;"",SUBSTITUTE(Table_Text[[#This Row],[Type]]," ","")&amp;SUBSTITUTE(Table_Text[[#This Row],[Property]]," ",""),""))</f>
        <v/>
      </c>
      <c r="G4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19" s="68" t="str">
        <f ca="1">SUBSTITUTE(SUBSTITUTE(SUBSTITUTE(SUBSTITUTE(SUBSTITUTE(SUBSTITUTE(SUBSTITUTE(SUBSTITUTE(
TRIM(CLEAN(Table_Text[[#This Row],[Config]])),
" {","{"),
"{ ","{"),
" }","}"),
"} ","}"),
" [","["),
"[ ","["),
" ]","]"),
"] ","]")</f>
        <v/>
      </c>
      <c r="I4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19" s="26" t="str">
        <f ca="1">SUBSTITUTE(SUBSTITUTE(SUBSTITUTE(SUBSTITUTE(SUBSTITUTE(SUBSTITUTE(SUBSTITUTE(SUBSTITUTE(
TRIM(CLEAN(Table_Text[[#This Row],[Quote]])),
" {","{"),
"{ ","{"),
" }","}"),
"} ","}"),
" [","["),
"[ ","["),
" ]","]"),
"] ","]")</f>
        <v/>
      </c>
      <c r="K419" s="26"/>
      <c r="L419" s="52"/>
    </row>
    <row r="420" spans="2:12" s="22" customFormat="1" ht="21" customHeight="1">
      <c r="B420" s="168" t="s">
        <v>615</v>
      </c>
      <c r="C420" s="27"/>
      <c r="D42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None Completed</v>
      </c>
      <c r="E42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20" s="26" t="str">
        <f ca="1">IF(Table_Text[[#This Row],[Header]]="Yes","",IF(Table_Text[[#This Row],[Property]]&lt;&gt;"",SUBSTITUTE(Table_Text[[#This Row],[Type]]," ","")&amp;SUBSTITUTE(Table_Text[[#This Row],[Property]]," ",""),""))</f>
        <v>AdjustmentNoneCompletedTopHeading</v>
      </c>
      <c r="G42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20" s="68" t="str">
        <f ca="1">SUBSTITUTE(SUBSTITUTE(SUBSTITUTE(SUBSTITUTE(SUBSTITUTE(SUBSTITUTE(SUBSTITUTE(SUBSTITUTE(
TRIM(CLEAN(Table_Text[[#This Row],[Config]])),
" {","{"),
"{ ","{"),
" }","}"),
"} ","}"),
" [","["),
"[ ","["),
" ]","]"),
"] ","]")</f>
        <v>"topHeading":{"text": "Special Insurance"},</v>
      </c>
      <c r="I4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20" s="26" t="str">
        <f ca="1">SUBSTITUTE(SUBSTITUTE(SUBSTITUTE(SUBSTITUTE(SUBSTITUTE(SUBSTITUTE(SUBSTITUTE(SUBSTITUTE(
TRIM(CLEAN(Table_Text[[#This Row],[Quote]])),
" {","{"),
"{ ","{"),
" }","}"),
"} ","}"),
" [","["),
"[ ","["),
" ]","]"),
"] ","]")</f>
        <v>"topHeading": "Special Insurance",</v>
      </c>
      <c r="K420" s="26"/>
      <c r="L420" s="52" t="str">
        <f>L19</f>
        <v>Special Insurance</v>
      </c>
    </row>
    <row r="421" spans="2:12" s="22" customFormat="1" ht="21" customHeight="1">
      <c r="B421" s="250" t="s">
        <v>383</v>
      </c>
      <c r="C421" s="27"/>
      <c r="D4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None Completed</v>
      </c>
      <c r="E4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21" s="26" t="str">
        <f ca="1">IF(Table_Text[[#This Row],[Header]]="Yes","",IF(Table_Text[[#This Row],[Property]]&lt;&gt;"",SUBSTITUTE(Table_Text[[#This Row],[Type]]," ","")&amp;SUBSTITUTE(Table_Text[[#This Row],[Property]]," ",""),""))</f>
        <v>AdjustmentNoneCompletedHeading</v>
      </c>
      <c r="G4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"Adjustment Completed"
        },</v>
      </c>
      <c r="H421" s="68" t="str">
        <f ca="1">SUBSTITUTE(SUBSTITUTE(SUBSTITUTE(SUBSTITUTE(SUBSTITUTE(SUBSTITUTE(SUBSTITUTE(SUBSTITUTE(
TRIM(CLEAN(Table_Text[[#This Row],[Config]])),
" {","{"),
"{ ","{"),
" }","}"),
"} ","}"),
" [","["),
"[ ","["),
" ]","]"),
"] ","]")</f>
        <v>"heading":{"text": "Adjustment Completed"},</v>
      </c>
      <c r="I4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"Adjustment Completed",</v>
      </c>
      <c r="J421" s="26" t="str">
        <f ca="1">SUBSTITUTE(SUBSTITUTE(SUBSTITUTE(SUBSTITUTE(SUBSTITUTE(SUBSTITUTE(SUBSTITUTE(SUBSTITUTE(
TRIM(CLEAN(Table_Text[[#This Row],[Quote]])),
" {","{"),
"{ ","{"),
" }","}"),
"} ","}"),
" [","["),
"[ ","["),
" ]","]"),
"] ","]")</f>
        <v>"heading": "Adjustment Completed",</v>
      </c>
      <c r="K421" s="26"/>
      <c r="L421" s="52" t="s">
        <v>1679</v>
      </c>
    </row>
    <row r="422" spans="2:12" s="22" customFormat="1" ht="21" customHeight="1">
      <c r="B422" s="27" t="s">
        <v>37</v>
      </c>
      <c r="C422" s="27"/>
      <c r="D4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None Completed</v>
      </c>
      <c r="E4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22" s="26" t="str">
        <f ca="1">IF(Table_Text[[#This Row],[Header]]="Yes","",IF(Table_Text[[#This Row],[Property]]&lt;&gt;"",SUBSTITUTE(Table_Text[[#This Row],[Type]]," ","")&amp;SUBSTITUTE(Table_Text[[#This Row],[Property]]," ",""),""))</f>
        <v>AdjustmentNoneCompletedText</v>
      </c>
      <c r="G4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"Thank you for adjusting your Special Insurance Policy from ABC Insurance. Your updated policy documentation has been sent to your email address.&lt;br/&gt;&lt;br/&gt;Note that because your selections resulted in the same premium as before, you are not required to provide any payment details.&lt;br/&gt;&lt;br/&gt;Thanks for doing business with us, and if you have any questions, please don't hesitate to call us."
        },</v>
      </c>
      <c r="H422" s="68" t="str">
        <f ca="1">SUBSTITUTE(SUBSTITUTE(SUBSTITUTE(SUBSTITUTE(SUBSTITUTE(SUBSTITUTE(SUBSTITUTE(SUBSTITUTE(
TRIM(CLEAN(Table_Text[[#This Row],[Config]])),
" {","{"),
"{ ","{"),
" }","}"),
"} ","}"),
" [","["),
"[ ","["),
" ]","]"),
"] ","]")</f>
        <v>"text":{"text": "Thank you for adjusting your Special Insurance Policy from ABC Insurance. Your updated policy documentation has been sent to your email address.&lt;br/&gt;&lt;br/&gt;Note that because your selections resulted in the same premium as before, you are not required to provide any payment details.&lt;br/&gt;&lt;br/&gt;Thanks for doing business with us, and if you have any questions, please don't hesitate to call us."},</v>
      </c>
      <c r="I4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"Thank you for adjusting your Special Insurance Policy from ABC Insurance. Your updated policy documentation has been sent to your email address.&lt;br/&gt;&lt;br/&gt;Note that because your selections resulted in the same premium as before, you are not required to provide any payment details.&lt;br/&gt;&lt;br/&gt;Thanks for doing business with us, and if you have any questions, please don't hesitate to call us.",</v>
      </c>
      <c r="J422" s="26" t="str">
        <f ca="1">SUBSTITUTE(SUBSTITUTE(SUBSTITUTE(SUBSTITUTE(SUBSTITUTE(SUBSTITUTE(SUBSTITUTE(SUBSTITUTE(
TRIM(CLEAN(Table_Text[[#This Row],[Quote]])),
" {","{"),
"{ ","{"),
" }","}"),
"} ","}"),
" [","["),
"[ ","["),
" ]","]"),
"] ","]")</f>
        <v>"text": "Thank you for adjusting your Special Insurance Policy from ABC Insurance. Your updated policy documentation has been sent to your email address.&lt;br/&gt;&lt;br/&gt;Note that because your selections resulted in the same premium as before, you are not required to provide any payment details.&lt;br/&gt;&lt;br/&gt;Thanks for doing business with us, and if you have any questions, please don't hesitate to call us.",</v>
      </c>
      <c r="K422" s="26"/>
      <c r="L422" s="338" t="s">
        <v>1681</v>
      </c>
    </row>
    <row r="423" spans="2:12" s="22" customFormat="1" ht="21" customHeight="1">
      <c r="B423" s="168" t="s">
        <v>622</v>
      </c>
      <c r="C423" s="27"/>
      <c r="D4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None Completed</v>
      </c>
      <c r="E4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23" s="26" t="str">
        <f ca="1">IF(Table_Text[[#This Row],[Header]]="Yes","",IF(Table_Text[[#This Row],[Property]]&lt;&gt;"",SUBSTITUTE(Table_Text[[#This Row],[Type]]," ","")&amp;SUBSTITUTE(Table_Text[[#This Row],[Property]]," ",""),""))</f>
        <v>AdjustmentNoneCompletedEnquiryButton</v>
      </c>
      <c r="G4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23" s="68" t="str">
        <f ca="1">SUBSTITUTE(SUBSTITUTE(SUBSTITUTE(SUBSTITUTE(SUBSTITUTE(SUBSTITUTE(SUBSTITUTE(SUBSTITUTE(
TRIM(CLEAN(Table_Text[[#This Row],[Config]])),
" {","{"),
"{ ","{"),
" }","}"),
"} ","}"),
" [","["),
"[ ","["),
" ]","]"),
"] ","]")</f>
        <v>"enquiryButton":{"text": "Enquire", "icon": "fa fa-phone"},</v>
      </c>
      <c r="I4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23" s="26" t="str">
        <f ca="1">SUBSTITUTE(SUBSTITUTE(SUBSTITUTE(SUBSTITUTE(SUBSTITUTE(SUBSTITUTE(SUBSTITUTE(SUBSTITUTE(
TRIM(CLEAN(Table_Text[[#This Row],[Quote]])),
" {","{"),
"{ ","{"),
" }","}"),
"} ","}"),
" [","["),
"[ ","["),
" ]","]"),
"] ","]")</f>
        <v>"enquiryButton": "Enquire",</v>
      </c>
      <c r="K423" s="168" t="s">
        <v>1520</v>
      </c>
      <c r="L423" s="172" t="s">
        <v>1430</v>
      </c>
    </row>
    <row r="424" spans="2:12" s="22" customFormat="1" ht="21" customHeight="1">
      <c r="B424" s="27" t="s">
        <v>1670</v>
      </c>
      <c r="C424" s="27"/>
      <c r="D4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Adjustment None Completed</v>
      </c>
      <c r="E4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24" s="26" t="str">
        <f ca="1">IF(Table_Text[[#This Row],[Header]]="Yes","",IF(Table_Text[[#This Row],[Property]]&lt;&gt;"",SUBSTITUTE(Table_Text[[#This Row],[Type]]," ","")&amp;SUBSTITUTE(Table_Text[[#This Row],[Property]]," ",""),""))</f>
        <v>AdjustmentNoneCompletedCloseButton</v>
      </c>
      <c r="G4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24" s="68" t="str">
        <f ca="1">SUBSTITUTE(SUBSTITUTE(SUBSTITUTE(SUBSTITUTE(SUBSTITUTE(SUBSTITUTE(SUBSTITUTE(SUBSTITUTE(
TRIM(CLEAN(Table_Text[[#This Row],[Config]])),
" {","{"),
"{ ","{"),
" }","}"),
"} ","}"),
" [","["),
"[ ","["),
" ]","]"),
"] ","]")</f>
        <v>"closeButton":{"text": "Close", "icon": "fa fa-check"}},</v>
      </c>
      <c r="I4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24" s="26" t="str">
        <f ca="1">SUBSTITUTE(SUBSTITUTE(SUBSTITUTE(SUBSTITUTE(SUBSTITUTE(SUBSTITUTE(SUBSTITUTE(SUBSTITUTE(
TRIM(CLEAN(Table_Text[[#This Row],[Quote]])),
" {","{"),
"{ ","{"),
" }","}"),
"} ","}"),
" [","["),
"[ ","["),
" ]","]"),
"] ","]")</f>
        <v>"closeButton": "Close"},</v>
      </c>
      <c r="K424" s="198" t="s">
        <v>746</v>
      </c>
      <c r="L424" s="52" t="s">
        <v>1321</v>
      </c>
    </row>
    <row r="425" spans="2:12" s="22" customFormat="1" ht="21" customHeight="1" thickBot="1">
      <c r="B425" s="221" t="s">
        <v>1785</v>
      </c>
      <c r="C425" s="221" t="s">
        <v>60</v>
      </c>
      <c r="D425"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25"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cancellationPaymentCompleted</v>
      </c>
      <c r="F425" s="221" t="str">
        <f>IF(Table_Text[[#This Row],[Header]]="Yes","",IF(Table_Text[[#This Row],[Property]]&lt;&gt;"",SUBSTITUTE(Table_Text[[#This Row],[Type]]," ","")&amp;SUBSTITUTE(Table_Text[[#This Row],[Property]]," ",""),""))</f>
        <v/>
      </c>
      <c r="G425"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"cancellationPaymentCompleted": {</v>
      </c>
      <c r="H425" s="221" t="str">
        <f ca="1">SUBSTITUTE(SUBSTITUTE(SUBSTITUTE(SUBSTITUTE(SUBSTITUTE(SUBSTITUTE(SUBSTITUTE(SUBSTITUTE(
TRIM(CLEAN(Table_Text[[#This Row],[Config]])),
" {","{"),
"{ ","{"),
" }","}"),
"} ","}"),
" [","["),
"[ ","["),
" ]","]"),
"] ","]")</f>
        <v>"cancellationPaymentCompleted":{</v>
      </c>
      <c r="I425"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"cancellationPaymentCompleted": {</v>
      </c>
      <c r="J425" s="221" t="str">
        <f ca="1">SUBSTITUTE(SUBSTITUTE(SUBSTITUTE(SUBSTITUTE(SUBSTITUTE(SUBSTITUTE(SUBSTITUTE(SUBSTITUTE(
TRIM(CLEAN(Table_Text[[#This Row],[Quote]])),
" {","{"),
"{ ","{"),
" }","}"),
"} ","}"),
" [","["),
"[ ","["),
" ]","]"),
"] ","]")</f>
        <v>"cancellationPaymentCompleted":{</v>
      </c>
      <c r="K425" s="221"/>
      <c r="L425" s="69"/>
    </row>
    <row r="426" spans="2:12" s="22" customFormat="1" ht="21" hidden="1" customHeight="1">
      <c r="B426" s="27"/>
      <c r="C426" s="27"/>
      <c r="D4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Payment Completed</v>
      </c>
      <c r="E4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26" s="26" t="str">
        <f>IF(Table_Text[[#This Row],[Header]]="Yes","",IF(Table_Text[[#This Row],[Property]]&lt;&gt;"",SUBSTITUTE(Table_Text[[#This Row],[Type]]," ","")&amp;SUBSTITUTE(Table_Text[[#This Row],[Property]]," ",""),""))</f>
        <v/>
      </c>
      <c r="G4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26" s="68" t="str">
        <f ca="1">SUBSTITUTE(SUBSTITUTE(SUBSTITUTE(SUBSTITUTE(SUBSTITUTE(SUBSTITUTE(SUBSTITUTE(SUBSTITUTE(
TRIM(CLEAN(Table_Text[[#This Row],[Config]])),
" {","{"),
"{ ","{"),
" }","}"),
"} ","}"),
" [","["),
"[ ","["),
" ]","]"),
"] ","]")</f>
        <v/>
      </c>
      <c r="I4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26" s="26" t="str">
        <f ca="1">SUBSTITUTE(SUBSTITUTE(SUBSTITUTE(SUBSTITUTE(SUBSTITUTE(SUBSTITUTE(SUBSTITUTE(SUBSTITUTE(
TRIM(CLEAN(Table_Text[[#This Row],[Quote]])),
" {","{"),
"{ ","{"),
" }","}"),
"} ","}"),
" [","["),
"[ ","["),
" ]","]"),
"] ","]")</f>
        <v/>
      </c>
      <c r="K426" s="26"/>
      <c r="L426" s="52"/>
    </row>
    <row r="427" spans="2:12" s="22" customFormat="1" ht="21" customHeight="1">
      <c r="B427" s="168" t="s">
        <v>615</v>
      </c>
      <c r="C427" s="27"/>
      <c r="D4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Payment Completed</v>
      </c>
      <c r="E4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27" s="26" t="str">
        <f ca="1">IF(Table_Text[[#This Row],[Header]]="Yes","",IF(Table_Text[[#This Row],[Property]]&lt;&gt;"",SUBSTITUTE(Table_Text[[#This Row],[Type]]," ","")&amp;SUBSTITUTE(Table_Text[[#This Row],[Property]]," ",""),""))</f>
        <v>CancellationPaymentCompletedTopHeading</v>
      </c>
      <c r="G4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27" s="68" t="str">
        <f ca="1">SUBSTITUTE(SUBSTITUTE(SUBSTITUTE(SUBSTITUTE(SUBSTITUTE(SUBSTITUTE(SUBSTITUTE(SUBSTITUTE(
TRIM(CLEAN(Table_Text[[#This Row],[Config]])),
" {","{"),
"{ ","{"),
" }","}"),
"} ","}"),
" [","["),
"[ ","["),
" ]","]"),
"] ","]")</f>
        <v>"topHeading":{"text": "Special Insurance"},</v>
      </c>
      <c r="I4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27" s="26" t="str">
        <f ca="1">SUBSTITUTE(SUBSTITUTE(SUBSTITUTE(SUBSTITUTE(SUBSTITUTE(SUBSTITUTE(SUBSTITUTE(SUBSTITUTE(
TRIM(CLEAN(Table_Text[[#This Row],[Quote]])),
" {","{"),
"{ ","{"),
" }","}"),
"} ","}"),
" [","["),
"[ ","["),
" ]","]"),
"] ","]")</f>
        <v>"topHeading": "Special Insurance",</v>
      </c>
      <c r="K427" s="26"/>
      <c r="L427" s="52" t="str">
        <f>L19</f>
        <v>Special Insurance</v>
      </c>
    </row>
    <row r="428" spans="2:12" s="22" customFormat="1" ht="21" customHeight="1">
      <c r="B428" s="250" t="s">
        <v>383</v>
      </c>
      <c r="C428" s="27"/>
      <c r="D4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Payment Completed</v>
      </c>
      <c r="E4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28" s="26" t="str">
        <f ca="1">IF(Table_Text[[#This Row],[Header]]="Yes","",IF(Table_Text[[#This Row],[Property]]&lt;&gt;"",SUBSTITUTE(Table_Text[[#This Row],[Type]]," ","")&amp;SUBSTITUTE(Table_Text[[#This Row],[Property]]," ",""),""))</f>
        <v>CancellationPaymentCompletedHeading</v>
      </c>
      <c r="G4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"Cancellation Completed"
        },</v>
      </c>
      <c r="H428" s="68" t="str">
        <f ca="1">SUBSTITUTE(SUBSTITUTE(SUBSTITUTE(SUBSTITUTE(SUBSTITUTE(SUBSTITUTE(SUBSTITUTE(SUBSTITUTE(
TRIM(CLEAN(Table_Text[[#This Row],[Config]])),
" {","{"),
"{ ","{"),
" }","}"),
"} ","}"),
" [","["),
"[ ","["),
" ]","]"),
"] ","]")</f>
        <v>"heading":{"text": "Cancellation Completed"},</v>
      </c>
      <c r="I4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"Cancellation Completed",</v>
      </c>
      <c r="J428" s="26" t="str">
        <f ca="1">SUBSTITUTE(SUBSTITUTE(SUBSTITUTE(SUBSTITUTE(SUBSTITUTE(SUBSTITUTE(SUBSTITUTE(SUBSTITUTE(
TRIM(CLEAN(Table_Text[[#This Row],[Quote]])),
" {","{"),
"{ ","{"),
" }","}"),
"} ","}"),
" [","["),
"[ ","["),
" ]","]"),
"] ","]")</f>
        <v>"heading": "Cancellation Completed",</v>
      </c>
      <c r="K428" s="26"/>
      <c r="L428" s="51" t="s">
        <v>1782</v>
      </c>
    </row>
    <row r="429" spans="2:12" s="22" customFormat="1" ht="21" customHeight="1">
      <c r="B429" s="27" t="s">
        <v>37</v>
      </c>
      <c r="C429" s="27"/>
      <c r="D42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Payment Completed</v>
      </c>
      <c r="E4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29" s="26" t="str">
        <f ca="1">IF(Table_Text[[#This Row],[Header]]="Yes","",IF(Table_Text[[#This Row],[Property]]&lt;&gt;"",SUBSTITUTE(Table_Text[[#This Row],[Type]]," ","")&amp;SUBSTITUTE(Table_Text[[#This Row],[Property]]," ",""),""))</f>
        <v>CancellationPaymentCompletedText</v>
      </c>
      <c r="G4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completed the cancellation of your insurance policy. A confirmation of your cancellation has been sent to your email address, including an invoice for your balance payment. Thanks for doing business with us, and if you have any questions, please don't hesitate to call us."
        },</v>
      </c>
      <c r="H429" s="68" t="str">
        <f ca="1">SUBSTITUTE(SUBSTITUTE(SUBSTITUTE(SUBSTITUTE(SUBSTITUTE(SUBSTITUTE(SUBSTITUTE(SUBSTITUTE(
TRIM(CLEAN(Table_Text[[#This Row],[Config]])),
" {","{"),
"{ ","{"),
" }","}"),
"} ","}"),
" [","["),
"[ ","["),
" ]","]"),
"] ","]")</f>
        <v>"text":{"text": "You have completed the cancellation of your insurance policy. A confirmation of your cancellation has been sent to your email address, including an invoice for your balance payment. Thanks for doing business with us, and if you have any questions, please don't hesitate to call us."},</v>
      </c>
      <c r="I4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completed the cancellation of your insurance policy. A confirmation of your cancellation has been sent to your email address, including an invoice for your balance payment. Thanks for doing business with us, and if you have any questions, please don't hesitate to call us.",</v>
      </c>
      <c r="J429" s="26" t="str">
        <f ca="1">SUBSTITUTE(SUBSTITUTE(SUBSTITUTE(SUBSTITUTE(SUBSTITUTE(SUBSTITUTE(SUBSTITUTE(SUBSTITUTE(
TRIM(CLEAN(Table_Text[[#This Row],[Quote]])),
" {","{"),
"{ ","{"),
" }","}"),
"} ","}"),
" [","["),
"[ ","["),
" ]","]"),
"] ","]")</f>
        <v>"text": "You have completed the cancellation of your insurance policy. A confirmation of your cancellation has been sent to your email address, including an invoice for your balance payment. Thanks for doing business with us, and if you have any questions, please don't hesitate to call us.",</v>
      </c>
      <c r="K429" s="26"/>
      <c r="L429" s="348" t="s">
        <v>1788</v>
      </c>
    </row>
    <row r="430" spans="2:12" s="22" customFormat="1" ht="21" customHeight="1">
      <c r="B430" s="168" t="s">
        <v>622</v>
      </c>
      <c r="C430" s="27"/>
      <c r="D4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Payment Completed</v>
      </c>
      <c r="E4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30" s="26" t="str">
        <f ca="1">IF(Table_Text[[#This Row],[Header]]="Yes","",IF(Table_Text[[#This Row],[Property]]&lt;&gt;"",SUBSTITUTE(Table_Text[[#This Row],[Type]]," ","")&amp;SUBSTITUTE(Table_Text[[#This Row],[Property]]," ",""),""))</f>
        <v>CancellationPaymentCompletedEnquiryButton</v>
      </c>
      <c r="G4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30" s="68" t="str">
        <f ca="1">SUBSTITUTE(SUBSTITUTE(SUBSTITUTE(SUBSTITUTE(SUBSTITUTE(SUBSTITUTE(SUBSTITUTE(SUBSTITUTE(
TRIM(CLEAN(Table_Text[[#This Row],[Config]])),
" {","{"),
"{ ","{"),
" }","}"),
"} ","}"),
" [","["),
"[ ","["),
" ]","]"),
"] ","]")</f>
        <v>"enquiryButton":{"text": "Enquire", "icon": "fa fa-phone"},</v>
      </c>
      <c r="I4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30" s="26" t="str">
        <f ca="1">SUBSTITUTE(SUBSTITUTE(SUBSTITUTE(SUBSTITUTE(SUBSTITUTE(SUBSTITUTE(SUBSTITUTE(SUBSTITUTE(
TRIM(CLEAN(Table_Text[[#This Row],[Quote]])),
" {","{"),
"{ ","{"),
" }","}"),
"} ","}"),
" [","["),
"[ ","["),
" ]","]"),
"] ","]")</f>
        <v>"enquiryButton": "Enquire",</v>
      </c>
      <c r="K430" s="168" t="s">
        <v>1520</v>
      </c>
      <c r="L430" s="172" t="s">
        <v>1430</v>
      </c>
    </row>
    <row r="431" spans="2:12" s="22" customFormat="1" ht="21" customHeight="1">
      <c r="B431" s="27" t="s">
        <v>1670</v>
      </c>
      <c r="C431" s="27"/>
      <c r="D4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Payment Completed</v>
      </c>
      <c r="E4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31" s="26" t="str">
        <f ca="1">IF(Table_Text[[#This Row],[Header]]="Yes","",IF(Table_Text[[#This Row],[Property]]&lt;&gt;"",SUBSTITUTE(Table_Text[[#This Row],[Type]]," ","")&amp;SUBSTITUTE(Table_Text[[#This Row],[Property]]," ",""),""))</f>
        <v>CancellationPaymentCompletedCloseButton</v>
      </c>
      <c r="G4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31" s="68" t="str">
        <f ca="1">SUBSTITUTE(SUBSTITUTE(SUBSTITUTE(SUBSTITUTE(SUBSTITUTE(SUBSTITUTE(SUBSTITUTE(SUBSTITUTE(
TRIM(CLEAN(Table_Text[[#This Row],[Config]])),
" {","{"),
"{ ","{"),
" }","}"),
"} ","}"),
" [","["),
"[ ","["),
" ]","]"),
"] ","]")</f>
        <v>"closeButton":{"text": "Close", "icon": "fa fa-check"}},</v>
      </c>
      <c r="I4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31" s="26" t="str">
        <f ca="1">SUBSTITUTE(SUBSTITUTE(SUBSTITUTE(SUBSTITUTE(SUBSTITUTE(SUBSTITUTE(SUBSTITUTE(SUBSTITUTE(
TRIM(CLEAN(Table_Text[[#This Row],[Quote]])),
" {","{"),
"{ ","{"),
" }","}"),
"} ","}"),
" [","["),
"[ ","["),
" ]","]"),
"] ","]")</f>
        <v>"closeButton": "Close"},</v>
      </c>
      <c r="K431" s="198" t="s">
        <v>746</v>
      </c>
      <c r="L431" s="52" t="s">
        <v>1321</v>
      </c>
    </row>
    <row r="432" spans="2:12" s="22" customFormat="1" ht="21" customHeight="1" thickBot="1">
      <c r="B432" s="221" t="s">
        <v>1783</v>
      </c>
      <c r="C432" s="221" t="s">
        <v>60</v>
      </c>
      <c r="D432"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32"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cancellationRefundCompleted</v>
      </c>
      <c r="F432" s="221" t="str">
        <f>IF(Table_Text[[#This Row],[Header]]="Yes","",IF(Table_Text[[#This Row],[Property]]&lt;&gt;"",SUBSTITUTE(Table_Text[[#This Row],[Type]]," ","")&amp;SUBSTITUTE(Table_Text[[#This Row],[Property]]," ",""),""))</f>
        <v/>
      </c>
      <c r="G432"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"cancellationRefundCompleted": {</v>
      </c>
      <c r="H432" s="221" t="str">
        <f ca="1">SUBSTITUTE(SUBSTITUTE(SUBSTITUTE(SUBSTITUTE(SUBSTITUTE(SUBSTITUTE(SUBSTITUTE(SUBSTITUTE(
TRIM(CLEAN(Table_Text[[#This Row],[Config]])),
" {","{"),
"{ ","{"),
" }","}"),
"} ","}"),
" [","["),
"[ ","["),
" ]","]"),
"] ","]")</f>
        <v>"cancellationRefundCompleted":{</v>
      </c>
      <c r="I432"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"cancellationRefundCompleted": {</v>
      </c>
      <c r="J432" s="221" t="str">
        <f ca="1">SUBSTITUTE(SUBSTITUTE(SUBSTITUTE(SUBSTITUTE(SUBSTITUTE(SUBSTITUTE(SUBSTITUTE(SUBSTITUTE(
TRIM(CLEAN(Table_Text[[#This Row],[Quote]])),
" {","{"),
"{ ","{"),
" }","}"),
"} ","}"),
" [","["),
"[ ","["),
" ]","]"),
"] ","]")</f>
        <v>"cancellationRefundCompleted":{</v>
      </c>
      <c r="K432" s="221"/>
      <c r="L432" s="69"/>
    </row>
    <row r="433" spans="2:12" s="22" customFormat="1" ht="21" hidden="1" customHeight="1">
      <c r="B433" s="27"/>
      <c r="C433" s="27"/>
      <c r="D4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Refund Completed</v>
      </c>
      <c r="E4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33" s="26" t="str">
        <f>IF(Table_Text[[#This Row],[Header]]="Yes","",IF(Table_Text[[#This Row],[Property]]&lt;&gt;"",SUBSTITUTE(Table_Text[[#This Row],[Type]]," ","")&amp;SUBSTITUTE(Table_Text[[#This Row],[Property]]," ",""),""))</f>
        <v/>
      </c>
      <c r="G4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33" s="68" t="str">
        <f ca="1">SUBSTITUTE(SUBSTITUTE(SUBSTITUTE(SUBSTITUTE(SUBSTITUTE(SUBSTITUTE(SUBSTITUTE(SUBSTITUTE(
TRIM(CLEAN(Table_Text[[#This Row],[Config]])),
" {","{"),
"{ ","{"),
" }","}"),
"} ","}"),
" [","["),
"[ ","["),
" ]","]"),
"] ","]")</f>
        <v/>
      </c>
      <c r="I4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33" s="26" t="str">
        <f ca="1">SUBSTITUTE(SUBSTITUTE(SUBSTITUTE(SUBSTITUTE(SUBSTITUTE(SUBSTITUTE(SUBSTITUTE(SUBSTITUTE(
TRIM(CLEAN(Table_Text[[#This Row],[Quote]])),
" {","{"),
"{ ","{"),
" }","}"),
"} ","}"),
" [","["),
"[ ","["),
" ]","]"),
"] ","]")</f>
        <v/>
      </c>
      <c r="K433" s="26"/>
      <c r="L433" s="52"/>
    </row>
    <row r="434" spans="2:12" s="22" customFormat="1" ht="21" customHeight="1">
      <c r="B434" s="168" t="s">
        <v>615</v>
      </c>
      <c r="C434" s="27"/>
      <c r="D4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Refund Completed</v>
      </c>
      <c r="E4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34" s="26" t="str">
        <f ca="1">IF(Table_Text[[#This Row],[Header]]="Yes","",IF(Table_Text[[#This Row],[Property]]&lt;&gt;"",SUBSTITUTE(Table_Text[[#This Row],[Type]]," ","")&amp;SUBSTITUTE(Table_Text[[#This Row],[Property]]," ",""),""))</f>
        <v>CancellationRefundCompletedTopHeading</v>
      </c>
      <c r="G4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34" s="68" t="str">
        <f ca="1">SUBSTITUTE(SUBSTITUTE(SUBSTITUTE(SUBSTITUTE(SUBSTITUTE(SUBSTITUTE(SUBSTITUTE(SUBSTITUTE(
TRIM(CLEAN(Table_Text[[#This Row],[Config]])),
" {","{"),
"{ ","{"),
" }","}"),
"} ","}"),
" [","["),
"[ ","["),
" ]","]"),
"] ","]")</f>
        <v>"topHeading":{"text": "Special Insurance"},</v>
      </c>
      <c r="I4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34" s="26" t="str">
        <f ca="1">SUBSTITUTE(SUBSTITUTE(SUBSTITUTE(SUBSTITUTE(SUBSTITUTE(SUBSTITUTE(SUBSTITUTE(SUBSTITUTE(
TRIM(CLEAN(Table_Text[[#This Row],[Quote]])),
" {","{"),
"{ ","{"),
" }","}"),
"} ","}"),
" [","["),
"[ ","["),
" ]","]"),
"] ","]")</f>
        <v>"topHeading": "Special Insurance",</v>
      </c>
      <c r="K434" s="26"/>
      <c r="L434" s="52" t="str">
        <f>L19</f>
        <v>Special Insurance</v>
      </c>
    </row>
    <row r="435" spans="2:12" s="22" customFormat="1" ht="21" customHeight="1">
      <c r="B435" s="250" t="s">
        <v>383</v>
      </c>
      <c r="C435" s="27"/>
      <c r="D43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Refund Completed</v>
      </c>
      <c r="E4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35" s="26" t="str">
        <f ca="1">IF(Table_Text[[#This Row],[Header]]="Yes","",IF(Table_Text[[#This Row],[Property]]&lt;&gt;"",SUBSTITUTE(Table_Text[[#This Row],[Type]]," ","")&amp;SUBSTITUTE(Table_Text[[#This Row],[Property]]," ",""),""))</f>
        <v>CancellationRefundCompletedHeading</v>
      </c>
      <c r="G4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"Cancellation Completed"
        },</v>
      </c>
      <c r="H435" s="68" t="str">
        <f ca="1">SUBSTITUTE(SUBSTITUTE(SUBSTITUTE(SUBSTITUTE(SUBSTITUTE(SUBSTITUTE(SUBSTITUTE(SUBSTITUTE(
TRIM(CLEAN(Table_Text[[#This Row],[Config]])),
" {","{"),
"{ ","{"),
" }","}"),
"} ","}"),
" [","["),
"[ ","["),
" ]","]"),
"] ","]")</f>
        <v>"heading":{"text": "Cancellation Completed"},</v>
      </c>
      <c r="I4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"Cancellation Completed",</v>
      </c>
      <c r="J435" s="26" t="str">
        <f ca="1">SUBSTITUTE(SUBSTITUTE(SUBSTITUTE(SUBSTITUTE(SUBSTITUTE(SUBSTITUTE(SUBSTITUTE(SUBSTITUTE(
TRIM(CLEAN(Table_Text[[#This Row],[Quote]])),
" {","{"),
"{ ","{"),
" }","}"),
"} ","}"),
" [","["),
"[ ","["),
" ]","]"),
"] ","]")</f>
        <v>"heading": "Cancellation Completed",</v>
      </c>
      <c r="K435" s="26"/>
      <c r="L435" s="51" t="s">
        <v>1782</v>
      </c>
    </row>
    <row r="436" spans="2:12" s="22" customFormat="1" ht="21" customHeight="1">
      <c r="B436" s="27" t="s">
        <v>37</v>
      </c>
      <c r="C436" s="27"/>
      <c r="D4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Refund Completed</v>
      </c>
      <c r="E4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36" s="26" t="str">
        <f ca="1">IF(Table_Text[[#This Row],[Header]]="Yes","",IF(Table_Text[[#This Row],[Property]]&lt;&gt;"",SUBSTITUTE(Table_Text[[#This Row],[Type]]," ","")&amp;SUBSTITUTE(Table_Text[[#This Row],[Property]]," ",""),""))</f>
        <v>CancellationRefundCompletedText</v>
      </c>
      <c r="G4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completed the cancellation of your insurance policy. A confirmation of your cancellation has been sent to your email address, including a credit note for your refund amount. The refund will be processed using your selected method within 5 business days. Thanks for doing business with us, and if you have any questions, please don't hesitate to call us."
        },</v>
      </c>
      <c r="H436" s="68" t="str">
        <f ca="1">SUBSTITUTE(SUBSTITUTE(SUBSTITUTE(SUBSTITUTE(SUBSTITUTE(SUBSTITUTE(SUBSTITUTE(SUBSTITUTE(
TRIM(CLEAN(Table_Text[[#This Row],[Config]])),
" {","{"),
"{ ","{"),
" }","}"),
"} ","}"),
" [","["),
"[ ","["),
" ]","]"),
"] ","]")</f>
        <v>"text":{"text": "You have completed the cancellation of your insurance policy. A confirmation of your cancellation has been sent to your email address, including a credit note for your refund amount. The refund will be processed using your selected method within 5 business days. Thanks for doing business with us, and if you have any questions, please don't hesitate to call us."},</v>
      </c>
      <c r="I4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completed the cancellation of your insurance policy. A confirmation of your cancellation has been sent to your email address, including a credit note for your refund amount. The refund will be processed using your selected method within 5 business days. Thanks for doing business with us, and if you have any questions, please don't hesitate to call us.",</v>
      </c>
      <c r="J436" s="26" t="str">
        <f ca="1">SUBSTITUTE(SUBSTITUTE(SUBSTITUTE(SUBSTITUTE(SUBSTITUTE(SUBSTITUTE(SUBSTITUTE(SUBSTITUTE(
TRIM(CLEAN(Table_Text[[#This Row],[Quote]])),
" {","{"),
"{ ","{"),
" }","}"),
"} ","}"),
" [","["),
"[ ","["),
" ]","]"),
"] ","]")</f>
        <v>"text": "You have completed the cancellation of your insurance policy. A confirmation of your cancellation has been sent to your email address, including a credit note for your refund amount. The refund will be processed using your selected method within 5 business days. Thanks for doing business with us, and if you have any questions, please don't hesitate to call us.",</v>
      </c>
      <c r="K436" s="26"/>
      <c r="L436" s="348" t="s">
        <v>1786</v>
      </c>
    </row>
    <row r="437" spans="2:12" s="22" customFormat="1" ht="21" customHeight="1">
      <c r="B437" s="168" t="s">
        <v>622</v>
      </c>
      <c r="C437" s="27"/>
      <c r="D4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Refund Completed</v>
      </c>
      <c r="E4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37" s="26" t="str">
        <f ca="1">IF(Table_Text[[#This Row],[Header]]="Yes","",IF(Table_Text[[#This Row],[Property]]&lt;&gt;"",SUBSTITUTE(Table_Text[[#This Row],[Type]]," ","")&amp;SUBSTITUTE(Table_Text[[#This Row],[Property]]," ",""),""))</f>
        <v>CancellationRefundCompletedEnquiryButton</v>
      </c>
      <c r="G4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37" s="68" t="str">
        <f ca="1">SUBSTITUTE(SUBSTITUTE(SUBSTITUTE(SUBSTITUTE(SUBSTITUTE(SUBSTITUTE(SUBSTITUTE(SUBSTITUTE(
TRIM(CLEAN(Table_Text[[#This Row],[Config]])),
" {","{"),
"{ ","{"),
" }","}"),
"} ","}"),
" [","["),
"[ ","["),
" ]","]"),
"] ","]")</f>
        <v>"enquiryButton":{"text": "Enquire", "icon": "fa fa-phone"},</v>
      </c>
      <c r="I4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37" s="26" t="str">
        <f ca="1">SUBSTITUTE(SUBSTITUTE(SUBSTITUTE(SUBSTITUTE(SUBSTITUTE(SUBSTITUTE(SUBSTITUTE(SUBSTITUTE(
TRIM(CLEAN(Table_Text[[#This Row],[Quote]])),
" {","{"),
"{ ","{"),
" }","}"),
"} ","}"),
" [","["),
"[ ","["),
" ]","]"),
"] ","]")</f>
        <v>"enquiryButton": "Enquire",</v>
      </c>
      <c r="K437" s="168" t="s">
        <v>1520</v>
      </c>
      <c r="L437" s="172" t="s">
        <v>1430</v>
      </c>
    </row>
    <row r="438" spans="2:12" s="22" customFormat="1" ht="21" customHeight="1">
      <c r="B438" s="27" t="s">
        <v>1670</v>
      </c>
      <c r="C438" s="27"/>
      <c r="D4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Refund Completed</v>
      </c>
      <c r="E4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38" s="26" t="str">
        <f ca="1">IF(Table_Text[[#This Row],[Header]]="Yes","",IF(Table_Text[[#This Row],[Property]]&lt;&gt;"",SUBSTITUTE(Table_Text[[#This Row],[Type]]," ","")&amp;SUBSTITUTE(Table_Text[[#This Row],[Property]]," ",""),""))</f>
        <v>CancellationRefundCompletedCloseButton</v>
      </c>
      <c r="G4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38" s="68" t="str">
        <f ca="1">SUBSTITUTE(SUBSTITUTE(SUBSTITUTE(SUBSTITUTE(SUBSTITUTE(SUBSTITUTE(SUBSTITUTE(SUBSTITUTE(
TRIM(CLEAN(Table_Text[[#This Row],[Config]])),
" {","{"),
"{ ","{"),
" }","}"),
"} ","}"),
" [","["),
"[ ","["),
" ]","]"),
"] ","]")</f>
        <v>"closeButton":{"text": "Close", "icon": "fa fa-check"}},</v>
      </c>
      <c r="I4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38" s="26" t="str">
        <f ca="1">SUBSTITUTE(SUBSTITUTE(SUBSTITUTE(SUBSTITUTE(SUBSTITUTE(SUBSTITUTE(SUBSTITUTE(SUBSTITUTE(
TRIM(CLEAN(Table_Text[[#This Row],[Quote]])),
" {","{"),
"{ ","{"),
" }","}"),
"} ","}"),
" [","["),
"[ ","["),
" ]","]"),
"] ","]")</f>
        <v>"closeButton": "Close"},</v>
      </c>
      <c r="K438" s="198" t="s">
        <v>746</v>
      </c>
      <c r="L438" s="52" t="s">
        <v>1321</v>
      </c>
    </row>
    <row r="439" spans="2:12" s="22" customFormat="1" ht="21" customHeight="1" thickBot="1">
      <c r="B439" s="221" t="s">
        <v>1784</v>
      </c>
      <c r="C439" s="221" t="s">
        <v>60</v>
      </c>
      <c r="D439"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39"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cancellationNoneCompleted</v>
      </c>
      <c r="F439" s="221" t="str">
        <f>IF(Table_Text[[#This Row],[Header]]="Yes","",IF(Table_Text[[#This Row],[Property]]&lt;&gt;"",SUBSTITUTE(Table_Text[[#This Row],[Type]]," ","")&amp;SUBSTITUTE(Table_Text[[#This Row],[Property]]," ",""),""))</f>
        <v/>
      </c>
      <c r="G439"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"cancellationNoneCompleted": {</v>
      </c>
      <c r="H439" s="221" t="str">
        <f ca="1">SUBSTITUTE(SUBSTITUTE(SUBSTITUTE(SUBSTITUTE(SUBSTITUTE(SUBSTITUTE(SUBSTITUTE(SUBSTITUTE(
TRIM(CLEAN(Table_Text[[#This Row],[Config]])),
" {","{"),
"{ ","{"),
" }","}"),
"} ","}"),
" [","["),
"[ ","["),
" ]","]"),
"] ","]")</f>
        <v>"cancellationNoneCompleted":{</v>
      </c>
      <c r="I439"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"cancellationNoneCompleted": {</v>
      </c>
      <c r="J439" s="221" t="str">
        <f ca="1">SUBSTITUTE(SUBSTITUTE(SUBSTITUTE(SUBSTITUTE(SUBSTITUTE(SUBSTITUTE(SUBSTITUTE(SUBSTITUTE(
TRIM(CLEAN(Table_Text[[#This Row],[Quote]])),
" {","{"),
"{ ","{"),
" }","}"),
"} ","}"),
" [","["),
"[ ","["),
" ]","]"),
"] ","]")</f>
        <v>"cancellationNoneCompleted":{</v>
      </c>
      <c r="K439" s="221"/>
      <c r="L439" s="69"/>
    </row>
    <row r="440" spans="2:12" s="22" customFormat="1" ht="21" hidden="1" customHeight="1">
      <c r="B440" s="27"/>
      <c r="C440" s="27"/>
      <c r="D44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None Completed</v>
      </c>
      <c r="E4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40" s="26" t="str">
        <f>IF(Table_Text[[#This Row],[Header]]="Yes","",IF(Table_Text[[#This Row],[Property]]&lt;&gt;"",SUBSTITUTE(Table_Text[[#This Row],[Type]]," ","")&amp;SUBSTITUTE(Table_Text[[#This Row],[Property]]," ",""),""))</f>
        <v/>
      </c>
      <c r="G4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40" s="68" t="str">
        <f ca="1">SUBSTITUTE(SUBSTITUTE(SUBSTITUTE(SUBSTITUTE(SUBSTITUTE(SUBSTITUTE(SUBSTITUTE(SUBSTITUTE(
TRIM(CLEAN(Table_Text[[#This Row],[Config]])),
" {","{"),
"{ ","{"),
" }","}"),
"} ","}"),
" [","["),
"[ ","["),
" ]","]"),
"] ","]")</f>
        <v/>
      </c>
      <c r="I4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40" s="26" t="str">
        <f ca="1">SUBSTITUTE(SUBSTITUTE(SUBSTITUTE(SUBSTITUTE(SUBSTITUTE(SUBSTITUTE(SUBSTITUTE(SUBSTITUTE(
TRIM(CLEAN(Table_Text[[#This Row],[Quote]])),
" {","{"),
"{ ","{"),
" }","}"),
"} ","}"),
" [","["),
"[ ","["),
" ]","]"),
"] ","]")</f>
        <v/>
      </c>
      <c r="K440" s="26"/>
      <c r="L440" s="52"/>
    </row>
    <row r="441" spans="2:12" s="22" customFormat="1" ht="21" customHeight="1">
      <c r="B441" s="168" t="s">
        <v>615</v>
      </c>
      <c r="C441" s="27"/>
      <c r="D4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None Completed</v>
      </c>
      <c r="E4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41" s="26" t="str">
        <f ca="1">IF(Table_Text[[#This Row],[Header]]="Yes","",IF(Table_Text[[#This Row],[Property]]&lt;&gt;"",SUBSTITUTE(Table_Text[[#This Row],[Type]]," ","")&amp;SUBSTITUTE(Table_Text[[#This Row],[Property]]," ",""),""))</f>
        <v>CancellationNoneCompletedTopHeading</v>
      </c>
      <c r="G4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41" s="68" t="str">
        <f ca="1">SUBSTITUTE(SUBSTITUTE(SUBSTITUTE(SUBSTITUTE(SUBSTITUTE(SUBSTITUTE(SUBSTITUTE(SUBSTITUTE(
TRIM(CLEAN(Table_Text[[#This Row],[Config]])),
" {","{"),
"{ ","{"),
" }","}"),
"} ","}"),
" [","["),
"[ ","["),
" ]","]"),
"] ","]")</f>
        <v>"topHeading":{"text": "Special Insurance"},</v>
      </c>
      <c r="I4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41" s="26" t="str">
        <f ca="1">SUBSTITUTE(SUBSTITUTE(SUBSTITUTE(SUBSTITUTE(SUBSTITUTE(SUBSTITUTE(SUBSTITUTE(SUBSTITUTE(
TRIM(CLEAN(Table_Text[[#This Row],[Quote]])),
" {","{"),
"{ ","{"),
" }","}"),
"} ","}"),
" [","["),
"[ ","["),
" ]","]"),
"] ","]")</f>
        <v>"topHeading": "Special Insurance",</v>
      </c>
      <c r="K441" s="26"/>
      <c r="L441" s="52" t="str">
        <f>L19</f>
        <v>Special Insurance</v>
      </c>
    </row>
    <row r="442" spans="2:12" s="22" customFormat="1" ht="21" customHeight="1">
      <c r="B442" s="250" t="s">
        <v>383</v>
      </c>
      <c r="C442" s="27"/>
      <c r="D4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None Completed</v>
      </c>
      <c r="E4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42" s="26" t="str">
        <f ca="1">IF(Table_Text[[#This Row],[Header]]="Yes","",IF(Table_Text[[#This Row],[Property]]&lt;&gt;"",SUBSTITUTE(Table_Text[[#This Row],[Type]]," ","")&amp;SUBSTITUTE(Table_Text[[#This Row],[Property]]," ",""),""))</f>
        <v>CancellationNoneCompletedHeading</v>
      </c>
      <c r="G4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"Cancellation Completed"
        },</v>
      </c>
      <c r="H442" s="68" t="str">
        <f ca="1">SUBSTITUTE(SUBSTITUTE(SUBSTITUTE(SUBSTITUTE(SUBSTITUTE(SUBSTITUTE(SUBSTITUTE(SUBSTITUTE(
TRIM(CLEAN(Table_Text[[#This Row],[Config]])),
" {","{"),
"{ ","{"),
" }","}"),
"} ","}"),
" [","["),
"[ ","["),
" ]","]"),
"] ","]")</f>
        <v>"heading":{"text": "Cancellation Completed"},</v>
      </c>
      <c r="I4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"Cancellation Completed",</v>
      </c>
      <c r="J442" s="26" t="str">
        <f ca="1">SUBSTITUTE(SUBSTITUTE(SUBSTITUTE(SUBSTITUTE(SUBSTITUTE(SUBSTITUTE(SUBSTITUTE(SUBSTITUTE(
TRIM(CLEAN(Table_Text[[#This Row],[Quote]])),
" {","{"),
"{ ","{"),
" }","}"),
"} ","}"),
" [","["),
"[ ","["),
" ]","]"),
"] ","]")</f>
        <v>"heading": "Cancellation Completed",</v>
      </c>
      <c r="K442" s="26"/>
      <c r="L442" s="51" t="s">
        <v>1782</v>
      </c>
    </row>
    <row r="443" spans="2:12" s="22" customFormat="1" ht="21" customHeight="1">
      <c r="B443" s="27" t="s">
        <v>37</v>
      </c>
      <c r="C443" s="27"/>
      <c r="D4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None Completed</v>
      </c>
      <c r="E4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43" s="26" t="str">
        <f ca="1">IF(Table_Text[[#This Row],[Header]]="Yes","",IF(Table_Text[[#This Row],[Property]]&lt;&gt;"",SUBSTITUTE(Table_Text[[#This Row],[Type]]," ","")&amp;SUBSTITUTE(Table_Text[[#This Row],[Property]]," ",""),""))</f>
        <v>CancellationNoneCompletedText</v>
      </c>
      <c r="G4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completed the cancellation of your insurance policy. A confirmation of your cancellation has been sent to your email address. Note that because your selections did not result in a refund, you are not required to provide any payment details. Thanks for doing business with us, and if you have any questions, please don't hesitate to call us."
        },</v>
      </c>
      <c r="H443" s="68" t="str">
        <f ca="1">SUBSTITUTE(SUBSTITUTE(SUBSTITUTE(SUBSTITUTE(SUBSTITUTE(SUBSTITUTE(SUBSTITUTE(SUBSTITUTE(
TRIM(CLEAN(Table_Text[[#This Row],[Config]])),
" {","{"),
"{ ","{"),
" }","}"),
"} ","}"),
" [","["),
"[ ","["),
" ]","]"),
"] ","]")</f>
        <v>"text":{"text": "You have completed the cancellation of your insurance policy. A confirmation of your cancellation has been sent to your email address. Note that because your selections did not result in a refund, you are not required to provide any payment details. Thanks for doing business with us, and if you have any questions, please don't hesitate to call us."},</v>
      </c>
      <c r="I4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completed the cancellation of your insurance policy. A confirmation of your cancellation has been sent to your email address. Note that because your selections did not result in a refund, you are not required to provide any payment details. Thanks for doing business with us, and if you have any questions, please don't hesitate to call us.",</v>
      </c>
      <c r="J443" s="26" t="str">
        <f ca="1">SUBSTITUTE(SUBSTITUTE(SUBSTITUTE(SUBSTITUTE(SUBSTITUTE(SUBSTITUTE(SUBSTITUTE(SUBSTITUTE(
TRIM(CLEAN(Table_Text[[#This Row],[Quote]])),
" {","{"),
"{ ","{"),
" }","}"),
"} ","}"),
" [","["),
"[ ","["),
" ]","]"),
"] ","]")</f>
        <v>"text": "You have completed the cancellation of your insurance policy. A confirmation of your cancellation has been sent to your email address. Note that because your selections did not result in a refund, you are not required to provide any payment details. Thanks for doing business with us, and if you have any questions, please don't hesitate to call us.",</v>
      </c>
      <c r="K443" s="26"/>
      <c r="L443" s="348" t="s">
        <v>1787</v>
      </c>
    </row>
    <row r="444" spans="2:12" s="22" customFormat="1" ht="21" customHeight="1">
      <c r="B444" s="168" t="s">
        <v>622</v>
      </c>
      <c r="C444" s="27"/>
      <c r="D4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None Completed</v>
      </c>
      <c r="E4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44" s="26" t="str">
        <f ca="1">IF(Table_Text[[#This Row],[Header]]="Yes","",IF(Table_Text[[#This Row],[Property]]&lt;&gt;"",SUBSTITUTE(Table_Text[[#This Row],[Type]]," ","")&amp;SUBSTITUTE(Table_Text[[#This Row],[Property]]," ",""),""))</f>
        <v>CancellationNoneCompletedEnquiryButton</v>
      </c>
      <c r="G4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44" s="68" t="str">
        <f ca="1">SUBSTITUTE(SUBSTITUTE(SUBSTITUTE(SUBSTITUTE(SUBSTITUTE(SUBSTITUTE(SUBSTITUTE(SUBSTITUTE(
TRIM(CLEAN(Table_Text[[#This Row],[Config]])),
" {","{"),
"{ ","{"),
" }","}"),
"} ","}"),
" [","["),
"[ ","["),
" ]","]"),
"] ","]")</f>
        <v>"enquiryButton":{"text": "Enquire", "icon": "fa fa-phone"},</v>
      </c>
      <c r="I4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44" s="26" t="str">
        <f ca="1">SUBSTITUTE(SUBSTITUTE(SUBSTITUTE(SUBSTITUTE(SUBSTITUTE(SUBSTITUTE(SUBSTITUTE(SUBSTITUTE(
TRIM(CLEAN(Table_Text[[#This Row],[Quote]])),
" {","{"),
"{ ","{"),
" }","}"),
"} ","}"),
" [","["),
"[ ","["),
" ]","]"),
"] ","]")</f>
        <v>"enquiryButton": "Enquire",</v>
      </c>
      <c r="K444" s="168" t="s">
        <v>1520</v>
      </c>
      <c r="L444" s="172" t="s">
        <v>1430</v>
      </c>
    </row>
    <row r="445" spans="2:12" s="22" customFormat="1" ht="21" customHeight="1">
      <c r="B445" s="27" t="s">
        <v>1670</v>
      </c>
      <c r="C445" s="27"/>
      <c r="D4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Cancellation None Completed</v>
      </c>
      <c r="E4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45" s="26" t="str">
        <f ca="1">IF(Table_Text[[#This Row],[Header]]="Yes","",IF(Table_Text[[#This Row],[Property]]&lt;&gt;"",SUBSTITUTE(Table_Text[[#This Row],[Type]]," ","")&amp;SUBSTITUTE(Table_Text[[#This Row],[Property]]," ",""),""))</f>
        <v>CancellationNoneCompletedCloseButton</v>
      </c>
      <c r="G4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45" s="68" t="str">
        <f ca="1">SUBSTITUTE(SUBSTITUTE(SUBSTITUTE(SUBSTITUTE(SUBSTITUTE(SUBSTITUTE(SUBSTITUTE(SUBSTITUTE(
TRIM(CLEAN(Table_Text[[#This Row],[Config]])),
" {","{"),
"{ ","{"),
" }","}"),
"} ","}"),
" [","["),
"[ ","["),
" ]","]"),
"] ","]")</f>
        <v>"closeButton":{"text": "Close", "icon": "fa fa-check"}},</v>
      </c>
      <c r="I4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45" s="26" t="str">
        <f ca="1">SUBSTITUTE(SUBSTITUTE(SUBSTITUTE(SUBSTITUTE(SUBSTITUTE(SUBSTITUTE(SUBSTITUTE(SUBSTITUTE(
TRIM(CLEAN(Table_Text[[#This Row],[Quote]])),
" {","{"),
"{ ","{"),
" }","}"),
"} ","}"),
" [","["),
"[ ","["),
" ]","]"),
"] ","]")</f>
        <v>"closeButton": "Close"},</v>
      </c>
      <c r="K445" s="198" t="s">
        <v>746</v>
      </c>
      <c r="L445" s="52" t="s">
        <v>1321</v>
      </c>
    </row>
    <row r="446" spans="2:12" s="22" customFormat="1" ht="21" customHeight="1" thickBot="1">
      <c r="B446" s="221" t="s">
        <v>1792</v>
      </c>
      <c r="C446" s="221" t="s">
        <v>60</v>
      </c>
      <c r="D446"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46"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quoteCompleted</v>
      </c>
      <c r="F446" s="221" t="str">
        <f>IF(Table_Text[[#This Row],[Header]]="Yes","",IF(Table_Text[[#This Row],[Property]]&lt;&gt;"",SUBSTITUTE(Table_Text[[#This Row],[Type]]," ","")&amp;SUBSTITUTE(Table_Text[[#This Row],[Property]]," ",""),""))</f>
        <v/>
      </c>
      <c r="G446"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"quoteCompleted": {</v>
      </c>
      <c r="H446" s="221" t="str">
        <f ca="1">SUBSTITUTE(SUBSTITUTE(SUBSTITUTE(SUBSTITUTE(SUBSTITUTE(SUBSTITUTE(SUBSTITUTE(SUBSTITUTE(
TRIM(CLEAN(Table_Text[[#This Row],[Config]])),
" {","{"),
"{ ","{"),
" }","}"),
"} ","}"),
" [","["),
"[ ","["),
" ]","]"),
"] ","]")</f>
        <v>"quoteCompleted":{</v>
      </c>
      <c r="I446"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"quoteCompleted": {</v>
      </c>
      <c r="J446" s="221" t="str">
        <f ca="1">SUBSTITUTE(SUBSTITUTE(SUBSTITUTE(SUBSTITUTE(SUBSTITUTE(SUBSTITUTE(SUBSTITUTE(SUBSTITUTE(
TRIM(CLEAN(Table_Text[[#This Row],[Quote]])),
" {","{"),
"{ ","{"),
" }","}"),
"} ","}"),
" [","["),
"[ ","["),
" ]","]"),
"] ","]")</f>
        <v>"quoteCompleted":{</v>
      </c>
      <c r="K446" s="221"/>
      <c r="L446" s="69"/>
    </row>
    <row r="447" spans="2:12" s="22" customFormat="1" ht="21" hidden="1" customHeight="1">
      <c r="B447" s="27"/>
      <c r="C447" s="27"/>
      <c r="D44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Completed</v>
      </c>
      <c r="E4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47" s="26" t="str">
        <f>IF(Table_Text[[#This Row],[Header]]="Yes","",IF(Table_Text[[#This Row],[Property]]&lt;&gt;"",SUBSTITUTE(Table_Text[[#This Row],[Type]]," ","")&amp;SUBSTITUTE(Table_Text[[#This Row],[Property]]," ",""),""))</f>
        <v/>
      </c>
      <c r="G4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47" s="68" t="str">
        <f ca="1">SUBSTITUTE(SUBSTITUTE(SUBSTITUTE(SUBSTITUTE(SUBSTITUTE(SUBSTITUTE(SUBSTITUTE(SUBSTITUTE(
TRIM(CLEAN(Table_Text[[#This Row],[Config]])),
" {","{"),
"{ ","{"),
" }","}"),
"} ","}"),
" [","["),
"[ ","["),
" ]","]"),
"] ","]")</f>
        <v/>
      </c>
      <c r="I4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47" s="26" t="str">
        <f ca="1">SUBSTITUTE(SUBSTITUTE(SUBSTITUTE(SUBSTITUTE(SUBSTITUTE(SUBSTITUTE(SUBSTITUTE(SUBSTITUTE(
TRIM(CLEAN(Table_Text[[#This Row],[Quote]])),
" {","{"),
"{ ","{"),
" }","}"),
"} ","}"),
" [","["),
"[ ","["),
" ]","]"),
"] ","]")</f>
        <v/>
      </c>
      <c r="K447" s="26"/>
      <c r="L447" s="52"/>
    </row>
    <row r="448" spans="2:12" s="22" customFormat="1" ht="21" customHeight="1">
      <c r="B448" s="168" t="s">
        <v>615</v>
      </c>
      <c r="C448" s="27"/>
      <c r="D44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Completed</v>
      </c>
      <c r="E4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48" s="26" t="str">
        <f ca="1">IF(Table_Text[[#This Row],[Header]]="Yes","",IF(Table_Text[[#This Row],[Property]]&lt;&gt;"",SUBSTITUTE(Table_Text[[#This Row],[Type]]," ","")&amp;SUBSTITUTE(Table_Text[[#This Row],[Property]]," ",""),""))</f>
        <v>QuoteCompletedTopHeading</v>
      </c>
      <c r="G4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48" s="68" t="str">
        <f ca="1">SUBSTITUTE(SUBSTITUTE(SUBSTITUTE(SUBSTITUTE(SUBSTITUTE(SUBSTITUTE(SUBSTITUTE(SUBSTITUTE(
TRIM(CLEAN(Table_Text[[#This Row],[Config]])),
" {","{"),
"{ ","{"),
" }","}"),
"} ","}"),
" [","["),
"[ ","["),
" ]","]"),
"] ","]")</f>
        <v>"topHeading":{"text": "Special Insurance"},</v>
      </c>
      <c r="I4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48" s="26" t="str">
        <f ca="1">SUBSTITUTE(SUBSTITUTE(SUBSTITUTE(SUBSTITUTE(SUBSTITUTE(SUBSTITUTE(SUBSTITUTE(SUBSTITUTE(
TRIM(CLEAN(Table_Text[[#This Row],[Quote]])),
" {","{"),
"{ ","{"),
" }","}"),
"} ","}"),
" [","["),
"[ ","["),
" ]","]"),
"] ","]")</f>
        <v>"topHeading": "Special Insurance",</v>
      </c>
      <c r="K448" s="26"/>
      <c r="L448" s="52" t="str">
        <f>L19</f>
        <v>Special Insurance</v>
      </c>
    </row>
    <row r="449" spans="2:12" s="22" customFormat="1" ht="21" customHeight="1">
      <c r="B449" s="250" t="s">
        <v>383</v>
      </c>
      <c r="C449" s="27"/>
      <c r="D44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Completed</v>
      </c>
      <c r="E4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49" s="26" t="str">
        <f ca="1">IF(Table_Text[[#This Row],[Header]]="Yes","",IF(Table_Text[[#This Row],[Property]]&lt;&gt;"",SUBSTITUTE(Table_Text[[#This Row],[Type]]," ","")&amp;SUBSTITUTE(Table_Text[[#This Row],[Property]]," ",""),""))</f>
        <v>QuoteCompletedHeading</v>
      </c>
      <c r="G4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Completed"
        },</v>
      </c>
      <c r="H449" s="68" t="str">
        <f ca="1">SUBSTITUTE(SUBSTITUTE(SUBSTITUTE(SUBSTITUTE(SUBSTITUTE(SUBSTITUTE(SUBSTITUTE(SUBSTITUTE(
TRIM(CLEAN(Table_Text[[#This Row],[Config]])),
" {","{"),
"{ ","{"),
" }","}"),
"} ","}"),
" [","["),
"[ ","["),
" ]","]"),
"] ","]")</f>
        <v>"heading":{"text": "Quote Completed"},</v>
      </c>
      <c r="I4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Completed",</v>
      </c>
      <c r="J449" s="26" t="str">
        <f ca="1">SUBSTITUTE(SUBSTITUTE(SUBSTITUTE(SUBSTITUTE(SUBSTITUTE(SUBSTITUTE(SUBSTITUTE(SUBSTITUTE(
TRIM(CLEAN(Table_Text[[#This Row],[Quote]])),
" {","{"),
"{ ","{"),
" }","}"),
"} ","}"),
" [","["),
"[ ","["),
" ]","]"),
"] ","]")</f>
        <v>"heading": "Quote Completed",</v>
      </c>
      <c r="K449" s="26"/>
      <c r="L449" s="51" t="s">
        <v>1792</v>
      </c>
    </row>
    <row r="450" spans="2:12" s="22" customFormat="1" ht="21" customHeight="1">
      <c r="B450" s="27" t="s">
        <v>37</v>
      </c>
      <c r="C450" s="27"/>
      <c r="D45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Completed</v>
      </c>
      <c r="E4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50" s="26" t="str">
        <f ca="1">IF(Table_Text[[#This Row],[Header]]="Yes","",IF(Table_Text[[#This Row],[Property]]&lt;&gt;"",SUBSTITUTE(Table_Text[[#This Row],[Type]]," ","")&amp;SUBSTITUTE(Table_Text[[#This Row],[Property]]," ",""),""))</f>
        <v>QuoteCompletedText</v>
      </c>
      <c r="G4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completed and can no longer be modified. If there is anything else we can help you with please request a call-back, and one of our representatives will contact you within one business day."
        },</v>
      </c>
      <c r="H450" s="68" t="str">
        <f ca="1">SUBSTITUTE(SUBSTITUTE(SUBSTITUTE(SUBSTITUTE(SUBSTITUTE(SUBSTITUTE(SUBSTITUTE(SUBSTITUTE(
TRIM(CLEAN(Table_Text[[#This Row],[Config]])),
" {","{"),
"{ ","{"),
" }","}"),
"} ","}"),
" [","["),
"[ ","["),
" ]","]"),
"] ","]")</f>
        <v>"text":{"text": "This quote has been completed and can no longer be modified. If there is anything else we can help you with please request a call-back, and one of our representatives will contact you within one business day."},</v>
      </c>
      <c r="I4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completed and can no longer be modified. If there is anything else we can help you with please request a call-back, and one of our representatives will contact you within one business day.",</v>
      </c>
      <c r="J450" s="26" t="str">
        <f ca="1">SUBSTITUTE(SUBSTITUTE(SUBSTITUTE(SUBSTITUTE(SUBSTITUTE(SUBSTITUTE(SUBSTITUTE(SUBSTITUTE(
TRIM(CLEAN(Table_Text[[#This Row],[Quote]])),
" {","{"),
"{ ","{"),
" }","}"),
"} ","}"),
" [","["),
"[ ","["),
" ]","]"),
"] ","]")</f>
        <v>"text": "This quote has been completed and can no longer be modified. If there is anything else we can help you with please request a call-back, and one of our representatives will contact you within one business day.",</v>
      </c>
      <c r="K450" s="26"/>
      <c r="L450" s="51" t="s">
        <v>1795</v>
      </c>
    </row>
    <row r="451" spans="2:12" s="22" customFormat="1" ht="21" customHeight="1">
      <c r="B451" s="168" t="s">
        <v>622</v>
      </c>
      <c r="C451" s="27"/>
      <c r="D45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Completed</v>
      </c>
      <c r="E4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51" s="26" t="str">
        <f ca="1">IF(Table_Text[[#This Row],[Header]]="Yes","",IF(Table_Text[[#This Row],[Property]]&lt;&gt;"",SUBSTITUTE(Table_Text[[#This Row],[Type]]," ","")&amp;SUBSTITUTE(Table_Text[[#This Row],[Property]]," ",""),""))</f>
        <v>QuoteCompletedEnquiryButton</v>
      </c>
      <c r="G4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51" s="68" t="str">
        <f ca="1">SUBSTITUTE(SUBSTITUTE(SUBSTITUTE(SUBSTITUTE(SUBSTITUTE(SUBSTITUTE(SUBSTITUTE(SUBSTITUTE(
TRIM(CLEAN(Table_Text[[#This Row],[Config]])),
" {","{"),
"{ ","{"),
" }","}"),
"} ","}"),
" [","["),
"[ ","["),
" ]","]"),
"] ","]")</f>
        <v>"enquiryButton":{"text": "Enquire", "icon": "fa fa-phone"},</v>
      </c>
      <c r="I4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51" s="26" t="str">
        <f ca="1">SUBSTITUTE(SUBSTITUTE(SUBSTITUTE(SUBSTITUTE(SUBSTITUTE(SUBSTITUTE(SUBSTITUTE(SUBSTITUTE(
TRIM(CLEAN(Table_Text[[#This Row],[Quote]])),
" {","{"),
"{ ","{"),
" }","}"),
"} ","}"),
" [","["),
"[ ","["),
" ]","]"),
"] ","]")</f>
        <v>"enquiryButton": "Enquire",</v>
      </c>
      <c r="K451" s="168" t="s">
        <v>1520</v>
      </c>
      <c r="L451" s="172" t="s">
        <v>1430</v>
      </c>
    </row>
    <row r="452" spans="2:12" s="22" customFormat="1" ht="21" customHeight="1">
      <c r="B452" s="27" t="s">
        <v>1670</v>
      </c>
      <c r="C452" s="27"/>
      <c r="D45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Completed</v>
      </c>
      <c r="E4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52" s="26" t="str">
        <f ca="1">IF(Table_Text[[#This Row],[Header]]="Yes","",IF(Table_Text[[#This Row],[Property]]&lt;&gt;"",SUBSTITUTE(Table_Text[[#This Row],[Type]]," ","")&amp;SUBSTITUTE(Table_Text[[#This Row],[Property]]," ",""),""))</f>
        <v>QuoteCompletedCloseButton</v>
      </c>
      <c r="G4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52" s="68" t="str">
        <f ca="1">SUBSTITUTE(SUBSTITUTE(SUBSTITUTE(SUBSTITUTE(SUBSTITUTE(SUBSTITUTE(SUBSTITUTE(SUBSTITUTE(
TRIM(CLEAN(Table_Text[[#This Row],[Config]])),
" {","{"),
"{ ","{"),
" }","}"),
"} ","}"),
" [","["),
"[ ","["),
" ]","]"),
"] ","]")</f>
        <v>"closeButton":{"text": "Close", "icon": "fa fa-check"}},</v>
      </c>
      <c r="I4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52" s="26" t="str">
        <f ca="1">SUBSTITUTE(SUBSTITUTE(SUBSTITUTE(SUBSTITUTE(SUBSTITUTE(SUBSTITUTE(SUBSTITUTE(SUBSTITUTE(
TRIM(CLEAN(Table_Text[[#This Row],[Quote]])),
" {","{"),
"{ ","{"),
" }","}"),
"} ","}"),
" [","["),
"[ ","["),
" ]","]"),
"] ","]")</f>
        <v>"closeButton": "Close"},</v>
      </c>
      <c r="K452" s="198" t="s">
        <v>746</v>
      </c>
      <c r="L452" s="52" t="s">
        <v>1321</v>
      </c>
    </row>
    <row r="453" spans="2:12" s="22" customFormat="1" ht="21" customHeight="1" thickBot="1">
      <c r="B453" s="221" t="s">
        <v>1793</v>
      </c>
      <c r="C453" s="221" t="s">
        <v>60</v>
      </c>
      <c r="D453"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53"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quoteExpired</v>
      </c>
      <c r="F453" s="221" t="str">
        <f>IF(Table_Text[[#This Row],[Header]]="Yes","",IF(Table_Text[[#This Row],[Property]]&lt;&gt;"",SUBSTITUTE(Table_Text[[#This Row],[Type]]," ","")&amp;SUBSTITUTE(Table_Text[[#This Row],[Property]]," ",""),""))</f>
        <v/>
      </c>
      <c r="G453"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"quoteExpired": {</v>
      </c>
      <c r="H453" s="221" t="str">
        <f ca="1">SUBSTITUTE(SUBSTITUTE(SUBSTITUTE(SUBSTITUTE(SUBSTITUTE(SUBSTITUTE(SUBSTITUTE(SUBSTITUTE(
TRIM(CLEAN(Table_Text[[#This Row],[Config]])),
" {","{"),
"{ ","{"),
" }","}"),
"} ","}"),
" [","["),
"[ ","["),
" ]","]"),
"] ","]")</f>
        <v>"quoteExpired":{</v>
      </c>
      <c r="I453"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"quoteExpired": {</v>
      </c>
      <c r="J453" s="221" t="str">
        <f ca="1">SUBSTITUTE(SUBSTITUTE(SUBSTITUTE(SUBSTITUTE(SUBSTITUTE(SUBSTITUTE(SUBSTITUTE(SUBSTITUTE(
TRIM(CLEAN(Table_Text[[#This Row],[Quote]])),
" {","{"),
"{ ","{"),
" }","}"),
"} ","}"),
" [","["),
"[ ","["),
" ]","]"),
"] ","]")</f>
        <v>"quoteExpired":{</v>
      </c>
      <c r="K453" s="221"/>
      <c r="L453" s="69"/>
    </row>
    <row r="454" spans="2:12" s="22" customFormat="1" ht="21" hidden="1" customHeight="1">
      <c r="B454" s="27"/>
      <c r="C454" s="27"/>
      <c r="D45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Expired</v>
      </c>
      <c r="E4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54" s="26" t="str">
        <f>IF(Table_Text[[#This Row],[Header]]="Yes","",IF(Table_Text[[#This Row],[Property]]&lt;&gt;"",SUBSTITUTE(Table_Text[[#This Row],[Type]]," ","")&amp;SUBSTITUTE(Table_Text[[#This Row],[Property]]," ",""),""))</f>
        <v/>
      </c>
      <c r="G4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54" s="68" t="str">
        <f ca="1">SUBSTITUTE(SUBSTITUTE(SUBSTITUTE(SUBSTITUTE(SUBSTITUTE(SUBSTITUTE(SUBSTITUTE(SUBSTITUTE(
TRIM(CLEAN(Table_Text[[#This Row],[Config]])),
" {","{"),
"{ ","{"),
" }","}"),
"} ","}"),
" [","["),
"[ ","["),
" ]","]"),
"] ","]")</f>
        <v/>
      </c>
      <c r="I4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54" s="26" t="str">
        <f ca="1">SUBSTITUTE(SUBSTITUTE(SUBSTITUTE(SUBSTITUTE(SUBSTITUTE(SUBSTITUTE(SUBSTITUTE(SUBSTITUTE(
TRIM(CLEAN(Table_Text[[#This Row],[Quote]])),
" {","{"),
"{ ","{"),
" }","}"),
"} ","}"),
" [","["),
"[ ","["),
" ]","]"),
"] ","]")</f>
        <v/>
      </c>
      <c r="K454" s="26"/>
      <c r="L454" s="52"/>
    </row>
    <row r="455" spans="2:12" s="22" customFormat="1" ht="21" customHeight="1">
      <c r="B455" s="168" t="s">
        <v>615</v>
      </c>
      <c r="C455" s="27"/>
      <c r="D45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Expired</v>
      </c>
      <c r="E4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55" s="26" t="str">
        <f ca="1">IF(Table_Text[[#This Row],[Header]]="Yes","",IF(Table_Text[[#This Row],[Property]]&lt;&gt;"",SUBSTITUTE(Table_Text[[#This Row],[Type]]," ","")&amp;SUBSTITUTE(Table_Text[[#This Row],[Property]]," ",""),""))</f>
        <v>QuoteExpiredTopHeading</v>
      </c>
      <c r="G4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55" s="68" t="str">
        <f ca="1">SUBSTITUTE(SUBSTITUTE(SUBSTITUTE(SUBSTITUTE(SUBSTITUTE(SUBSTITUTE(SUBSTITUTE(SUBSTITUTE(
TRIM(CLEAN(Table_Text[[#This Row],[Config]])),
" {","{"),
"{ ","{"),
" }","}"),
"} ","}"),
" [","["),
"[ ","["),
" ]","]"),
"] ","]")</f>
        <v>"topHeading":{"text": "Special Insurance"},</v>
      </c>
      <c r="I4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55" s="26" t="str">
        <f ca="1">SUBSTITUTE(SUBSTITUTE(SUBSTITUTE(SUBSTITUTE(SUBSTITUTE(SUBSTITUTE(SUBSTITUTE(SUBSTITUTE(
TRIM(CLEAN(Table_Text[[#This Row],[Quote]])),
" {","{"),
"{ ","{"),
" }","}"),
"} ","}"),
" [","["),
"[ ","["),
" ]","]"),
"] ","]")</f>
        <v>"topHeading": "Special Insurance",</v>
      </c>
      <c r="K455" s="26"/>
      <c r="L455" s="52" t="str">
        <f>L19</f>
        <v>Special Insurance</v>
      </c>
    </row>
    <row r="456" spans="2:12" s="22" customFormat="1" ht="21" customHeight="1">
      <c r="B456" s="250" t="s">
        <v>383</v>
      </c>
      <c r="C456" s="27"/>
      <c r="D45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Expired</v>
      </c>
      <c r="E4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56" s="26" t="str">
        <f ca="1">IF(Table_Text[[#This Row],[Header]]="Yes","",IF(Table_Text[[#This Row],[Property]]&lt;&gt;"",SUBSTITUTE(Table_Text[[#This Row],[Type]]," ","")&amp;SUBSTITUTE(Table_Text[[#This Row],[Property]]," ",""),""))</f>
        <v>QuoteExpiredHeading</v>
      </c>
      <c r="G4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Expired"
        },</v>
      </c>
      <c r="H456" s="68" t="str">
        <f ca="1">SUBSTITUTE(SUBSTITUTE(SUBSTITUTE(SUBSTITUTE(SUBSTITUTE(SUBSTITUTE(SUBSTITUTE(SUBSTITUTE(
TRIM(CLEAN(Table_Text[[#This Row],[Config]])),
" {","{"),
"{ ","{"),
" }","}"),
"} ","}"),
" [","["),
"[ ","["),
" ]","]"),
"] ","]")</f>
        <v>"heading":{"text": "Quote Expired"},</v>
      </c>
      <c r="I4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Expired",</v>
      </c>
      <c r="J456" s="26" t="str">
        <f ca="1">SUBSTITUTE(SUBSTITUTE(SUBSTITUTE(SUBSTITUTE(SUBSTITUTE(SUBSTITUTE(SUBSTITUTE(SUBSTITUTE(
TRIM(CLEAN(Table_Text[[#This Row],[Quote]])),
" {","{"),
"{ ","{"),
" }","}"),
"} ","}"),
" [","["),
"[ ","["),
" ]","]"),
"] ","]")</f>
        <v>"heading": "Quote Expired",</v>
      </c>
      <c r="K456" s="26"/>
      <c r="L456" s="51" t="s">
        <v>1793</v>
      </c>
    </row>
    <row r="457" spans="2:12" s="22" customFormat="1" ht="21" customHeight="1">
      <c r="B457" s="27" t="s">
        <v>37</v>
      </c>
      <c r="C457" s="27"/>
      <c r="D45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Expired</v>
      </c>
      <c r="E4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57" s="26" t="str">
        <f ca="1">IF(Table_Text[[#This Row],[Header]]="Yes","",IF(Table_Text[[#This Row],[Property]]&lt;&gt;"",SUBSTITUTE(Table_Text[[#This Row],[Type]]," ","")&amp;SUBSTITUTE(Table_Text[[#This Row],[Property]]," ",""),""))</f>
        <v>QuoteExpiredText</v>
      </c>
      <c r="G4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"The quote you're trying to edit has expired. Would you like to copy the question answers from this quote, and use them to pre-populate a new quote?"
        },</v>
      </c>
      <c r="H457" s="68" t="str">
        <f ca="1">SUBSTITUTE(SUBSTITUTE(SUBSTITUTE(SUBSTITUTE(SUBSTITUTE(SUBSTITUTE(SUBSTITUTE(SUBSTITUTE(
TRIM(CLEAN(Table_Text[[#This Row],[Config]])),
" {","{"),
"{ ","{"),
" }","}"),
"} ","}"),
" [","["),
"[ ","["),
" ]","]"),
"] ","]")</f>
        <v>"text":{"text": "The quote you're trying to edit has expired. Would you like to copy the question answers from this quote, and use them to pre-populate a new quote?"},</v>
      </c>
      <c r="I4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"The quote you're trying to edit has expired. Would you like to copy the question answers from this quote, and use them to pre-populate a new quote?",</v>
      </c>
      <c r="J457" s="26" t="str">
        <f ca="1">SUBSTITUTE(SUBSTITUTE(SUBSTITUTE(SUBSTITUTE(SUBSTITUTE(SUBSTITUTE(SUBSTITUTE(SUBSTITUTE(
TRIM(CLEAN(Table_Text[[#This Row],[Quote]])),
" {","{"),
"{ ","{"),
" }","}"),
"} ","}"),
" [","["),
"[ ","["),
" ]","]"),
"] ","]")</f>
        <v>"text": "The quote you're trying to edit has expired. Would you like to copy the question answers from this quote, and use them to pre-populate a new quote?",</v>
      </c>
      <c r="K457" s="26"/>
      <c r="L457" s="51" t="s">
        <v>1799</v>
      </c>
    </row>
    <row r="458" spans="2:12" s="22" customFormat="1" ht="21" customHeight="1">
      <c r="B458" s="168" t="s">
        <v>622</v>
      </c>
      <c r="C458" s="27"/>
      <c r="D45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Expired</v>
      </c>
      <c r="E45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58" s="26" t="str">
        <f ca="1">IF(Table_Text[[#This Row],[Header]]="Yes","",IF(Table_Text[[#This Row],[Property]]&lt;&gt;"",SUBSTITUTE(Table_Text[[#This Row],[Type]]," ","")&amp;SUBSTITUTE(Table_Text[[#This Row],[Property]]," ",""),""))</f>
        <v>QuoteExpiredEnquiryButton</v>
      </c>
      <c r="G45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58" s="68" t="str">
        <f ca="1">SUBSTITUTE(SUBSTITUTE(SUBSTITUTE(SUBSTITUTE(SUBSTITUTE(SUBSTITUTE(SUBSTITUTE(SUBSTITUTE(
TRIM(CLEAN(Table_Text[[#This Row],[Config]])),
" {","{"),
"{ ","{"),
" }","}"),
"} ","}"),
" [","["),
"[ ","["),
" ]","]"),
"] ","]")</f>
        <v>"enquiryButton":{"text": "Enquire", "icon": "fa fa-phone"},</v>
      </c>
      <c r="I45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58" s="26" t="str">
        <f ca="1">SUBSTITUTE(SUBSTITUTE(SUBSTITUTE(SUBSTITUTE(SUBSTITUTE(SUBSTITUTE(SUBSTITUTE(SUBSTITUTE(
TRIM(CLEAN(Table_Text[[#This Row],[Quote]])),
" {","{"),
"{ ","{"),
" }","}"),
"} ","}"),
" [","["),
"[ ","["),
" ]","]"),
"] ","]")</f>
        <v>"enquiryButton": "Enquire",</v>
      </c>
      <c r="K458" s="168" t="s">
        <v>1520</v>
      </c>
      <c r="L458" s="172" t="s">
        <v>1430</v>
      </c>
    </row>
    <row r="459" spans="2:12" s="22" customFormat="1" ht="21" customHeight="1">
      <c r="B459" s="28" t="s">
        <v>1670</v>
      </c>
      <c r="C459" s="27"/>
      <c r="D45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Expired</v>
      </c>
      <c r="E4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59" s="26" t="str">
        <f ca="1">IF(Table_Text[[#This Row],[Header]]="Yes","",IF(Table_Text[[#This Row],[Property]]&lt;&gt;"",SUBSTITUTE(Table_Text[[#This Row],[Type]]," ","")&amp;SUBSTITUTE(Table_Text[[#This Row],[Property]]," ",""),""))</f>
        <v>QuoteExpiredCloseButton</v>
      </c>
      <c r="G4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459" s="68" t="str">
        <f ca="1">SUBSTITUTE(SUBSTITUTE(SUBSTITUTE(SUBSTITUTE(SUBSTITUTE(SUBSTITUTE(SUBSTITUTE(SUBSTITUTE(
TRIM(CLEAN(Table_Text[[#This Row],[Config]])),
" {","{"),
"{ ","{"),
" }","}"),
"} ","}"),
" [","["),
"[ ","["),
" ]","]"),
"] ","]")</f>
        <v>"closeButton":{"text": "Close", "icon": "fa fa-check"},</v>
      </c>
      <c r="I4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459" s="26" t="str">
        <f ca="1">SUBSTITUTE(SUBSTITUTE(SUBSTITUTE(SUBSTITUTE(SUBSTITUTE(SUBSTITUTE(SUBSTITUTE(SUBSTITUTE(
TRIM(CLEAN(Table_Text[[#This Row],[Quote]])),
" {","{"),
"{ ","{"),
" }","}"),
"} ","}"),
" [","["),
"[ ","["),
" ]","]"),
"] ","]")</f>
        <v>"closeButton": "Close",</v>
      </c>
      <c r="K459" s="198" t="s">
        <v>746</v>
      </c>
      <c r="L459" s="52" t="s">
        <v>1321</v>
      </c>
    </row>
    <row r="460" spans="2:12" s="22" customFormat="1" ht="21" customHeight="1">
      <c r="B460" s="28" t="s">
        <v>1796</v>
      </c>
      <c r="C460" s="27"/>
      <c r="D46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Expired</v>
      </c>
      <c r="E4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copyButton</v>
      </c>
      <c r="F460" s="26" t="str">
        <f ca="1">IF(Table_Text[[#This Row],[Header]]="Yes","",IF(Table_Text[[#This Row],[Property]]&lt;&gt;"",SUBSTITUTE(Table_Text[[#This Row],[Type]]," ","")&amp;SUBSTITUTE(Table_Text[[#This Row],[Property]]," ",""),""))</f>
        <v>QuoteExpiredCopyButton</v>
      </c>
      <c r="G4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"copyButton": {
            "text": "Copy To New Quote",
            "icon": "fa fa-clone"
        }
    },</v>
      </c>
      <c r="H460" s="68" t="str">
        <f ca="1">SUBSTITUTE(SUBSTITUTE(SUBSTITUTE(SUBSTITUTE(SUBSTITUTE(SUBSTITUTE(SUBSTITUTE(SUBSTITUTE(
TRIM(CLEAN(Table_Text[[#This Row],[Config]])),
" {","{"),
"{ ","{"),
" }","}"),
"} ","}"),
" [","["),
"[ ","["),
" ]","]"),
"] ","]")</f>
        <v>"copyButton":{"text": "Copy To New Quote", "icon": "fa fa-clone"}},</v>
      </c>
      <c r="I4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"copyButton": "Copy To New Quote"
    },</v>
      </c>
      <c r="J460" s="26" t="str">
        <f ca="1">SUBSTITUTE(SUBSTITUTE(SUBSTITUTE(SUBSTITUTE(SUBSTITUTE(SUBSTITUTE(SUBSTITUTE(SUBSTITUTE(
TRIM(CLEAN(Table_Text[[#This Row],[Quote]])),
" {","{"),
"{ ","{"),
" }","}"),
"} ","}"),
" [","["),
"[ ","["),
" ]","]"),
"] ","]")</f>
        <v>"copyButton": "Copy To New Quote"},</v>
      </c>
      <c r="K460" s="236" t="s">
        <v>1797</v>
      </c>
      <c r="L460" s="51" t="s">
        <v>1798</v>
      </c>
    </row>
    <row r="461" spans="2:12" s="22" customFormat="1" ht="21.75" thickBot="1">
      <c r="B461" s="221" t="s">
        <v>1805</v>
      </c>
      <c r="C461" s="221" t="s">
        <v>60</v>
      </c>
      <c r="D461"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61"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quoteResume</v>
      </c>
      <c r="F461" s="221" t="str">
        <f>IF(Table_Text[[#This Row],[Header]]="Yes","",IF(Table_Text[[#This Row],[Property]]&lt;&gt;"",SUBSTITUTE(Table_Text[[#This Row],[Type]]," ","")&amp;SUBSTITUTE(Table_Text[[#This Row],[Property]]," ",""),""))</f>
        <v/>
      </c>
      <c r="G461"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"quoteResume": {</v>
      </c>
      <c r="H461" s="221" t="str">
        <f ca="1">SUBSTITUTE(SUBSTITUTE(SUBSTITUTE(SUBSTITUTE(SUBSTITUTE(SUBSTITUTE(SUBSTITUTE(SUBSTITUTE(
TRIM(CLEAN(Table_Text[[#This Row],[Config]])),
" {","{"),
"{ ","{"),
" }","}"),
"} ","}"),
" [","["),
"[ ","["),
" ]","]"),
"] ","]")</f>
        <v>"quoteResume":{</v>
      </c>
      <c r="I461"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"quoteResume": {</v>
      </c>
      <c r="J461" s="221" t="str">
        <f ca="1">SUBSTITUTE(SUBSTITUTE(SUBSTITUTE(SUBSTITUTE(SUBSTITUTE(SUBSTITUTE(SUBSTITUTE(SUBSTITUTE(
TRIM(CLEAN(Table_Text[[#This Row],[Quote]])),
" {","{"),
"{ ","{"),
" }","}"),
"} ","}"),
" [","["),
"[ ","["),
" ]","]"),
"] ","]")</f>
        <v>"quoteResume":{</v>
      </c>
      <c r="K461" s="221"/>
      <c r="L461" s="69"/>
    </row>
    <row r="462" spans="2:12" s="22" customFormat="1" ht="21" hidden="1" customHeight="1">
      <c r="B462" s="27"/>
      <c r="C462" s="27"/>
      <c r="D46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v>
      </c>
      <c r="E4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62" s="26" t="str">
        <f>IF(Table_Text[[#This Row],[Header]]="Yes","",IF(Table_Text[[#This Row],[Property]]&lt;&gt;"",SUBSTITUTE(Table_Text[[#This Row],[Type]]," ","")&amp;SUBSTITUTE(Table_Text[[#This Row],[Property]]," ",""),""))</f>
        <v/>
      </c>
      <c r="G4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62" s="68" t="str">
        <f ca="1">SUBSTITUTE(SUBSTITUTE(SUBSTITUTE(SUBSTITUTE(SUBSTITUTE(SUBSTITUTE(SUBSTITUTE(SUBSTITUTE(
TRIM(CLEAN(Table_Text[[#This Row],[Config]])),
" {","{"),
"{ ","{"),
" }","}"),
"} ","}"),
" [","["),
"[ ","["),
" ]","]"),
"] ","]")</f>
        <v/>
      </c>
      <c r="I4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62" s="26" t="str">
        <f ca="1">SUBSTITUTE(SUBSTITUTE(SUBSTITUTE(SUBSTITUTE(SUBSTITUTE(SUBSTITUTE(SUBSTITUTE(SUBSTITUTE(
TRIM(CLEAN(Table_Text[[#This Row],[Quote]])),
" {","{"),
"{ ","{"),
" }","}"),
"} ","}"),
" [","["),
"[ ","["),
" ]","]"),
"] ","]")</f>
        <v/>
      </c>
      <c r="K462" s="26"/>
      <c r="L462" s="52"/>
    </row>
    <row r="463" spans="2:12" s="22" customFormat="1" ht="21" customHeight="1">
      <c r="B463" s="168" t="s">
        <v>615</v>
      </c>
      <c r="C463" s="27"/>
      <c r="D46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v>
      </c>
      <c r="E4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63" s="26" t="str">
        <f ca="1">IF(Table_Text[[#This Row],[Header]]="Yes","",IF(Table_Text[[#This Row],[Property]]&lt;&gt;"",SUBSTITUTE(Table_Text[[#This Row],[Type]]," ","")&amp;SUBSTITUTE(Table_Text[[#This Row],[Property]]," ",""),""))</f>
        <v>QuoteResumeTopHeading</v>
      </c>
      <c r="G4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63" s="68" t="str">
        <f ca="1">SUBSTITUTE(SUBSTITUTE(SUBSTITUTE(SUBSTITUTE(SUBSTITUTE(SUBSTITUTE(SUBSTITUTE(SUBSTITUTE(
TRIM(CLEAN(Table_Text[[#This Row],[Config]])),
" {","{"),
"{ ","{"),
" }","}"),
"} ","}"),
" [","["),
"[ ","["),
" ]","]"),
"] ","]")</f>
        <v>"topHeading":{"text": "Special Insurance"},</v>
      </c>
      <c r="I4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63" s="26" t="str">
        <f ca="1">SUBSTITUTE(SUBSTITUTE(SUBSTITUTE(SUBSTITUTE(SUBSTITUTE(SUBSTITUTE(SUBSTITUTE(SUBSTITUTE(
TRIM(CLEAN(Table_Text[[#This Row],[Quote]])),
" {","{"),
"{ ","{"),
" }","}"),
"} ","}"),
" [","["),
"[ ","["),
" ]","]"),
"] ","]")</f>
        <v>"topHeading": "Special Insurance",</v>
      </c>
      <c r="K463" s="26"/>
      <c r="L463" s="52" t="str">
        <f>L19</f>
        <v>Special Insurance</v>
      </c>
    </row>
    <row r="464" spans="2:12" s="22" customFormat="1" ht="21" customHeight="1">
      <c r="B464" s="250" t="s">
        <v>383</v>
      </c>
      <c r="C464" s="27"/>
      <c r="D46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v>
      </c>
      <c r="E4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64" s="26" t="str">
        <f ca="1">IF(Table_Text[[#This Row],[Header]]="Yes","",IF(Table_Text[[#This Row],[Property]]&lt;&gt;"",SUBSTITUTE(Table_Text[[#This Row],[Type]]," ","")&amp;SUBSTITUTE(Table_Text[[#This Row],[Property]]," ",""),""))</f>
        <v>QuoteResumeHeading</v>
      </c>
      <c r="G4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"Resume Existing Quote"
        },</v>
      </c>
      <c r="H464" s="68" t="str">
        <f ca="1">SUBSTITUTE(SUBSTITUTE(SUBSTITUTE(SUBSTITUTE(SUBSTITUTE(SUBSTITUTE(SUBSTITUTE(SUBSTITUTE(
TRIM(CLEAN(Table_Text[[#This Row],[Config]])),
" {","{"),
"{ ","{"),
" }","}"),
"} ","}"),
" [","["),
"[ ","["),
" ]","]"),
"] ","]")</f>
        <v>"heading":{"text": "Resume Existing Quote"},</v>
      </c>
      <c r="I4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"Resume Existing Quote",</v>
      </c>
      <c r="J464" s="26" t="str">
        <f ca="1">SUBSTITUTE(SUBSTITUTE(SUBSTITUTE(SUBSTITUTE(SUBSTITUTE(SUBSTITUTE(SUBSTITUTE(SUBSTITUTE(
TRIM(CLEAN(Table_Text[[#This Row],[Quote]])),
" {","{"),
"{ ","{"),
" }","}"),
"} ","}"),
" [","["),
"[ ","["),
" ]","]"),
"] ","]")</f>
        <v>"heading": "Resume Existing Quote",</v>
      </c>
      <c r="K464" s="26"/>
      <c r="L464" s="52" t="s">
        <v>1811</v>
      </c>
    </row>
    <row r="465" spans="2:12" s="22" customFormat="1" ht="21" customHeight="1">
      <c r="B465" s="27" t="s">
        <v>37</v>
      </c>
      <c r="C465" s="27"/>
      <c r="D46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v>
      </c>
      <c r="E4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65" s="26" t="str">
        <f ca="1">IF(Table_Text[[#This Row],[Header]]="Yes","",IF(Table_Text[[#This Row],[Property]]&lt;&gt;"",SUBSTITUTE(Table_Text[[#This Row],[Type]]," ","")&amp;SUBSTITUTE(Table_Text[[#This Row],[Property]]," ",""),""))</f>
        <v>QuoteResumeText</v>
      </c>
      <c r="G4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"Would you like to resume the quote you previously created, or start a brand new quote?"
        },</v>
      </c>
      <c r="H465" s="68" t="str">
        <f ca="1">SUBSTITUTE(SUBSTITUTE(SUBSTITUTE(SUBSTITUTE(SUBSTITUTE(SUBSTITUTE(SUBSTITUTE(SUBSTITUTE(
TRIM(CLEAN(Table_Text[[#This Row],[Config]])),
" {","{"),
"{ ","{"),
" }","}"),
"} ","}"),
" [","["),
"[ ","["),
" ]","]"),
"] ","]")</f>
        <v>"text":{"text": "Would you like to resume the quote you previously created, or start a brand new quote?"},</v>
      </c>
      <c r="I4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"Would you like to resume the quote you previously created, or start a brand new quote?",</v>
      </c>
      <c r="J465" s="26" t="str">
        <f ca="1">SUBSTITUTE(SUBSTITUTE(SUBSTITUTE(SUBSTITUTE(SUBSTITUTE(SUBSTITUTE(SUBSTITUTE(SUBSTITUTE(
TRIM(CLEAN(Table_Text[[#This Row],[Quote]])),
" {","{"),
"{ ","{"),
" }","}"),
"} ","}"),
" [","["),
"[ ","["),
" ]","]"),
"] ","]")</f>
        <v>"text": "Would you like to resume the quote you previously created, or start a brand new quote?",</v>
      </c>
      <c r="K465" s="26"/>
      <c r="L465" s="52" t="s">
        <v>1812</v>
      </c>
    </row>
    <row r="466" spans="2:12" s="22" customFormat="1" ht="21" customHeight="1">
      <c r="B466" s="349" t="s">
        <v>1806</v>
      </c>
      <c r="C466" s="27"/>
      <c r="D46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v>
      </c>
      <c r="E4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startNewQuoteButton</v>
      </c>
      <c r="F466" s="26" t="str">
        <f ca="1">IF(Table_Text[[#This Row],[Header]]="Yes","",IF(Table_Text[[#This Row],[Property]]&lt;&gt;"",SUBSTITUTE(Table_Text[[#This Row],[Type]]," ","")&amp;SUBSTITUTE(Table_Text[[#This Row],[Property]]," ",""),""))</f>
        <v>QuoteResumeStartNewQuoteButton</v>
      </c>
      <c r="G4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"startNewQuoteButton": {
            "text": "New",
            "icon": "fa fa-plus"
        },</v>
      </c>
      <c r="H466" s="68" t="str">
        <f ca="1">SUBSTITUTE(SUBSTITUTE(SUBSTITUTE(SUBSTITUTE(SUBSTITUTE(SUBSTITUTE(SUBSTITUTE(SUBSTITUTE(
TRIM(CLEAN(Table_Text[[#This Row],[Config]])),
" {","{"),
"{ ","{"),
" }","}"),
"} ","}"),
" [","["),
"[ ","["),
" ]","]"),
"] ","]")</f>
        <v>"startNewQuoteButton":{"text": "New", "icon": "fa fa-plus"},</v>
      </c>
      <c r="I4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"startNewQuoteButton": "New",</v>
      </c>
      <c r="J466" s="26" t="str">
        <f ca="1">SUBSTITUTE(SUBSTITUTE(SUBSTITUTE(SUBSTITUTE(SUBSTITUTE(SUBSTITUTE(SUBSTITUTE(SUBSTITUTE(
TRIM(CLEAN(Table_Text[[#This Row],[Quote]])),
" {","{"),
"{ ","{"),
" }","}"),
"} ","}"),
" [","["),
"[ ","["),
" ]","]"),
"] ","]")</f>
        <v>"startNewQuoteButton": "New",</v>
      </c>
      <c r="K466" s="26" t="s">
        <v>1810</v>
      </c>
      <c r="L466" s="52" t="s">
        <v>1809</v>
      </c>
    </row>
    <row r="467" spans="2:12" s="22" customFormat="1" ht="21" customHeight="1">
      <c r="B467" s="28" t="s">
        <v>1807</v>
      </c>
      <c r="C467" s="27"/>
      <c r="D46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v>
      </c>
      <c r="E4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resumePreviousQuoteButton</v>
      </c>
      <c r="F467" s="26" t="str">
        <f ca="1">IF(Table_Text[[#This Row],[Header]]="Yes","",IF(Table_Text[[#This Row],[Property]]&lt;&gt;"",SUBSTITUTE(Table_Text[[#This Row],[Type]]," ","")&amp;SUBSTITUTE(Table_Text[[#This Row],[Property]]," ",""),""))</f>
        <v>QuoteResumeResumePreviousQuoteButton</v>
      </c>
      <c r="G4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"resumePreviousQuoteButton": {
            "text": "Resume",
            "icon": "fa fa-chevron-right"
        }
    },</v>
      </c>
      <c r="H467" s="68" t="str">
        <f ca="1">SUBSTITUTE(SUBSTITUTE(SUBSTITUTE(SUBSTITUTE(SUBSTITUTE(SUBSTITUTE(SUBSTITUTE(SUBSTITUTE(
TRIM(CLEAN(Table_Text[[#This Row],[Config]])),
" {","{"),
"{ ","{"),
" }","}"),
"} ","}"),
" [","["),
"[ ","["),
" ]","]"),
"] ","]")</f>
        <v>"resumePreviousQuoteButton":{"text": "Resume", "icon": "fa fa-chevron-right"}},</v>
      </c>
      <c r="I4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"resumePreviousQuoteButton": "Resume"
    },</v>
      </c>
      <c r="J467" s="26" t="str">
        <f ca="1">SUBSTITUTE(SUBSTITUTE(SUBSTITUTE(SUBSTITUTE(SUBSTITUTE(SUBSTITUTE(SUBSTITUTE(SUBSTITUTE(
TRIM(CLEAN(Table_Text[[#This Row],[Quote]])),
" {","{"),
"{ ","{"),
" }","}"),
"} ","}"),
" [","["),
"[ ","["),
" ]","]"),
"] ","]")</f>
        <v>"resumePreviousQuoteButton": "Resume"},</v>
      </c>
      <c r="K467" s="349" t="s">
        <v>1514</v>
      </c>
      <c r="L467" s="350" t="s">
        <v>1808</v>
      </c>
    </row>
    <row r="468" spans="2:12" s="22" customFormat="1" ht="21" customHeight="1" thickBot="1">
      <c r="B468" s="221" t="s">
        <v>1861</v>
      </c>
      <c r="C468" s="221" t="s">
        <v>60</v>
      </c>
      <c r="D468"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68"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quoteResumeExpired</v>
      </c>
      <c r="F468" s="221" t="str">
        <f>IF(Table_Text[[#This Row],[Header]]="Yes","",IF(Table_Text[[#This Row],[Property]]&lt;&gt;"",SUBSTITUTE(Table_Text[[#This Row],[Type]]," ","")&amp;SUBSTITUTE(Table_Text[[#This Row],[Property]]," ",""),""))</f>
        <v/>
      </c>
      <c r="G468"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"quoteResumeExpired": {</v>
      </c>
      <c r="H468" s="221" t="str">
        <f ca="1">SUBSTITUTE(SUBSTITUTE(SUBSTITUTE(SUBSTITUTE(SUBSTITUTE(SUBSTITUTE(SUBSTITUTE(SUBSTITUTE(
TRIM(CLEAN(Table_Text[[#This Row],[Config]])),
" {","{"),
"{ ","{"),
" }","}"),
"} ","}"),
" [","["),
"[ ","["),
" ]","]"),
"] ","]")</f>
        <v>"quoteResumeExpired":{</v>
      </c>
      <c r="I468"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"quoteResumeExpired": {</v>
      </c>
      <c r="J468" s="221" t="str">
        <f ca="1">SUBSTITUTE(SUBSTITUTE(SUBSTITUTE(SUBSTITUTE(SUBSTITUTE(SUBSTITUTE(SUBSTITUTE(SUBSTITUTE(
TRIM(CLEAN(Table_Text[[#This Row],[Quote]])),
" {","{"),
"{ ","{"),
" }","}"),
"} ","}"),
" [","["),
"[ ","["),
" ]","]"),
"] ","]")</f>
        <v>"quoteResumeExpired":{</v>
      </c>
      <c r="K468" s="221"/>
      <c r="L468" s="69"/>
    </row>
    <row r="469" spans="2:12" s="22" customFormat="1" ht="21" customHeight="1">
      <c r="B469" s="168" t="s">
        <v>615</v>
      </c>
      <c r="C469" s="27"/>
      <c r="D46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 Expired</v>
      </c>
      <c r="E4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69" s="26" t="str">
        <f ca="1">IF(Table_Text[[#This Row],[Header]]="Yes","",IF(Table_Text[[#This Row],[Property]]&lt;&gt;"",SUBSTITUTE(Table_Text[[#This Row],[Type]]," ","")&amp;SUBSTITUTE(Table_Text[[#This Row],[Property]]," ",""),""))</f>
        <v>QuoteResumeExpiredTopHeading</v>
      </c>
      <c r="G4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69" s="68" t="str">
        <f ca="1">SUBSTITUTE(SUBSTITUTE(SUBSTITUTE(SUBSTITUTE(SUBSTITUTE(SUBSTITUTE(SUBSTITUTE(SUBSTITUTE(
TRIM(CLEAN(Table_Text[[#This Row],[Config]])),
" {","{"),
"{ ","{"),
" }","}"),
"} ","}"),
" [","["),
"[ ","["),
" ]","]"),
"] ","]")</f>
        <v>"topHeading":{"text": "Special Insurance"},</v>
      </c>
      <c r="I4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69" s="26" t="str">
        <f ca="1">SUBSTITUTE(SUBSTITUTE(SUBSTITUTE(SUBSTITUTE(SUBSTITUTE(SUBSTITUTE(SUBSTITUTE(SUBSTITUTE(
TRIM(CLEAN(Table_Text[[#This Row],[Quote]])),
" {","{"),
"{ ","{"),
" }","}"),
"} ","}"),
" [","["),
"[ ","["),
" ]","]"),
"] ","]")</f>
        <v>"topHeading": "Special Insurance",</v>
      </c>
      <c r="K469" s="26"/>
      <c r="L469" s="52" t="str">
        <f>L19</f>
        <v>Special Insurance</v>
      </c>
    </row>
    <row r="470" spans="2:12" s="22" customFormat="1" ht="21" customHeight="1">
      <c r="B470" s="250" t="s">
        <v>383</v>
      </c>
      <c r="C470" s="27"/>
      <c r="D47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 Expired</v>
      </c>
      <c r="E4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70" s="26" t="str">
        <f ca="1">IF(Table_Text[[#This Row],[Header]]="Yes","",IF(Table_Text[[#This Row],[Property]]&lt;&gt;"",SUBSTITUTE(Table_Text[[#This Row],[Type]]," ","")&amp;SUBSTITUTE(Table_Text[[#This Row],[Property]]," ",""),""))</f>
        <v>QuoteResumeExpiredHeading</v>
      </c>
      <c r="G4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"Previous Quote Expired"
        },</v>
      </c>
      <c r="H470" s="68" t="str">
        <f ca="1">SUBSTITUTE(SUBSTITUTE(SUBSTITUTE(SUBSTITUTE(SUBSTITUTE(SUBSTITUTE(SUBSTITUTE(SUBSTITUTE(
TRIM(CLEAN(Table_Text[[#This Row],[Config]])),
" {","{"),
"{ ","{"),
" }","}"),
"} ","}"),
" [","["),
"[ ","["),
" ]","]"),
"] ","]")</f>
        <v>"heading":{"text": "Previous Quote Expired"},</v>
      </c>
      <c r="I4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"Previous Quote Expired",</v>
      </c>
      <c r="J470" s="26" t="str">
        <f ca="1">SUBSTITUTE(SUBSTITUTE(SUBSTITUTE(SUBSTITUTE(SUBSTITUTE(SUBSTITUTE(SUBSTITUTE(SUBSTITUTE(
TRIM(CLEAN(Table_Text[[#This Row],[Quote]])),
" {","{"),
"{ ","{"),
" }","}"),
"} ","}"),
" [","["),
"[ ","["),
" ]","]"),
"] ","]")</f>
        <v>"heading": "Previous Quote Expired",</v>
      </c>
      <c r="K470" s="26"/>
      <c r="L470" s="51" t="s">
        <v>1862</v>
      </c>
    </row>
    <row r="471" spans="2:12" s="22" customFormat="1" ht="21" customHeight="1">
      <c r="B471" s="27" t="s">
        <v>37</v>
      </c>
      <c r="C471" s="27"/>
      <c r="D47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 Expired</v>
      </c>
      <c r="E4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71" s="26" t="str">
        <f ca="1">IF(Table_Text[[#This Row],[Header]]="Yes","",IF(Table_Text[[#This Row],[Property]]&lt;&gt;"",SUBSTITUTE(Table_Text[[#This Row],[Type]]," ","")&amp;SUBSTITUTE(Table_Text[[#This Row],[Property]]," ",""),""))</f>
        <v>QuoteResumeExpiredText</v>
      </c>
      <c r="G4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"The quote you previously created has expired. Would you like to start a brand new quote, or would you like to pre-populate your new quote with the question answers from your previous quote?"
        },</v>
      </c>
      <c r="H471" s="68" t="str">
        <f ca="1">SUBSTITUTE(SUBSTITUTE(SUBSTITUTE(SUBSTITUTE(SUBSTITUTE(SUBSTITUTE(SUBSTITUTE(SUBSTITUTE(
TRIM(CLEAN(Table_Text[[#This Row],[Config]])),
" {","{"),
"{ ","{"),
" }","}"),
"} ","}"),
" [","["),
"[ ","["),
" ]","]"),
"] ","]")</f>
        <v>"text":{"text": "The quote you previously created has expired. Would you like to start a brand new quote, or would you like to pre-populate your new quote with the question answers from your previous quote?"},</v>
      </c>
      <c r="I4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"The quote you previously created has expired. Would you like to start a brand new quote, or would you like to pre-populate your new quote with the question answers from your previous quote?",</v>
      </c>
      <c r="J471" s="26" t="str">
        <f ca="1">SUBSTITUTE(SUBSTITUTE(SUBSTITUTE(SUBSTITUTE(SUBSTITUTE(SUBSTITUTE(SUBSTITUTE(SUBSTITUTE(
TRIM(CLEAN(Table_Text[[#This Row],[Quote]])),
" {","{"),
"{ ","{"),
" }","}"),
"} ","}"),
" [","["),
"[ ","["),
" ]","]"),
"] ","]")</f>
        <v>"text": "The quote you previously created has expired. Would you like to start a brand new quote, or would you like to pre-populate your new quote with the question answers from your previous quote?",</v>
      </c>
      <c r="K471" s="26"/>
      <c r="L471" s="52" t="s">
        <v>1865</v>
      </c>
    </row>
    <row r="472" spans="2:12" s="22" customFormat="1" ht="21" customHeight="1">
      <c r="B472" s="168" t="s">
        <v>622</v>
      </c>
      <c r="C472" s="27"/>
      <c r="D47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 Expired</v>
      </c>
      <c r="E4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72" s="26" t="str">
        <f ca="1">IF(Table_Text[[#This Row],[Header]]="Yes","",IF(Table_Text[[#This Row],[Property]]&lt;&gt;"",SUBSTITUTE(Table_Text[[#This Row],[Type]]," ","")&amp;SUBSTITUTE(Table_Text[[#This Row],[Property]]," ",""),""))</f>
        <v>QuoteResumeExpiredEnquiryButton</v>
      </c>
      <c r="G4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72" s="68" t="str">
        <f ca="1">SUBSTITUTE(SUBSTITUTE(SUBSTITUTE(SUBSTITUTE(SUBSTITUTE(SUBSTITUTE(SUBSTITUTE(SUBSTITUTE(
TRIM(CLEAN(Table_Text[[#This Row],[Config]])),
" {","{"),
"{ ","{"),
" }","}"),
"} ","}"),
" [","["),
"[ ","["),
" ]","]"),
"] ","]")</f>
        <v>"enquiryButton":{"text": "Enquire", "icon": "fa fa-phone"},</v>
      </c>
      <c r="I4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72" s="26" t="str">
        <f ca="1">SUBSTITUTE(SUBSTITUTE(SUBSTITUTE(SUBSTITUTE(SUBSTITUTE(SUBSTITUTE(SUBSTITUTE(SUBSTITUTE(
TRIM(CLEAN(Table_Text[[#This Row],[Quote]])),
" {","{"),
"{ ","{"),
" }","}"),
"} ","}"),
" [","["),
"[ ","["),
" ]","]"),
"] ","]")</f>
        <v>"enquiryButton": "Enquire",</v>
      </c>
      <c r="K472" s="168" t="s">
        <v>1520</v>
      </c>
      <c r="L472" s="172" t="s">
        <v>1430</v>
      </c>
    </row>
    <row r="473" spans="2:12" s="22" customFormat="1" ht="21" customHeight="1">
      <c r="B473" s="349" t="s">
        <v>1806</v>
      </c>
      <c r="C473" s="27"/>
      <c r="D47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 Expired</v>
      </c>
      <c r="E4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startNewQuoteButton</v>
      </c>
      <c r="F473" s="26" t="str">
        <f ca="1">IF(Table_Text[[#This Row],[Header]]="Yes","",IF(Table_Text[[#This Row],[Property]]&lt;&gt;"",SUBSTITUTE(Table_Text[[#This Row],[Type]]," ","")&amp;SUBSTITUTE(Table_Text[[#This Row],[Property]]," ",""),""))</f>
        <v>QuoteResumeExpiredStartNewQuoteButton</v>
      </c>
      <c r="G4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"startNewQuoteButton": {
            "text": "Start New",
            "icon": "fa fa-plus"
        },</v>
      </c>
      <c r="H473" s="68" t="str">
        <f ca="1">SUBSTITUTE(SUBSTITUTE(SUBSTITUTE(SUBSTITUTE(SUBSTITUTE(SUBSTITUTE(SUBSTITUTE(SUBSTITUTE(
TRIM(CLEAN(Table_Text[[#This Row],[Config]])),
" {","{"),
"{ ","{"),
" }","}"),
"} ","}"),
" [","["),
"[ ","["),
" ]","]"),
"] ","]")</f>
        <v>"startNewQuoteButton":{"text": "Start New", "icon": "fa fa-plus"},</v>
      </c>
      <c r="I4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"startNewQuoteButton": "Start New",</v>
      </c>
      <c r="J473" s="26" t="str">
        <f ca="1">SUBSTITUTE(SUBSTITUTE(SUBSTITUTE(SUBSTITUTE(SUBSTITUTE(SUBSTITUTE(SUBSTITUTE(SUBSTITUTE(
TRIM(CLEAN(Table_Text[[#This Row],[Quote]])),
" {","{"),
"{ ","{"),
" }","}"),
"} ","}"),
" [","["),
"[ ","["),
" ]","]"),
"] ","]")</f>
        <v>"startNewQuoteButton": "Start New",</v>
      </c>
      <c r="K473" s="26" t="s">
        <v>1810</v>
      </c>
      <c r="L473" s="52" t="s">
        <v>1864</v>
      </c>
    </row>
    <row r="474" spans="2:12" s="22" customFormat="1" ht="21" customHeight="1">
      <c r="B474" s="28" t="s">
        <v>1796</v>
      </c>
      <c r="C474" s="27"/>
      <c r="D47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Resume Expired</v>
      </c>
      <c r="E4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copyButton</v>
      </c>
      <c r="F474" s="26" t="str">
        <f ca="1">IF(Table_Text[[#This Row],[Header]]="Yes","",IF(Table_Text[[#This Row],[Property]]&lt;&gt;"",SUBSTITUTE(Table_Text[[#This Row],[Type]]," ","")&amp;SUBSTITUTE(Table_Text[[#This Row],[Property]]," ",""),""))</f>
        <v>QuoteResumeExpiredCopyButton</v>
      </c>
      <c r="G4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"copyButton": {
            "text": "Copy Answers",
            "icon": "fa fa-clone"
        }
    },</v>
      </c>
      <c r="H474" s="68" t="str">
        <f ca="1">SUBSTITUTE(SUBSTITUTE(SUBSTITUTE(SUBSTITUTE(SUBSTITUTE(SUBSTITUTE(SUBSTITUTE(SUBSTITUTE(
TRIM(CLEAN(Table_Text[[#This Row],[Config]])),
" {","{"),
"{ ","{"),
" }","}"),
"} ","}"),
" [","["),
"[ ","["),
" ]","]"),
"] ","]")</f>
        <v>"copyButton":{"text": "Copy Answers", "icon": "fa fa-clone"}},</v>
      </c>
      <c r="I4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"copyButton": "Copy Answers"
    },</v>
      </c>
      <c r="J474" s="26" t="str">
        <f ca="1">SUBSTITUTE(SUBSTITUTE(SUBSTITUTE(SUBSTITUTE(SUBSTITUTE(SUBSTITUTE(SUBSTITUTE(SUBSTITUTE(
TRIM(CLEAN(Table_Text[[#This Row],[Quote]])),
" {","{"),
"{ ","{"),
" }","}"),
"} ","}"),
" [","["),
"[ ","["),
" ]","]"),
"] ","]")</f>
        <v>"copyButton": "Copy Answers"},</v>
      </c>
      <c r="K474" s="236" t="s">
        <v>1797</v>
      </c>
      <c r="L474" s="51" t="s">
        <v>1863</v>
      </c>
    </row>
    <row r="475" spans="2:12" s="22" customFormat="1" ht="21.75" thickBot="1">
      <c r="B475" s="221" t="s">
        <v>1444</v>
      </c>
      <c r="C475" s="221" t="s">
        <v>60</v>
      </c>
      <c r="D475"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75"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createAccount</v>
      </c>
      <c r="F475" s="221" t="str">
        <f>IF(Table_Text[[#This Row],[Header]]="Yes","",IF(Table_Text[[#This Row],[Property]]&lt;&gt;"",SUBSTITUTE(Table_Text[[#This Row],[Type]]," ","")&amp;SUBSTITUTE(Table_Text[[#This Row],[Property]]," ",""),""))</f>
        <v/>
      </c>
      <c r="G475"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"createAccount": {</v>
      </c>
      <c r="H475" s="221" t="str">
        <f ca="1">SUBSTITUTE(SUBSTITUTE(SUBSTITUTE(SUBSTITUTE(SUBSTITUTE(SUBSTITUTE(SUBSTITUTE(SUBSTITUTE(
TRIM(CLEAN(Table_Text[[#This Row],[Config]])),
" {","{"),
"{ ","{"),
" }","}"),
"} ","}"),
" [","["),
"[ ","["),
" ]","]"),
"] ","]")</f>
        <v>"createAccount":{</v>
      </c>
      <c r="I475"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"createAccount": {</v>
      </c>
      <c r="J475" s="221" t="str">
        <f ca="1">SUBSTITUTE(SUBSTITUTE(SUBSTITUTE(SUBSTITUTE(SUBSTITUTE(SUBSTITUTE(SUBSTITUTE(SUBSTITUTE(
TRIM(CLEAN(Table_Text[[#This Row],[Quote]])),
" {","{"),
"{ ","{"),
" }","}"),
"} ","}"),
" [","["),
"[ ","["),
" ]","]"),
"] ","]")</f>
        <v>"createAccount":{</v>
      </c>
      <c r="K475" s="221"/>
      <c r="L475" s="69"/>
    </row>
    <row r="476" spans="2:12" s="22" customFormat="1" ht="21.75" hidden="1" thickBot="1">
      <c r="B476" s="27"/>
      <c r="C476" s="27"/>
      <c r="D4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Create Account</v>
      </c>
      <c r="E4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76" s="294" t="str">
        <f>IF(Table_Text[[#This Row],[Header]]="Yes","",IF(Table_Text[[#This Row],[Property]]&lt;&gt;"",SUBSTITUTE(Table_Text[[#This Row],[Type]]," ","")&amp;SUBSTITUTE(Table_Text[[#This Row],[Property]]," ",""),""))</f>
        <v/>
      </c>
      <c r="G476" s="29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76" s="68" t="str">
        <f ca="1">SUBSTITUTE(SUBSTITUTE(SUBSTITUTE(SUBSTITUTE(SUBSTITUTE(SUBSTITUTE(SUBSTITUTE(SUBSTITUTE(
TRIM(CLEAN(Table_Text[[#This Row],[Config]])),
" {","{"),
"{ ","{"),
" }","}"),
"} ","}"),
" [","["),
"[ ","["),
" ]","]"),
"] ","]")</f>
        <v/>
      </c>
      <c r="I4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76" s="294" t="str">
        <f ca="1">SUBSTITUTE(SUBSTITUTE(SUBSTITUTE(SUBSTITUTE(SUBSTITUTE(SUBSTITUTE(SUBSTITUTE(SUBSTITUTE(
TRIM(CLEAN(Table_Text[[#This Row],[Quote]])),
" {","{"),
"{ ","{"),
" }","}"),
"} ","}"),
" [","["),
"[ ","["),
" ]","]"),
"] ","]")</f>
        <v/>
      </c>
      <c r="K476" s="26"/>
      <c r="L476" s="52"/>
    </row>
    <row r="477" spans="2:12" s="22" customFormat="1" ht="21" customHeight="1">
      <c r="B477" s="168" t="s">
        <v>615</v>
      </c>
      <c r="C477" s="27"/>
      <c r="D47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Create Account</v>
      </c>
      <c r="E4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77" s="26" t="str">
        <f ca="1">IF(Table_Text[[#This Row],[Header]]="Yes","",IF(Table_Text[[#This Row],[Property]]&lt;&gt;"",SUBSTITUTE(Table_Text[[#This Row],[Type]]," ","")&amp;SUBSTITUTE(Table_Text[[#This Row],[Property]]," ",""),""))</f>
        <v>CreateAccountTopHeading</v>
      </c>
      <c r="G4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77" s="68" t="str">
        <f ca="1">SUBSTITUTE(SUBSTITUTE(SUBSTITUTE(SUBSTITUTE(SUBSTITUTE(SUBSTITUTE(SUBSTITUTE(SUBSTITUTE(
TRIM(CLEAN(Table_Text[[#This Row],[Config]])),
" {","{"),
"{ ","{"),
" }","}"),
"} ","}"),
" [","["),
"[ ","["),
" ]","]"),
"] ","]")</f>
        <v>"topHeading":{"text": "Special Insurance"},</v>
      </c>
      <c r="I4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77" s="26" t="str">
        <f ca="1">SUBSTITUTE(SUBSTITUTE(SUBSTITUTE(SUBSTITUTE(SUBSTITUTE(SUBSTITUTE(SUBSTITUTE(SUBSTITUTE(
TRIM(CLEAN(Table_Text[[#This Row],[Quote]])),
" {","{"),
"{ ","{"),
" }","}"),
"} ","}"),
" [","["),
"[ ","["),
" ]","]"),
"] ","]")</f>
        <v>"topHeading": "Special Insurance",</v>
      </c>
      <c r="K477" s="26"/>
      <c r="L477" s="52" t="str">
        <f>L19</f>
        <v>Special Insurance</v>
      </c>
    </row>
    <row r="478" spans="2:12" s="22" customFormat="1" ht="21" customHeight="1">
      <c r="B478" s="250" t="s">
        <v>383</v>
      </c>
      <c r="C478" s="27"/>
      <c r="D47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Create Account</v>
      </c>
      <c r="E4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78" s="26" t="str">
        <f ca="1">IF(Table_Text[[#This Row],[Header]]="Yes","",IF(Table_Text[[#This Row],[Property]]&lt;&gt;"",SUBSTITUTE(Table_Text[[#This Row],[Type]]," ","")&amp;SUBSTITUTE(Table_Text[[#This Row],[Property]]," ",""),""))</f>
        <v>CreateAccountHeading</v>
      </c>
      <c r="G4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"Create Account"
        },</v>
      </c>
      <c r="H478" s="68" t="str">
        <f ca="1">SUBSTITUTE(SUBSTITUTE(SUBSTITUTE(SUBSTITUTE(SUBSTITUTE(SUBSTITUTE(SUBSTITUTE(SUBSTITUTE(
TRIM(CLEAN(Table_Text[[#This Row],[Config]])),
" {","{"),
"{ ","{"),
" }","}"),
"} ","}"),
" [","["),
"[ ","["),
" ]","]"),
"] ","]")</f>
        <v>"heading":{"text": "Create Account"},</v>
      </c>
      <c r="I4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"Create Account",</v>
      </c>
      <c r="J478" s="26" t="str">
        <f ca="1">SUBSTITUTE(SUBSTITUTE(SUBSTITUTE(SUBSTITUTE(SUBSTITUTE(SUBSTITUTE(SUBSTITUTE(SUBSTITUTE(
TRIM(CLEAN(Table_Text[[#This Row],[Quote]])),
" {","{"),
"{ ","{"),
" }","}"),
"} ","}"),
" [","["),
"[ ","["),
" ]","]"),
"] ","]")</f>
        <v>"heading": "Create Account",</v>
      </c>
      <c r="K478" s="26"/>
      <c r="L478" s="52" t="s">
        <v>1444</v>
      </c>
    </row>
    <row r="479" spans="2:12" s="22" customFormat="1" ht="21" customHeight="1">
      <c r="B479" s="27" t="s">
        <v>37</v>
      </c>
      <c r="C479" s="27"/>
      <c r="D47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Create Account</v>
      </c>
      <c r="E4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79" s="26" t="str">
        <f ca="1">IF(Table_Text[[#This Row],[Header]]="Yes","",IF(Table_Text[[#This Row],[Property]]&lt;&gt;"",SUBSTITUTE(Table_Text[[#This Row],[Type]]," ","")&amp;SUBSTITUTE(Table_Text[[#This Row],[Property]]," ",""),""))</f>
        <v>CreateAccountText</v>
      </c>
      <c r="G4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"Please confirm your personal details below before proceeding to create your account."
        },</v>
      </c>
      <c r="H479" s="68" t="str">
        <f ca="1">SUBSTITUTE(SUBSTITUTE(SUBSTITUTE(SUBSTITUTE(SUBSTITUTE(SUBSTITUTE(SUBSTITUTE(SUBSTITUTE(
TRIM(CLEAN(Table_Text[[#This Row],[Config]])),
" {","{"),
"{ ","{"),
" }","}"),
"} ","}"),
" [","["),
"[ ","["),
" ]","]"),
"] ","]")</f>
        <v>"text":{"text": "Please confirm your personal details below before proceeding to create your account."},</v>
      </c>
      <c r="I4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"Please confirm your personal details below before proceeding to create your account.",</v>
      </c>
      <c r="J479" s="26" t="str">
        <f ca="1">SUBSTITUTE(SUBSTITUTE(SUBSTITUTE(SUBSTITUTE(SUBSTITUTE(SUBSTITUTE(SUBSTITUTE(SUBSTITUTE(
TRIM(CLEAN(Table_Text[[#This Row],[Quote]])),
" {","{"),
"{ ","{"),
" }","}"),
"} ","}"),
" [","["),
"[ ","["),
" ]","]"),
"] ","]")</f>
        <v>"text": "Please confirm your personal details below before proceeding to create your account.",</v>
      </c>
      <c r="K479" s="26"/>
      <c r="L479" s="52" t="s">
        <v>1447</v>
      </c>
    </row>
    <row r="480" spans="2:12" s="22" customFormat="1" ht="21" customHeight="1">
      <c r="B480" s="297" t="s">
        <v>622</v>
      </c>
      <c r="C480" s="27"/>
      <c r="D48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Create Account</v>
      </c>
      <c r="E4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80" s="26" t="str">
        <f ca="1">IF(Table_Text[[#This Row],[Header]]="Yes","",IF(Table_Text[[#This Row],[Property]]&lt;&gt;"",SUBSTITUTE(Table_Text[[#This Row],[Type]]," ","")&amp;SUBSTITUTE(Table_Text[[#This Row],[Property]]," ",""),""))</f>
        <v>CreateAccountEnquiryButton</v>
      </c>
      <c r="G4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80" s="68" t="str">
        <f ca="1">SUBSTITUTE(SUBSTITUTE(SUBSTITUTE(SUBSTITUTE(SUBSTITUTE(SUBSTITUTE(SUBSTITUTE(SUBSTITUTE(
TRIM(CLEAN(Table_Text[[#This Row],[Config]])),
" {","{"),
"{ ","{"),
" }","}"),
"} ","}"),
" [","["),
"[ ","["),
" ]","]"),
"] ","]")</f>
        <v>"enquiryButton":{"text": "Enquire", "icon": "fa fa-phone"},</v>
      </c>
      <c r="I4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80" s="26" t="str">
        <f ca="1">SUBSTITUTE(SUBSTITUTE(SUBSTITUTE(SUBSTITUTE(SUBSTITUTE(SUBSTITUTE(SUBSTITUTE(SUBSTITUTE(
TRIM(CLEAN(Table_Text[[#This Row],[Quote]])),
" {","{"),
"{ ","{"),
" }","}"),
"} ","}"),
" [","["),
"[ ","["),
" ]","]"),
"] ","]")</f>
        <v>"enquiryButton": "Enquire",</v>
      </c>
      <c r="K480" s="168" t="s">
        <v>1520</v>
      </c>
      <c r="L480" s="172" t="s">
        <v>1430</v>
      </c>
    </row>
    <row r="481" spans="2:12" s="22" customFormat="1" ht="21" customHeight="1">
      <c r="B481" s="297" t="s">
        <v>1446</v>
      </c>
      <c r="C481" s="27"/>
      <c r="D4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Create Account</v>
      </c>
      <c r="E4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createButton</v>
      </c>
      <c r="F481" s="26" t="str">
        <f ca="1">IF(Table_Text[[#This Row],[Header]]="Yes","",IF(Table_Text[[#This Row],[Property]]&lt;&gt;"",SUBSTITUTE(Table_Text[[#This Row],[Type]]," ","")&amp;SUBSTITUTE(Table_Text[[#This Row],[Property]]," ",""),""))</f>
        <v>CreateAccountCreateButton</v>
      </c>
      <c r="G4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"createButton": {
            "text": "Create Account",
            "icon": "fa fa-check"
        }
    },</v>
      </c>
      <c r="H481" s="68" t="str">
        <f ca="1">SUBSTITUTE(SUBSTITUTE(SUBSTITUTE(SUBSTITUTE(SUBSTITUTE(SUBSTITUTE(SUBSTITUTE(SUBSTITUTE(
TRIM(CLEAN(Table_Text[[#This Row],[Config]])),
" {","{"),
"{ ","{"),
" }","}"),
"} ","}"),
" [","["),
"[ ","["),
" ]","]"),
"] ","]")</f>
        <v>"createButton":{"text": "Create Account", "icon": "fa fa-check"}},</v>
      </c>
      <c r="I4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"createButton": "Create Account"
    },</v>
      </c>
      <c r="J481" s="26" t="str">
        <f ca="1">SUBSTITUTE(SUBSTITUTE(SUBSTITUTE(SUBSTITUTE(SUBSTITUTE(SUBSTITUTE(SUBSTITUTE(SUBSTITUTE(
TRIM(CLEAN(Table_Text[[#This Row],[Quote]])),
" {","{"),
"{ ","{"),
" }","}"),
"} ","}"),
" [","["),
"[ ","["),
" ]","]"),
"] ","]")</f>
        <v>"createButton": "Create Account"},</v>
      </c>
      <c r="K481" s="198" t="s">
        <v>746</v>
      </c>
      <c r="L481" s="51" t="s">
        <v>1444</v>
      </c>
    </row>
    <row r="482" spans="2:12" s="22" customFormat="1" ht="21.75" thickBot="1">
      <c r="B482" s="221" t="s">
        <v>1445</v>
      </c>
      <c r="C482" s="221" t="s">
        <v>60</v>
      </c>
      <c r="D482"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82"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accountCreated</v>
      </c>
      <c r="F482" s="221" t="str">
        <f>IF(Table_Text[[#This Row],[Header]]="Yes","",IF(Table_Text[[#This Row],[Property]]&lt;&gt;"",SUBSTITUTE(Table_Text[[#This Row],[Type]]," ","")&amp;SUBSTITUTE(Table_Text[[#This Row],[Property]]," ",""),""))</f>
        <v/>
      </c>
      <c r="G482"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"accountCreated": {</v>
      </c>
      <c r="H482" s="221" t="str">
        <f ca="1">SUBSTITUTE(SUBSTITUTE(SUBSTITUTE(SUBSTITUTE(SUBSTITUTE(SUBSTITUTE(SUBSTITUTE(SUBSTITUTE(
TRIM(CLEAN(Table_Text[[#This Row],[Config]])),
" {","{"),
"{ ","{"),
" }","}"),
"} ","}"),
" [","["),
"[ ","["),
" ]","]"),
"] ","]")</f>
        <v>"accountCreated":{</v>
      </c>
      <c r="I482"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"accountCreated": {</v>
      </c>
      <c r="J482" s="221" t="str">
        <f ca="1">SUBSTITUTE(SUBSTITUTE(SUBSTITUTE(SUBSTITUTE(SUBSTITUTE(SUBSTITUTE(SUBSTITUTE(SUBSTITUTE(
TRIM(CLEAN(Table_Text[[#This Row],[Quote]])),
" {","{"),
"{ ","{"),
" }","}"),
"} ","}"),
" [","["),
"[ ","["),
" ]","]"),
"] ","]")</f>
        <v>"accountCreated":{</v>
      </c>
      <c r="K482" s="221"/>
      <c r="L482" s="69"/>
    </row>
    <row r="483" spans="2:12" s="22" customFormat="1" ht="21.75" hidden="1" thickBot="1">
      <c r="B483" s="27"/>
      <c r="C483" s="27"/>
      <c r="D4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Account Created</v>
      </c>
      <c r="E4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83" s="294" t="str">
        <f>IF(Table_Text[[#This Row],[Header]]="Yes","",IF(Table_Text[[#This Row],[Property]]&lt;&gt;"",SUBSTITUTE(Table_Text[[#This Row],[Type]]," ","")&amp;SUBSTITUTE(Table_Text[[#This Row],[Property]]," ",""),""))</f>
        <v/>
      </c>
      <c r="G483" s="29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83" s="68" t="str">
        <f ca="1">SUBSTITUTE(SUBSTITUTE(SUBSTITUTE(SUBSTITUTE(SUBSTITUTE(SUBSTITUTE(SUBSTITUTE(SUBSTITUTE(
TRIM(CLEAN(Table_Text[[#This Row],[Config]])),
" {","{"),
"{ ","{"),
" }","}"),
"} ","}"),
" [","["),
"[ ","["),
" ]","]"),
"] ","]")</f>
        <v/>
      </c>
      <c r="I4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83" s="294" t="str">
        <f ca="1">SUBSTITUTE(SUBSTITUTE(SUBSTITUTE(SUBSTITUTE(SUBSTITUTE(SUBSTITUTE(SUBSTITUTE(SUBSTITUTE(
TRIM(CLEAN(Table_Text[[#This Row],[Quote]])),
" {","{"),
"{ ","{"),
" }","}"),
"} ","}"),
" [","["),
"[ ","["),
" ]","]"),
"] ","]")</f>
        <v/>
      </c>
      <c r="K483" s="26"/>
      <c r="L483" s="52"/>
    </row>
    <row r="484" spans="2:12" s="22" customFormat="1" ht="21" customHeight="1">
      <c r="B484" s="168" t="s">
        <v>615</v>
      </c>
      <c r="C484" s="27"/>
      <c r="D4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Account Created</v>
      </c>
      <c r="E4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84" s="26" t="str">
        <f ca="1">IF(Table_Text[[#This Row],[Header]]="Yes","",IF(Table_Text[[#This Row],[Property]]&lt;&gt;"",SUBSTITUTE(Table_Text[[#This Row],[Type]]," ","")&amp;SUBSTITUTE(Table_Text[[#This Row],[Property]]," ",""),""))</f>
        <v>AccountCreatedTopHeading</v>
      </c>
      <c r="G4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84" s="68" t="str">
        <f ca="1">SUBSTITUTE(SUBSTITUTE(SUBSTITUTE(SUBSTITUTE(SUBSTITUTE(SUBSTITUTE(SUBSTITUTE(SUBSTITUTE(
TRIM(CLEAN(Table_Text[[#This Row],[Config]])),
" {","{"),
"{ ","{"),
" }","}"),
"} ","}"),
" [","["),
"[ ","["),
" ]","]"),
"] ","]")</f>
        <v>"topHeading":{"text": "Special Insurance"},</v>
      </c>
      <c r="I4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84" s="26" t="str">
        <f ca="1">SUBSTITUTE(SUBSTITUTE(SUBSTITUTE(SUBSTITUTE(SUBSTITUTE(SUBSTITUTE(SUBSTITUTE(SUBSTITUTE(
TRIM(CLEAN(Table_Text[[#This Row],[Quote]])),
" {","{"),
"{ ","{"),
" }","}"),
"} ","}"),
" [","["),
"[ ","["),
" ]","]"),
"] ","]")</f>
        <v>"topHeading": "Special Insurance",</v>
      </c>
      <c r="K484" s="26"/>
      <c r="L484" s="52" t="str">
        <f>L19</f>
        <v>Special Insurance</v>
      </c>
    </row>
    <row r="485" spans="2:12" s="22" customFormat="1" ht="21" customHeight="1">
      <c r="B485" s="250" t="s">
        <v>383</v>
      </c>
      <c r="C485" s="27"/>
      <c r="D4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Account Created</v>
      </c>
      <c r="E4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85" s="26" t="str">
        <f ca="1">IF(Table_Text[[#This Row],[Header]]="Yes","",IF(Table_Text[[#This Row],[Property]]&lt;&gt;"",SUBSTITUTE(Table_Text[[#This Row],[Type]]," ","")&amp;SUBSTITUTE(Table_Text[[#This Row],[Property]]," ",""),""))</f>
        <v>AccountCreatedHeading</v>
      </c>
      <c r="G4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"Account Created"
        },</v>
      </c>
      <c r="H485" s="68" t="str">
        <f ca="1">SUBSTITUTE(SUBSTITUTE(SUBSTITUTE(SUBSTITUTE(SUBSTITUTE(SUBSTITUTE(SUBSTITUTE(SUBSTITUTE(
TRIM(CLEAN(Table_Text[[#This Row],[Config]])),
" {","{"),
"{ ","{"),
" }","}"),
"} ","}"),
" [","["),
"[ ","["),
" ]","]"),
"] ","]")</f>
        <v>"heading":{"text": "Account Created"},</v>
      </c>
      <c r="I4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"Account Created",</v>
      </c>
      <c r="J485" s="26" t="str">
        <f ca="1">SUBSTITUTE(SUBSTITUTE(SUBSTITUTE(SUBSTITUTE(SUBSTITUTE(SUBSTITUTE(SUBSTITUTE(SUBSTITUTE(
TRIM(CLEAN(Table_Text[[#This Row],[Quote]])),
" {","{"),
"{ ","{"),
" }","}"),
"} ","}"),
" [","["),
"[ ","["),
" ]","]"),
"] ","]")</f>
        <v>"heading": "Account Created",</v>
      </c>
      <c r="K485" s="26"/>
      <c r="L485" s="52" t="s">
        <v>1445</v>
      </c>
    </row>
    <row r="486" spans="2:12" s="22" customFormat="1" ht="21" customHeight="1">
      <c r="B486" s="27" t="s">
        <v>37</v>
      </c>
      <c r="C486" s="27"/>
      <c r="D4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Account Created</v>
      </c>
      <c r="E4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86" s="26" t="str">
        <f ca="1">IF(Table_Text[[#This Row],[Header]]="Yes","",IF(Table_Text[[#This Row],[Property]]&lt;&gt;"",SUBSTITUTE(Table_Text[[#This Row],[Type]]," ","")&amp;SUBSTITUTE(Table_Text[[#This Row],[Property]]," ",""),""))</f>
        <v>AccountCreatedText</v>
      </c>
      <c r="G4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user account has been created. To make sure that your information is protected an email has been sent to you with a link to create a password and activate your account."
        },</v>
      </c>
      <c r="H486" s="68" t="str">
        <f ca="1">SUBSTITUTE(SUBSTITUTE(SUBSTITUTE(SUBSTITUTE(SUBSTITUTE(SUBSTITUTE(SUBSTITUTE(SUBSTITUTE(
TRIM(CLEAN(Table_Text[[#This Row],[Config]])),
" {","{"),
"{ ","{"),
" }","}"),
"} ","}"),
" [","["),
"[ ","["),
" ]","]"),
"] ","]")</f>
        <v>"text":{"text": "Your user account has been created. To make sure that your information is protected an email has been sent to you with a link to create a password and activate your account."},</v>
      </c>
      <c r="I4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user account has been created. To make sure that your information is protected an email has been sent to you with a link to create a password and activate your account.",</v>
      </c>
      <c r="J486" s="26" t="str">
        <f ca="1">SUBSTITUTE(SUBSTITUTE(SUBSTITUTE(SUBSTITUTE(SUBSTITUTE(SUBSTITUTE(SUBSTITUTE(SUBSTITUTE(
TRIM(CLEAN(Table_Text[[#This Row],[Quote]])),
" {","{"),
"{ ","{"),
" }","}"),
"} ","}"),
" [","["),
"[ ","["),
" ]","]"),
"] ","]")</f>
        <v>"text": "Your user account has been created. To make sure that your information is protected an email has been sent to you with a link to create a password and activate your account.",</v>
      </c>
      <c r="K486" s="26"/>
      <c r="L486" s="52" t="s">
        <v>1448</v>
      </c>
    </row>
    <row r="487" spans="2:12" s="22" customFormat="1" ht="21" customHeight="1">
      <c r="B487" s="297" t="s">
        <v>622</v>
      </c>
      <c r="C487" s="27"/>
      <c r="D48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Account Created</v>
      </c>
      <c r="E48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87" s="26" t="str">
        <f ca="1">IF(Table_Text[[#This Row],[Header]]="Yes","",IF(Table_Text[[#This Row],[Property]]&lt;&gt;"",SUBSTITUTE(Table_Text[[#This Row],[Type]]," ","")&amp;SUBSTITUTE(Table_Text[[#This Row],[Property]]," ",""),""))</f>
        <v>AccountCreatedEnquiryButton</v>
      </c>
      <c r="G48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87" s="68" t="str">
        <f ca="1">SUBSTITUTE(SUBSTITUTE(SUBSTITUTE(SUBSTITUTE(SUBSTITUTE(SUBSTITUTE(SUBSTITUTE(SUBSTITUTE(
TRIM(CLEAN(Table_Text[[#This Row],[Config]])),
" {","{"),
"{ ","{"),
" }","}"),
"} ","}"),
" [","["),
"[ ","["),
" ]","]"),
"] ","]")</f>
        <v>"enquiryButton":{"text": "Enquire", "icon": "fa fa-phone"},</v>
      </c>
      <c r="I48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87" s="26" t="str">
        <f ca="1">SUBSTITUTE(SUBSTITUTE(SUBSTITUTE(SUBSTITUTE(SUBSTITUTE(SUBSTITUTE(SUBSTITUTE(SUBSTITUTE(
TRIM(CLEAN(Table_Text[[#This Row],[Quote]])),
" {","{"),
"{ ","{"),
" }","}"),
"} ","}"),
" [","["),
"[ ","["),
" ]","]"),
"] ","]")</f>
        <v>"enquiryButton": "Enquire",</v>
      </c>
      <c r="K487" s="168" t="s">
        <v>1520</v>
      </c>
      <c r="L487" s="172" t="s">
        <v>1430</v>
      </c>
    </row>
    <row r="488" spans="2:12" s="22" customFormat="1" ht="21" customHeight="1">
      <c r="B488" s="27" t="s">
        <v>1670</v>
      </c>
      <c r="C488" s="27"/>
      <c r="D48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Account Created</v>
      </c>
      <c r="E48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88" s="26" t="str">
        <f ca="1">IF(Table_Text[[#This Row],[Header]]="Yes","",IF(Table_Text[[#This Row],[Property]]&lt;&gt;"",SUBSTITUTE(Table_Text[[#This Row],[Type]]," ","")&amp;SUBSTITUTE(Table_Text[[#This Row],[Property]]," ",""),""))</f>
        <v>AccountCreatedCloseButton</v>
      </c>
      <c r="G4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
    },</v>
      </c>
      <c r="H488" s="68" t="str">
        <f ca="1">SUBSTITUTE(SUBSTITUTE(SUBSTITUTE(SUBSTITUTE(SUBSTITUTE(SUBSTITUTE(SUBSTITUTE(SUBSTITUTE(
TRIM(CLEAN(Table_Text[[#This Row],[Config]])),
" {","{"),
"{ ","{"),
" }","}"),
"} ","}"),
" [","["),
"[ ","["),
" ]","]"),
"] ","]")</f>
        <v>"closeButton":{"text": "Close", "icon": "fa fa-check"}},</v>
      </c>
      <c r="I48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
    },</v>
      </c>
      <c r="J488" s="26" t="str">
        <f ca="1">SUBSTITUTE(SUBSTITUTE(SUBSTITUTE(SUBSTITUTE(SUBSTITUTE(SUBSTITUTE(SUBSTITUTE(SUBSTITUTE(
TRIM(CLEAN(Table_Text[[#This Row],[Quote]])),
" {","{"),
"{ ","{"),
" }","}"),
"} ","}"),
" [","["),
"[ ","["),
" ]","]"),
"] ","]")</f>
        <v>"closeButton": "Close"},</v>
      </c>
      <c r="K488" s="198" t="s">
        <v>746</v>
      </c>
      <c r="L488" s="52" t="s">
        <v>1321</v>
      </c>
    </row>
    <row r="489" spans="2:12" s="22" customFormat="1" ht="21" customHeight="1" thickBot="1">
      <c r="B489" s="221" t="s">
        <v>924</v>
      </c>
      <c r="C489" s="221" t="s">
        <v>60</v>
      </c>
      <c r="D489"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89"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purchaseDeclined</v>
      </c>
      <c r="F489" s="221" t="str">
        <f>IF(Table_Text[[#This Row],[Header]]="Yes","",IF(Table_Text[[#This Row],[Property]]&lt;&gt;"",SUBSTITUTE(Table_Text[[#This Row],[Type]]," ","")&amp;SUBSTITUTE(Table_Text[[#This Row],[Property]]," ",""),""))</f>
        <v/>
      </c>
      <c r="G489"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"purchaseDeclined": {</v>
      </c>
      <c r="H489" s="221" t="str">
        <f ca="1">SUBSTITUTE(SUBSTITUTE(SUBSTITUTE(SUBSTITUTE(SUBSTITUTE(SUBSTITUTE(SUBSTITUTE(SUBSTITUTE(
TRIM(CLEAN(Table_Text[[#This Row],[Config]])),
" {","{"),
"{ ","{"),
" }","}"),
"} ","}"),
" [","["),
"[ ","["),
" ]","]"),
"] ","]")</f>
        <v>"purchaseDeclined":{</v>
      </c>
      <c r="I489"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"purchaseDeclined": {</v>
      </c>
      <c r="J489" s="221" t="str">
        <f ca="1">SUBSTITUTE(SUBSTITUTE(SUBSTITUTE(SUBSTITUTE(SUBSTITUTE(SUBSTITUTE(SUBSTITUTE(SUBSTITUTE(
TRIM(CLEAN(Table_Text[[#This Row],[Quote]])),
" {","{"),
"{ ","{"),
" }","}"),
"} ","}"),
" [","["),
"[ ","["),
" ]","]"),
"] ","]")</f>
        <v>"purchaseDeclined":{</v>
      </c>
      <c r="K489" s="221"/>
      <c r="L489" s="69"/>
    </row>
    <row r="490" spans="2:12" s="22" customFormat="1" ht="21" hidden="1" customHeight="1" thickBot="1">
      <c r="B490" s="27"/>
      <c r="C490" s="27"/>
      <c r="D49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4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90" s="294" t="str">
        <f>IF(Table_Text[[#This Row],[Header]]="Yes","",IF(Table_Text[[#This Row],[Property]]&lt;&gt;"",SUBSTITUTE(Table_Text[[#This Row],[Type]]," ","")&amp;SUBSTITUTE(Table_Text[[#This Row],[Property]]," ",""),""))</f>
        <v/>
      </c>
      <c r="G490" s="29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90" s="68" t="str">
        <f ca="1">SUBSTITUTE(SUBSTITUTE(SUBSTITUTE(SUBSTITUTE(SUBSTITUTE(SUBSTITUTE(SUBSTITUTE(SUBSTITUTE(
TRIM(CLEAN(Table_Text[[#This Row],[Config]])),
" {","{"),
"{ ","{"),
" }","}"),
"} ","}"),
" [","["),
"[ ","["),
" ]","]"),
"] ","]")</f>
        <v/>
      </c>
      <c r="I4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90" s="294" t="str">
        <f ca="1">SUBSTITUTE(SUBSTITUTE(SUBSTITUTE(SUBSTITUTE(SUBSTITUTE(SUBSTITUTE(SUBSTITUTE(SUBSTITUTE(
TRIM(CLEAN(Table_Text[[#This Row],[Quote]])),
" {","{"),
"{ ","{"),
" }","}"),
"} ","}"),
" [","["),
"[ ","["),
" ]","]"),
"] ","]")</f>
        <v/>
      </c>
      <c r="K490" s="26"/>
      <c r="L490" s="52"/>
    </row>
    <row r="491" spans="2:12" s="22" customFormat="1" ht="21" customHeight="1">
      <c r="B491" s="168" t="s">
        <v>615</v>
      </c>
      <c r="C491" s="27"/>
      <c r="D49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4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91" s="26" t="str">
        <f ca="1">IF(Table_Text[[#This Row],[Header]]="Yes","",IF(Table_Text[[#This Row],[Property]]&lt;&gt;"",SUBSTITUTE(Table_Text[[#This Row],[Type]]," ","")&amp;SUBSTITUTE(Table_Text[[#This Row],[Property]]," ",""),""))</f>
        <v>PurchaseDeclinedTopHeading</v>
      </c>
      <c r="G4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91" s="68" t="str">
        <f ca="1">SUBSTITUTE(SUBSTITUTE(SUBSTITUTE(SUBSTITUTE(SUBSTITUTE(SUBSTITUTE(SUBSTITUTE(SUBSTITUTE(
TRIM(CLEAN(Table_Text[[#This Row],[Config]])),
" {","{"),
"{ ","{"),
" }","}"),
"} ","}"),
" [","["),
"[ ","["),
" ]","]"),
"] ","]")</f>
        <v>"topHeading":{"text": "Special Insurance"},</v>
      </c>
      <c r="I4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91" s="26" t="str">
        <f ca="1">SUBSTITUTE(SUBSTITUTE(SUBSTITUTE(SUBSTITUTE(SUBSTITUTE(SUBSTITUTE(SUBSTITUTE(SUBSTITUTE(
TRIM(CLEAN(Table_Text[[#This Row],[Quote]])),
" {","{"),
"{ ","{"),
" }","}"),
"} ","}"),
" [","["),
"[ ","["),
" ]","]"),
"] ","]")</f>
        <v>"topHeading": "Special Insurance",</v>
      </c>
      <c r="K491" s="26"/>
      <c r="L491" s="52" t="str">
        <f>L19</f>
        <v>Special Insurance</v>
      </c>
    </row>
    <row r="492" spans="2:12" s="22" customFormat="1" ht="21" customHeight="1">
      <c r="B492" s="250" t="s">
        <v>383</v>
      </c>
      <c r="C492" s="27"/>
      <c r="D49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49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492" s="26" t="str">
        <f ca="1">IF(Table_Text[[#This Row],[Header]]="Yes","",IF(Table_Text[[#This Row],[Property]]&lt;&gt;"",SUBSTITUTE(Table_Text[[#This Row],[Type]]," ","")&amp;SUBSTITUTE(Table_Text[[#This Row],[Property]]," ",""),""))</f>
        <v>PurchaseDeclinedHeading</v>
      </c>
      <c r="G49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492" s="68" t="str">
        <f ca="1">SUBSTITUTE(SUBSTITUTE(SUBSTITUTE(SUBSTITUTE(SUBSTITUTE(SUBSTITUTE(SUBSTITUTE(SUBSTITUTE(
TRIM(CLEAN(Table_Text[[#This Row],[Config]])),
" {","{"),
"{ ","{"),
" }","}"),
"} ","}"),
" [","["),
"[ ","["),
" ]","]"),
"] ","]")</f>
        <v>"heading":{"text": "Quote Declined"},</v>
      </c>
      <c r="I49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492" s="26" t="str">
        <f ca="1">SUBSTITUTE(SUBSTITUTE(SUBSTITUTE(SUBSTITUTE(SUBSTITUTE(SUBSTITUTE(SUBSTITUTE(SUBSTITUTE(
TRIM(CLEAN(Table_Text[[#This Row],[Quote]])),
" {","{"),
"{ ","{"),
" }","}"),
"} ","}"),
" [","["),
"[ ","["),
" ]","]"),
"] ","]")</f>
        <v>"heading": "Quote Declined",</v>
      </c>
      <c r="K492" s="26"/>
      <c r="L492" s="241" t="s">
        <v>599</v>
      </c>
    </row>
    <row r="493" spans="2:12" s="22" customFormat="1" ht="21" customHeight="1">
      <c r="B493" s="250" t="s">
        <v>37</v>
      </c>
      <c r="C493" s="27"/>
      <c r="D4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4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493" s="26" t="str">
        <f ca="1">IF(Table_Text[[#This Row],[Header]]="Yes","",IF(Table_Text[[#This Row],[Property]]&lt;&gt;"",SUBSTITUTE(Table_Text[[#This Row],[Type]]," ","")&amp;SUBSTITUTE(Table_Text[[#This Row],[Property]]," ",""),""))</f>
        <v>PurchaseDeclinedText</v>
      </c>
      <c r="G4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"If there is anything else we can help you with, please request a call-back and one of our representatives will contact you within one business day."
        },</v>
      </c>
      <c r="H493" s="68" t="str">
        <f ca="1">SUBSTITUTE(SUBSTITUTE(SUBSTITUTE(SUBSTITUTE(SUBSTITUTE(SUBSTITUTE(SUBSTITUTE(SUBSTITUTE(
TRIM(CLEAN(Table_Text[[#This Row],[Config]])),
" {","{"),
"{ ","{"),
" }","}"),
"} ","}"),
" [","["),
"[ ","["),
" ]","]"),
"] ","]")</f>
        <v>"text":{"text": "If there is anything else we can help you with, please request a call-back and one of our representatives will contact you within one business day."},</v>
      </c>
      <c r="I4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"If there is anything else we can help you with, please request a call-back and one of our representatives will contact you within one business day.",</v>
      </c>
      <c r="J493" s="26" t="str">
        <f ca="1">SUBSTITUTE(SUBSTITUTE(SUBSTITUTE(SUBSTITUTE(SUBSTITUTE(SUBSTITUTE(SUBSTITUTE(SUBSTITUTE(
TRIM(CLEAN(Table_Text[[#This Row],[Quote]])),
" {","{"),
"{ ","{"),
" }","}"),
"} ","}"),
" [","["),
"[ ","["),
" ]","]"),
"] ","]")</f>
        <v>"text": "If there is anything else we can help you with, please request a call-back and one of our representatives will contact you within one business day.",</v>
      </c>
      <c r="K493" s="26"/>
      <c r="L493" s="241" t="s">
        <v>977</v>
      </c>
    </row>
    <row r="494" spans="2:12" s="22" customFormat="1" ht="21" customHeight="1">
      <c r="B494" s="168" t="s">
        <v>622</v>
      </c>
      <c r="C494" s="27"/>
      <c r="D49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49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494" s="26" t="str">
        <f ca="1">IF(Table_Text[[#This Row],[Header]]="Yes","",IF(Table_Text[[#This Row],[Property]]&lt;&gt;"",SUBSTITUTE(Table_Text[[#This Row],[Type]]," ","")&amp;SUBSTITUTE(Table_Text[[#This Row],[Property]]," ",""),""))</f>
        <v>PurchaseDeclinedEnquiryButton</v>
      </c>
      <c r="G49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494" s="68" t="str">
        <f ca="1">SUBSTITUTE(SUBSTITUTE(SUBSTITUTE(SUBSTITUTE(SUBSTITUTE(SUBSTITUTE(SUBSTITUTE(SUBSTITUTE(
TRIM(CLEAN(Table_Text[[#This Row],[Config]])),
" {","{"),
"{ ","{"),
" }","}"),
"} ","}"),
" [","["),
"[ ","["),
" ]","]"),
"] ","]")</f>
        <v>"enquiryButton":{"text": "Enquire", "icon": "fa fa-phone"},</v>
      </c>
      <c r="I49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494" s="26" t="str">
        <f ca="1">SUBSTITUTE(SUBSTITUTE(SUBSTITUTE(SUBSTITUTE(SUBSTITUTE(SUBSTITUTE(SUBSTITUTE(SUBSTITUTE(
TRIM(CLEAN(Table_Text[[#This Row],[Quote]])),
" {","{"),
"{ ","{"),
" }","}"),
"} ","}"),
" [","["),
"[ ","["),
" ]","]"),
"] ","]")</f>
        <v>"enquiryButton": "Enquire",</v>
      </c>
      <c r="K494" s="168" t="s">
        <v>1520</v>
      </c>
      <c r="L494" s="285" t="s">
        <v>1430</v>
      </c>
    </row>
    <row r="495" spans="2:12" s="22" customFormat="1" ht="21" customHeight="1">
      <c r="B495" s="27" t="s">
        <v>1670</v>
      </c>
      <c r="C495" s="27"/>
      <c r="D49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49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495" s="26" t="str">
        <f ca="1">IF(Table_Text[[#This Row],[Header]]="Yes","",IF(Table_Text[[#This Row],[Property]]&lt;&gt;"",SUBSTITUTE(Table_Text[[#This Row],[Type]]," ","")&amp;SUBSTITUTE(Table_Text[[#This Row],[Property]]," ",""),""))</f>
        <v>PurchaseDeclinedCloseButton</v>
      </c>
      <c r="G49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495" s="68" t="str">
        <f ca="1">SUBSTITUTE(SUBSTITUTE(SUBSTITUTE(SUBSTITUTE(SUBSTITUTE(SUBSTITUTE(SUBSTITUTE(SUBSTITUTE(
TRIM(CLEAN(Table_Text[[#This Row],[Config]])),
" {","{"),
"{ ","{"),
" }","}"),
"} ","}"),
" [","["),
"[ ","["),
" ]","]"),
"] ","]")</f>
        <v>"closeButton":{"text": "Close", "icon": "fa fa-check"},</v>
      </c>
      <c r="I49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495" s="26" t="str">
        <f ca="1">SUBSTITUTE(SUBSTITUTE(SUBSTITUTE(SUBSTITUTE(SUBSTITUTE(SUBSTITUTE(SUBSTITUTE(SUBSTITUTE(
TRIM(CLEAN(Table_Text[[#This Row],[Quote]])),
" {","{"),
"{ ","{"),
" }","}"),
"} ","}"),
" [","["),
"[ ","["),
" ]","]"),
"] ","]")</f>
        <v>"closeButton": "Close",</v>
      </c>
      <c r="K495" s="198" t="s">
        <v>746</v>
      </c>
      <c r="L495" s="52" t="s">
        <v>1321</v>
      </c>
    </row>
    <row r="496" spans="2:12" s="22" customFormat="1" ht="21" customHeight="1">
      <c r="B496" s="27" t="s">
        <v>1095</v>
      </c>
      <c r="C496" s="27"/>
      <c r="D4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Purchase Declined</v>
      </c>
      <c r="E4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496" s="26" t="str">
        <f ca="1">IF(Table_Text[[#This Row],[Header]]="Yes","",IF(Table_Text[[#This Row],[Property]]&lt;&gt;"",SUBSTITUTE(Table_Text[[#This Row],[Type]]," ","")&amp;SUBSTITUTE(Table_Text[[#This Row],[Property]]," ",""),""))</f>
        <v>PurchaseDeclinedCloseButtonLabel</v>
      </c>
      <c r="G4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496" s="68" t="str">
        <f ca="1">SUBSTITUTE(SUBSTITUTE(SUBSTITUTE(SUBSTITUTE(SUBSTITUTE(SUBSTITUTE(SUBSTITUTE(SUBSTITUTE(
TRIM(CLEAN(Table_Text[[#This Row],[Config]])),
" {","{"),
"{ ","{"),
" }","}"),
"} ","}"),
" [","["),
"[ ","["),
" ]","]"),
"] ","]")</f>
        <v>"closeButtonLabel":{"text": "Close"}},</v>
      </c>
      <c r="I4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496" s="26" t="str">
        <f ca="1">SUBSTITUTE(SUBSTITUTE(SUBSTITUTE(SUBSTITUTE(SUBSTITUTE(SUBSTITUTE(SUBSTITUTE(SUBSTITUTE(
TRIM(CLEAN(Table_Text[[#This Row],[Quote]])),
" {","{"),
"{ ","{"),
" }","}"),
"} ","}"),
" [","["),
"[ ","["),
" ]","]"),
"] ","]")</f>
        <v>"closeButtonLabel": "Close"},</v>
      </c>
      <c r="K496" s="26"/>
      <c r="L496" s="52" t="s">
        <v>1321</v>
      </c>
    </row>
    <row r="497" spans="2:12" s="22" customFormat="1" ht="21.75" thickBot="1">
      <c r="B497" s="221" t="s">
        <v>1428</v>
      </c>
      <c r="C497" s="221" t="s">
        <v>60</v>
      </c>
      <c r="D497"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497"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sendEnquiry</v>
      </c>
      <c r="F497" s="221" t="str">
        <f>IF(Table_Text[[#This Row],[Header]]="Yes","",IF(Table_Text[[#This Row],[Property]]&lt;&gt;"",SUBSTITUTE(Table_Text[[#This Row],[Type]]," ","")&amp;SUBSTITUTE(Table_Text[[#This Row],[Property]]," ",""),""))</f>
        <v/>
      </c>
      <c r="G497"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"sendEnquiry": {</v>
      </c>
      <c r="H497" s="221" t="str">
        <f ca="1">SUBSTITUTE(SUBSTITUTE(SUBSTITUTE(SUBSTITUTE(SUBSTITUTE(SUBSTITUTE(SUBSTITUTE(SUBSTITUTE(
TRIM(CLEAN(Table_Text[[#This Row],[Config]])),
" {","{"),
"{ ","{"),
" }","}"),
"} ","}"),
" [","["),
"[ ","["),
" ]","]"),
"] ","]")</f>
        <v>"sendEnquiry":{</v>
      </c>
      <c r="I497"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"sendEnquiry": {</v>
      </c>
      <c r="J497" s="221" t="str">
        <f ca="1">SUBSTITUTE(SUBSTITUTE(SUBSTITUTE(SUBSTITUTE(SUBSTITUTE(SUBSTITUTE(SUBSTITUTE(SUBSTITUTE(
TRIM(CLEAN(Table_Text[[#This Row],[Quote]])),
" {","{"),
"{ ","{"),
" }","}"),
"} ","}"),
" [","["),
"[ ","["),
" ]","]"),
"] ","]")</f>
        <v>"sendEnquiry":{</v>
      </c>
      <c r="K497" s="221"/>
      <c r="L497" s="69"/>
    </row>
    <row r="498" spans="2:12" s="22" customFormat="1" ht="21.75" hidden="1" thickBot="1">
      <c r="B498" s="27"/>
      <c r="C498" s="27"/>
      <c r="D4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Enquiry</v>
      </c>
      <c r="E4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498" s="294" t="str">
        <f>IF(Table_Text[[#This Row],[Header]]="Yes","",IF(Table_Text[[#This Row],[Property]]&lt;&gt;"",SUBSTITUTE(Table_Text[[#This Row],[Type]]," ","")&amp;SUBSTITUTE(Table_Text[[#This Row],[Property]]," ",""),""))</f>
        <v/>
      </c>
      <c r="G498" s="29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498" s="68" t="str">
        <f ca="1">SUBSTITUTE(SUBSTITUTE(SUBSTITUTE(SUBSTITUTE(SUBSTITUTE(SUBSTITUTE(SUBSTITUTE(SUBSTITUTE(
TRIM(CLEAN(Table_Text[[#This Row],[Config]])),
" {","{"),
"{ ","{"),
" }","}"),
"} ","}"),
" [","["),
"[ ","["),
" ]","]"),
"] ","]")</f>
        <v/>
      </c>
      <c r="I4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498" s="294" t="str">
        <f ca="1">SUBSTITUTE(SUBSTITUTE(SUBSTITUTE(SUBSTITUTE(SUBSTITUTE(SUBSTITUTE(SUBSTITUTE(SUBSTITUTE(
TRIM(CLEAN(Table_Text[[#This Row],[Quote]])),
" {","{"),
"{ ","{"),
" }","}"),
"} ","}"),
" [","["),
"[ ","["),
" ]","]"),
"] ","]")</f>
        <v/>
      </c>
      <c r="K498" s="26"/>
      <c r="L498" s="52"/>
    </row>
    <row r="499" spans="2:12" s="22" customFormat="1" ht="21" customHeight="1">
      <c r="B499" s="168" t="s">
        <v>615</v>
      </c>
      <c r="C499" s="27"/>
      <c r="D4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Enquiry</v>
      </c>
      <c r="E4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499" s="26" t="str">
        <f ca="1">IF(Table_Text[[#This Row],[Header]]="Yes","",IF(Table_Text[[#This Row],[Property]]&lt;&gt;"",SUBSTITUTE(Table_Text[[#This Row],[Type]]," ","")&amp;SUBSTITUTE(Table_Text[[#This Row],[Property]]," ",""),""))</f>
        <v>SendEnquiryTopHeading</v>
      </c>
      <c r="G4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499" s="68" t="str">
        <f ca="1">SUBSTITUTE(SUBSTITUTE(SUBSTITUTE(SUBSTITUTE(SUBSTITUTE(SUBSTITUTE(SUBSTITUTE(SUBSTITUTE(
TRIM(CLEAN(Table_Text[[#This Row],[Config]])),
" {","{"),
"{ ","{"),
" }","}"),
"} ","}"),
" [","["),
"[ ","["),
" ]","]"),
"] ","]")</f>
        <v>"topHeading":{"text": "Special Insurance"},</v>
      </c>
      <c r="I4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499" s="26" t="str">
        <f ca="1">SUBSTITUTE(SUBSTITUTE(SUBSTITUTE(SUBSTITUTE(SUBSTITUTE(SUBSTITUTE(SUBSTITUTE(SUBSTITUTE(
TRIM(CLEAN(Table_Text[[#This Row],[Quote]])),
" {","{"),
"{ ","{"),
" }","}"),
"} ","}"),
" [","["),
"[ ","["),
" ]","]"),
"] ","]")</f>
        <v>"topHeading": "Special Insurance",</v>
      </c>
      <c r="K499" s="26"/>
      <c r="L499" s="52" t="str">
        <f>L19</f>
        <v>Special Insurance</v>
      </c>
    </row>
    <row r="500" spans="2:12" s="22" customFormat="1" ht="21" customHeight="1">
      <c r="B500" s="250" t="s">
        <v>383</v>
      </c>
      <c r="C500" s="27"/>
      <c r="D50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Enquiry</v>
      </c>
      <c r="E50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00" s="26" t="str">
        <f ca="1">IF(Table_Text[[#This Row],[Header]]="Yes","",IF(Table_Text[[#This Row],[Property]]&lt;&gt;"",SUBSTITUTE(Table_Text[[#This Row],[Type]]," ","")&amp;SUBSTITUTE(Table_Text[[#This Row],[Property]]," ",""),""))</f>
        <v>SendEnquiryHeading</v>
      </c>
      <c r="G50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"Send Enquiry"
        },</v>
      </c>
      <c r="H500" s="68" t="str">
        <f ca="1">SUBSTITUTE(SUBSTITUTE(SUBSTITUTE(SUBSTITUTE(SUBSTITUTE(SUBSTITUTE(SUBSTITUTE(SUBSTITUTE(
TRIM(CLEAN(Table_Text[[#This Row],[Config]])),
" {","{"),
"{ ","{"),
" }","}"),
"} ","}"),
" [","["),
"[ ","["),
" ]","]"),
"] ","]")</f>
        <v>"heading":{"text": "Send Enquiry"},</v>
      </c>
      <c r="I50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"Send Enquiry",</v>
      </c>
      <c r="J500" s="26" t="str">
        <f ca="1">SUBSTITUTE(SUBSTITUTE(SUBSTITUTE(SUBSTITUTE(SUBSTITUTE(SUBSTITUTE(SUBSTITUTE(SUBSTITUTE(
TRIM(CLEAN(Table_Text[[#This Row],[Quote]])),
" {","{"),
"{ ","{"),
" }","}"),
"} ","}"),
" [","["),
"[ ","["),
" ]","]"),
"] ","]")</f>
        <v>"heading": "Send Enquiry",</v>
      </c>
      <c r="K500" s="26"/>
      <c r="L500" s="52" t="s">
        <v>1428</v>
      </c>
    </row>
    <row r="501" spans="2:12" s="22" customFormat="1" ht="21" customHeight="1">
      <c r="B501" s="250" t="s">
        <v>37</v>
      </c>
      <c r="C501" s="27"/>
      <c r="D5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Enquiry</v>
      </c>
      <c r="E5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01" s="26" t="str">
        <f ca="1">IF(Table_Text[[#This Row],[Header]]="Yes","",IF(Table_Text[[#This Row],[Property]]&lt;&gt;"",SUBSTITUTE(Table_Text[[#This Row],[Type]]," ","")&amp;SUBSTITUTE(Table_Text[[#This Row],[Property]]," ",""),""))</f>
        <v>SendEnquiryText</v>
      </c>
      <c r="G5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"Thank you for your interest in our insurance solutions. Please complete this enquiry form, and one of our representatives will get back to you as soon as we can."
        },</v>
      </c>
      <c r="H501" s="68" t="str">
        <f ca="1">SUBSTITUTE(SUBSTITUTE(SUBSTITUTE(SUBSTITUTE(SUBSTITUTE(SUBSTITUTE(SUBSTITUTE(SUBSTITUTE(
TRIM(CLEAN(Table_Text[[#This Row],[Config]])),
" {","{"),
"{ ","{"),
" }","}"),
"} ","}"),
" [","["),
"[ ","["),
" ]","]"),
"] ","]")</f>
        <v>"text":{"text": "Thank you for your interest in our insurance solutions. Please complete this enquiry form, and one of our representatives will get back to you as soon as we can."},</v>
      </c>
      <c r="I5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"Thank you for your interest in our insurance solutions. Please complete this enquiry form, and one of our representatives will get back to you as soon as we can.",</v>
      </c>
      <c r="J501" s="26" t="str">
        <f ca="1">SUBSTITUTE(SUBSTITUTE(SUBSTITUTE(SUBSTITUTE(SUBSTITUTE(SUBSTITUTE(SUBSTITUTE(SUBSTITUTE(
TRIM(CLEAN(Table_Text[[#This Row],[Quote]])),
" {","{"),
"{ ","{"),
" }","}"),
"} ","}"),
" [","["),
"[ ","["),
" ]","]"),
"] ","]")</f>
        <v>"text": "Thank you for your interest in our insurance solutions. Please complete this enquiry form, and one of our representatives will get back to you as soon as we can.",</v>
      </c>
      <c r="K501" s="26"/>
      <c r="L501" s="52" t="s">
        <v>1429</v>
      </c>
    </row>
    <row r="502" spans="2:12" s="22" customFormat="1" ht="21" customHeight="1">
      <c r="B502" s="341" t="s">
        <v>941</v>
      </c>
      <c r="C502" s="27"/>
      <c r="D50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Enquiry</v>
      </c>
      <c r="E50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502" s="26" t="str">
        <f ca="1">IF(Table_Text[[#This Row],[Header]]="Yes","",IF(Table_Text[[#This Row],[Property]]&lt;&gt;"",SUBSTITUTE(Table_Text[[#This Row],[Type]]," ","")&amp;SUBSTITUTE(Table_Text[[#This Row],[Property]]," ",""),""))</f>
        <v>SendEnquiryReturnButton</v>
      </c>
      <c r="G50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"icon": "fa fa-chevron-left"
        },</v>
      </c>
      <c r="H502" s="68" t="str">
        <f ca="1">SUBSTITUTE(SUBSTITUTE(SUBSTITUTE(SUBSTITUTE(SUBSTITUTE(SUBSTITUTE(SUBSTITUTE(SUBSTITUTE(
TRIM(CLEAN(Table_Text[[#This Row],[Config]])),
" {","{"),
"{ ","{"),
" }","}"),
"} ","}"),
" [","["),
"[ ","["),
" ]","]"),
"] ","]")</f>
        <v>"returnButton":{"text": "Return", "icon": "fa fa-chevron-left"},</v>
      </c>
      <c r="I50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502" s="26" t="str">
        <f ca="1">SUBSTITUTE(SUBSTITUTE(SUBSTITUTE(SUBSTITUTE(SUBSTITUTE(SUBSTITUTE(SUBSTITUTE(SUBSTITUTE(
TRIM(CLEAN(Table_Text[[#This Row],[Quote]])),
" {","{"),
"{ ","{"),
" }","}"),
"} ","}"),
" [","["),
"[ ","["),
" ]","]"),
"] ","]")</f>
        <v>"returnButton": "Return",</v>
      </c>
      <c r="K502" s="300" t="s">
        <v>1519</v>
      </c>
      <c r="L502" s="299" t="s">
        <v>944</v>
      </c>
    </row>
    <row r="503" spans="2:12" s="22" customFormat="1" ht="21" customHeight="1">
      <c r="B503" s="27" t="s">
        <v>1389</v>
      </c>
      <c r="C503" s="27"/>
      <c r="D50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Enquiry</v>
      </c>
      <c r="E50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sendButton</v>
      </c>
      <c r="F503" s="26" t="str">
        <f ca="1">IF(Table_Text[[#This Row],[Header]]="Yes","",IF(Table_Text[[#This Row],[Property]]&lt;&gt;"",SUBSTITUTE(Table_Text[[#This Row],[Type]]," ","")&amp;SUBSTITUTE(Table_Text[[#This Row],[Property]]," ",""),""))</f>
        <v>SendEnquirySendButton</v>
      </c>
      <c r="G50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"sendButton": {
            "text": "Send enquiry",
            "icon": "fa fa-paper-plane"
        }
    },</v>
      </c>
      <c r="H503" s="68" t="str">
        <f ca="1">SUBSTITUTE(SUBSTITUTE(SUBSTITUTE(SUBSTITUTE(SUBSTITUTE(SUBSTITUTE(SUBSTITUTE(SUBSTITUTE(
TRIM(CLEAN(Table_Text[[#This Row],[Config]])),
" {","{"),
"{ ","{"),
" }","}"),
"} ","}"),
" [","["),
"[ ","["),
" ]","]"),
"] ","]")</f>
        <v>"sendButton":{"text": "Send enquiry", "icon": "fa fa-paper-plane"}},</v>
      </c>
      <c r="I50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"sendButton": "Send enquiry"
    },</v>
      </c>
      <c r="J503" s="26" t="str">
        <f ca="1">SUBSTITUTE(SUBSTITUTE(SUBSTITUTE(SUBSTITUTE(SUBSTITUTE(SUBSTITUTE(SUBSTITUTE(SUBSTITUTE(
TRIM(CLEAN(Table_Text[[#This Row],[Quote]])),
" {","{"),
"{ ","{"),
" }","}"),
"} ","}"),
" [","["),
"[ ","["),
" ]","]"),
"] ","]")</f>
        <v>"sendButton": "Send enquiry"},</v>
      </c>
      <c r="K503" s="236" t="s">
        <v>1513</v>
      </c>
      <c r="L503" s="51" t="s">
        <v>1509</v>
      </c>
    </row>
    <row r="504" spans="2:12" ht="21" customHeight="1" thickBot="1">
      <c r="B504" s="99" t="s">
        <v>925</v>
      </c>
      <c r="C504" s="99" t="s">
        <v>60</v>
      </c>
      <c r="D504"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04"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enquirySent</v>
      </c>
      <c r="F504" s="99" t="str">
        <f>IF(Table_Text[[#This Row],[Header]]="Yes","",IF(Table_Text[[#This Row],[Property]]&lt;&gt;"",SUBSTITUTE(Table_Text[[#This Row],[Type]]," ","")&amp;SUBSTITUTE(Table_Text[[#This Row],[Property]]," ",""),""))</f>
        <v/>
      </c>
      <c r="G504"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"enquirySent": {</v>
      </c>
      <c r="H504" s="99" t="str">
        <f ca="1">SUBSTITUTE(SUBSTITUTE(SUBSTITUTE(SUBSTITUTE(SUBSTITUTE(SUBSTITUTE(SUBSTITUTE(SUBSTITUTE(
TRIM(CLEAN(Table_Text[[#This Row],[Config]])),
" {","{"),
"{ ","{"),
" }","}"),
"} ","}"),
" [","["),
"[ ","["),
" ]","]"),
"] ","]")</f>
        <v>"enquirySent":{</v>
      </c>
      <c r="I504"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"enquirySent": {</v>
      </c>
      <c r="J504" s="99" t="str">
        <f ca="1">SUBSTITUTE(SUBSTITUTE(SUBSTITUTE(SUBSTITUTE(SUBSTITUTE(SUBSTITUTE(SUBSTITUTE(SUBSTITUTE(
TRIM(CLEAN(Table_Text[[#This Row],[Quote]])),
" {","{"),
"{ ","{"),
" }","}"),
"} ","}"),
" [","["),
"[ ","["),
" ]","]"),
"] ","]")</f>
        <v>"enquirySent":{</v>
      </c>
      <c r="K504" s="99"/>
      <c r="L504" s="130"/>
    </row>
    <row r="505" spans="2:12" s="22" customFormat="1" ht="21" hidden="1" customHeight="1">
      <c r="B505" s="27"/>
      <c r="C505" s="27"/>
      <c r="D5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5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05" s="26" t="str">
        <f>IF(Table_Text[[#This Row],[Header]]="Yes","",IF(Table_Text[[#This Row],[Property]]&lt;&gt;"",SUBSTITUTE(Table_Text[[#This Row],[Type]]," ","")&amp;SUBSTITUTE(Table_Text[[#This Row],[Property]]," ",""),""))</f>
        <v/>
      </c>
      <c r="G5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05" s="68" t="str">
        <f ca="1">SUBSTITUTE(SUBSTITUTE(SUBSTITUTE(SUBSTITUTE(SUBSTITUTE(SUBSTITUTE(SUBSTITUTE(SUBSTITUTE(
TRIM(CLEAN(Table_Text[[#This Row],[Config]])),
" {","{"),
"{ ","{"),
" }","}"),
"} ","}"),
" [","["),
"[ ","["),
" ]","]"),
"] ","]")</f>
        <v/>
      </c>
      <c r="I5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05" s="26" t="str">
        <f ca="1">SUBSTITUTE(SUBSTITUTE(SUBSTITUTE(SUBSTITUTE(SUBSTITUTE(SUBSTITUTE(SUBSTITUTE(SUBSTITUTE(
TRIM(CLEAN(Table_Text[[#This Row],[Quote]])),
" {","{"),
"{ ","{"),
" }","}"),
"} ","}"),
" [","["),
"[ ","["),
" ]","]"),
"] ","]")</f>
        <v/>
      </c>
      <c r="K505" s="27"/>
      <c r="L505" s="52"/>
    </row>
    <row r="506" spans="2:12" s="22" customFormat="1" ht="21" customHeight="1">
      <c r="B506" s="168" t="s">
        <v>615</v>
      </c>
      <c r="C506" s="27"/>
      <c r="D5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5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06" s="26" t="str">
        <f ca="1">IF(Table_Text[[#This Row],[Header]]="Yes","",IF(Table_Text[[#This Row],[Property]]&lt;&gt;"",SUBSTITUTE(Table_Text[[#This Row],[Type]]," ","")&amp;SUBSTITUTE(Table_Text[[#This Row],[Property]]," ",""),""))</f>
        <v>EnquirySentTopHeading</v>
      </c>
      <c r="G5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06" s="68" t="str">
        <f ca="1">SUBSTITUTE(SUBSTITUTE(SUBSTITUTE(SUBSTITUTE(SUBSTITUTE(SUBSTITUTE(SUBSTITUTE(SUBSTITUTE(
TRIM(CLEAN(Table_Text[[#This Row],[Config]])),
" {","{"),
"{ ","{"),
" }","}"),
"} ","}"),
" [","["),
"[ ","["),
" ]","]"),
"] ","]")</f>
        <v>"topHeading":{"text": "Special Insurance"},</v>
      </c>
      <c r="I5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06" s="26" t="str">
        <f ca="1">SUBSTITUTE(SUBSTITUTE(SUBSTITUTE(SUBSTITUTE(SUBSTITUTE(SUBSTITUTE(SUBSTITUTE(SUBSTITUTE(
TRIM(CLEAN(Table_Text[[#This Row],[Quote]])),
" {","{"),
"{ ","{"),
" }","}"),
"} ","}"),
" [","["),
"[ ","["),
" ]","]"),
"] ","]")</f>
        <v>"topHeading": "Special Insurance",</v>
      </c>
      <c r="K506" s="27"/>
      <c r="L506" s="51" t="str">
        <f>L19</f>
        <v>Special Insurance</v>
      </c>
    </row>
    <row r="507" spans="2:12" s="22" customFormat="1" ht="21" customHeight="1">
      <c r="B507" s="250" t="s">
        <v>383</v>
      </c>
      <c r="C507" s="27"/>
      <c r="D50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50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07" s="26" t="str">
        <f ca="1">IF(Table_Text[[#This Row],[Header]]="Yes","",IF(Table_Text[[#This Row],[Property]]&lt;&gt;"",SUBSTITUTE(Table_Text[[#This Row],[Type]]," ","")&amp;SUBSTITUTE(Table_Text[[#This Row],[Property]]," ",""),""))</f>
        <v>EnquirySentHeading</v>
      </c>
      <c r="G50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"Enquiry Sent"
        },</v>
      </c>
      <c r="H507" s="68" t="str">
        <f ca="1">SUBSTITUTE(SUBSTITUTE(SUBSTITUTE(SUBSTITUTE(SUBSTITUTE(SUBSTITUTE(SUBSTITUTE(SUBSTITUTE(
TRIM(CLEAN(Table_Text[[#This Row],[Config]])),
" {","{"),
"{ ","{"),
" }","}"),
"} ","}"),
" [","["),
"[ ","["),
" ]","]"),
"] ","]")</f>
        <v>"heading":{"text": "Enquiry Sent"},</v>
      </c>
      <c r="I50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"Enquiry Sent",</v>
      </c>
      <c r="J507" s="26" t="str">
        <f ca="1">SUBSTITUTE(SUBSTITUTE(SUBSTITUTE(SUBSTITUTE(SUBSTITUTE(SUBSTITUTE(SUBSTITUTE(SUBSTITUTE(
TRIM(CLEAN(Table_Text[[#This Row],[Quote]])),
" {","{"),
"{ ","{"),
" }","}"),
"} ","}"),
" [","["),
"[ ","["),
" ]","]"),
"] ","]")</f>
        <v>"heading": "Enquiry Sent",</v>
      </c>
      <c r="K507" s="27"/>
      <c r="L507" s="296" t="s">
        <v>925</v>
      </c>
    </row>
    <row r="508" spans="2:12" s="22" customFormat="1" ht="21" customHeight="1">
      <c r="B508" s="250" t="s">
        <v>37</v>
      </c>
      <c r="C508" s="27"/>
      <c r="D5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5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08" s="26" t="str">
        <f ca="1">IF(Table_Text[[#This Row],[Header]]="Yes","",IF(Table_Text[[#This Row],[Property]]&lt;&gt;"",SUBSTITUTE(Table_Text[[#This Row],[Type]]," ","")&amp;SUBSTITUTE(Table_Text[[#This Row],[Property]]," ",""),""))</f>
        <v>EnquirySentText</v>
      </c>
      <c r="G5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details have been passed on to one of our qualified insurance specialists, who will contact you shortly and provide assistance."
        },</v>
      </c>
      <c r="H508" s="68" t="str">
        <f ca="1">SUBSTITUTE(SUBSTITUTE(SUBSTITUTE(SUBSTITUTE(SUBSTITUTE(SUBSTITUTE(SUBSTITUTE(SUBSTITUTE(
TRIM(CLEAN(Table_Text[[#This Row],[Config]])),
" {","{"),
"{ ","{"),
" }","}"),
"} ","}"),
" [","["),
"[ ","["),
" ]","]"),
"] ","]")</f>
        <v>"text":{"text": "Your details have been passed on to one of our qualified insurance specialists, who will contact you shortly and provide assistance."},</v>
      </c>
      <c r="I5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details have been passed on to one of our qualified insurance specialists, who will contact you shortly and provide assistance.",</v>
      </c>
      <c r="J508" s="26" t="str">
        <f ca="1">SUBSTITUTE(SUBSTITUTE(SUBSTITUTE(SUBSTITUTE(SUBSTITUTE(SUBSTITUTE(SUBSTITUTE(SUBSTITUTE(
TRIM(CLEAN(Table_Text[[#This Row],[Quote]])),
" {","{"),
"{ ","{"),
" }","}"),
"} ","}"),
" [","["),
"[ ","["),
" ]","]"),
"] ","]")</f>
        <v>"text": "Your details have been passed on to one of our qualified insurance specialists, who will contact you shortly and provide assistance.",</v>
      </c>
      <c r="K508" s="27"/>
      <c r="L508" s="241" t="s">
        <v>976</v>
      </c>
    </row>
    <row r="509" spans="2:12" s="22" customFormat="1" ht="21" customHeight="1">
      <c r="B509" s="341" t="s">
        <v>941</v>
      </c>
      <c r="C509" s="27"/>
      <c r="D50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50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509" s="26" t="str">
        <f ca="1">IF(Table_Text[[#This Row],[Header]]="Yes","",IF(Table_Text[[#This Row],[Property]]&lt;&gt;"",SUBSTITUTE(Table_Text[[#This Row],[Type]]," ","")&amp;SUBSTITUTE(Table_Text[[#This Row],[Property]]," ",""),""))</f>
        <v>EnquirySentReturnButton</v>
      </c>
      <c r="G50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"icon": "fa fa-chevron-left"
        },</v>
      </c>
      <c r="H509" s="68" t="str">
        <f ca="1">SUBSTITUTE(SUBSTITUTE(SUBSTITUTE(SUBSTITUTE(SUBSTITUTE(SUBSTITUTE(SUBSTITUTE(SUBSTITUTE(
TRIM(CLEAN(Table_Text[[#This Row],[Config]])),
" {","{"),
"{ ","{"),
" }","}"),
"} ","}"),
" [","["),
"[ ","["),
" ]","]"),
"] ","]")</f>
        <v>"returnButton":{"text": "Return", "icon": "fa fa-chevron-left"},</v>
      </c>
      <c r="I50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509" s="26" t="str">
        <f ca="1">SUBSTITUTE(SUBSTITUTE(SUBSTITUTE(SUBSTITUTE(SUBSTITUTE(SUBSTITUTE(SUBSTITUTE(SUBSTITUTE(
TRIM(CLEAN(Table_Text[[#This Row],[Quote]])),
" {","{"),
"{ ","{"),
" }","}"),
"} ","}"),
" [","["),
"[ ","["),
" ]","]"),
"] ","]")</f>
        <v>"returnButton": "Return",</v>
      </c>
      <c r="K509" s="300" t="s">
        <v>1519</v>
      </c>
      <c r="L509" s="299" t="s">
        <v>944</v>
      </c>
    </row>
    <row r="510" spans="2:12" s="22" customFormat="1" ht="21" customHeight="1">
      <c r="B510" s="27" t="s">
        <v>1670</v>
      </c>
      <c r="C510" s="27"/>
      <c r="D51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51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510" s="26" t="str">
        <f ca="1">IF(Table_Text[[#This Row],[Header]]="Yes","",IF(Table_Text[[#This Row],[Property]]&lt;&gt;"",SUBSTITUTE(Table_Text[[#This Row],[Type]]," ","")&amp;SUBSTITUTE(Table_Text[[#This Row],[Property]]," ",""),""))</f>
        <v>EnquirySentCloseButton</v>
      </c>
      <c r="G51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510" s="68" t="str">
        <f ca="1">SUBSTITUTE(SUBSTITUTE(SUBSTITUTE(SUBSTITUTE(SUBSTITUTE(SUBSTITUTE(SUBSTITUTE(SUBSTITUTE(
TRIM(CLEAN(Table_Text[[#This Row],[Config]])),
" {","{"),
"{ ","{"),
" }","}"),
"} ","}"),
" [","["),
"[ ","["),
" ]","]"),
"] ","]")</f>
        <v>"closeButton":{"text": "Close", "icon": "fa fa-check"},</v>
      </c>
      <c r="I5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510" s="26" t="str">
        <f ca="1">SUBSTITUTE(SUBSTITUTE(SUBSTITUTE(SUBSTITUTE(SUBSTITUTE(SUBSTITUTE(SUBSTITUTE(SUBSTITUTE(
TRIM(CLEAN(Table_Text[[#This Row],[Quote]])),
" {","{"),
"{ ","{"),
" }","}"),
"} ","}"),
" [","["),
"[ ","["),
" ]","]"),
"] ","]")</f>
        <v>"closeButton": "Close",</v>
      </c>
      <c r="K510" s="198" t="s">
        <v>746</v>
      </c>
      <c r="L510" s="52" t="s">
        <v>1321</v>
      </c>
    </row>
    <row r="511" spans="2:12" s="22" customFormat="1" ht="21" customHeight="1">
      <c r="B511" s="27" t="s">
        <v>1095</v>
      </c>
      <c r="C511" s="27"/>
      <c r="D51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Sent</v>
      </c>
      <c r="E51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511" s="26" t="str">
        <f ca="1">IF(Table_Text[[#This Row],[Header]]="Yes","",IF(Table_Text[[#This Row],[Property]]&lt;&gt;"",SUBSTITUTE(Table_Text[[#This Row],[Type]]," ","")&amp;SUBSTITUTE(Table_Text[[#This Row],[Property]]," ",""),""))</f>
        <v>EnquirySentCloseButtonLabel</v>
      </c>
      <c r="G51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511" s="68" t="str">
        <f ca="1">SUBSTITUTE(SUBSTITUTE(SUBSTITUTE(SUBSTITUTE(SUBSTITUTE(SUBSTITUTE(SUBSTITUTE(SUBSTITUTE(
TRIM(CLEAN(Table_Text[[#This Row],[Config]])),
" {","{"),
"{ ","{"),
" }","}"),
"} ","}"),
" [","["),
"[ ","["),
" ]","]"),
"] ","]")</f>
        <v>"closeButtonLabel":{"text": "Close"}},</v>
      </c>
      <c r="I5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511" s="26" t="str">
        <f ca="1">SUBSTITUTE(SUBSTITUTE(SUBSTITUTE(SUBSTITUTE(SUBSTITUTE(SUBSTITUTE(SUBSTITUTE(SUBSTITUTE(
TRIM(CLEAN(Table_Text[[#This Row],[Quote]])),
" {","{"),
"{ ","{"),
" }","}"),
"} ","}"),
" [","["),
"[ ","["),
" ]","]"),
"] ","]")</f>
        <v>"closeButtonLabel": "Close"},</v>
      </c>
      <c r="K511" s="26"/>
      <c r="L511" s="52" t="s">
        <v>1321</v>
      </c>
    </row>
    <row r="512" spans="2:12" s="22" customFormat="1" ht="21" customHeight="1" thickBot="1">
      <c r="B512" s="221" t="s">
        <v>1300</v>
      </c>
      <c r="C512" s="221" t="s">
        <v>60</v>
      </c>
      <c r="D512"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12"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quoteSaved</v>
      </c>
      <c r="F512" s="221" t="str">
        <f>IF(Table_Text[[#This Row],[Header]]="Yes","",IF(Table_Text[[#This Row],[Property]]&lt;&gt;"",SUBSTITUTE(Table_Text[[#This Row],[Type]]," ","")&amp;SUBSTITUTE(Table_Text[[#This Row],[Property]]," ",""),""))</f>
        <v/>
      </c>
      <c r="G512"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"quoteSaved": {</v>
      </c>
      <c r="H512" s="221" t="str">
        <f ca="1">SUBSTITUTE(SUBSTITUTE(SUBSTITUTE(SUBSTITUTE(SUBSTITUTE(SUBSTITUTE(SUBSTITUTE(SUBSTITUTE(
TRIM(CLEAN(Table_Text[[#This Row],[Config]])),
" {","{"),
"{ ","{"),
" }","}"),
"} ","}"),
" [","["),
"[ ","["),
" ]","]"),
"] ","]")</f>
        <v>"quoteSaved":{</v>
      </c>
      <c r="I512"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"quoteSaved": {</v>
      </c>
      <c r="J512" s="221" t="str">
        <f ca="1">SUBSTITUTE(SUBSTITUTE(SUBSTITUTE(SUBSTITUTE(SUBSTITUTE(SUBSTITUTE(SUBSTITUTE(SUBSTITUTE(
TRIM(CLEAN(Table_Text[[#This Row],[Quote]])),
" {","{"),
"{ ","{"),
" }","}"),
"} ","}"),
" [","["),
"[ ","["),
" ]","]"),
"] ","]")</f>
        <v>"quoteSaved":{</v>
      </c>
      <c r="K512" s="221"/>
      <c r="L512" s="69"/>
    </row>
    <row r="513" spans="2:12" s="22" customFormat="1" ht="21" hidden="1" customHeight="1" thickBot="1">
      <c r="B513" s="27"/>
      <c r="C513" s="27"/>
      <c r="D5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13" s="294" t="str">
        <f>IF(Table_Text[[#This Row],[Header]]="Yes","",IF(Table_Text[[#This Row],[Property]]&lt;&gt;"",SUBSTITUTE(Table_Text[[#This Row],[Type]]," ","")&amp;SUBSTITUTE(Table_Text[[#This Row],[Property]]," ",""),""))</f>
        <v/>
      </c>
      <c r="G513" s="29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13" s="68" t="str">
        <f ca="1">SUBSTITUTE(SUBSTITUTE(SUBSTITUTE(SUBSTITUTE(SUBSTITUTE(SUBSTITUTE(SUBSTITUTE(SUBSTITUTE(
TRIM(CLEAN(Table_Text[[#This Row],[Config]])),
" {","{"),
"{ ","{"),
" }","}"),
"} ","}"),
" [","["),
"[ ","["),
" ]","]"),
"] ","]")</f>
        <v/>
      </c>
      <c r="I5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13" s="294" t="str">
        <f ca="1">SUBSTITUTE(SUBSTITUTE(SUBSTITUTE(SUBSTITUTE(SUBSTITUTE(SUBSTITUTE(SUBSTITUTE(SUBSTITUTE(
TRIM(CLEAN(Table_Text[[#This Row],[Quote]])),
" {","{"),
"{ ","{"),
" }","}"),
"} ","}"),
" [","["),
"[ ","["),
" ]","]"),
"] ","]")</f>
        <v/>
      </c>
      <c r="K513" s="26"/>
      <c r="L513" s="52"/>
    </row>
    <row r="514" spans="2:12" s="22" customFormat="1" ht="21" customHeight="1">
      <c r="B514" s="168" t="s">
        <v>615</v>
      </c>
      <c r="C514" s="27"/>
      <c r="D5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14" s="26" t="str">
        <f ca="1">IF(Table_Text[[#This Row],[Header]]="Yes","",IF(Table_Text[[#This Row],[Property]]&lt;&gt;"",SUBSTITUTE(Table_Text[[#This Row],[Type]]," ","")&amp;SUBSTITUTE(Table_Text[[#This Row],[Property]]," ",""),""))</f>
        <v>QuoteSavedTopHeading</v>
      </c>
      <c r="G5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14" s="68" t="str">
        <f ca="1">SUBSTITUTE(SUBSTITUTE(SUBSTITUTE(SUBSTITUTE(SUBSTITUTE(SUBSTITUTE(SUBSTITUTE(SUBSTITUTE(
TRIM(CLEAN(Table_Text[[#This Row],[Config]])),
" {","{"),
"{ ","{"),
" }","}"),
"} ","}"),
" [","["),
"[ ","["),
" ]","]"),
"] ","]")</f>
        <v>"topHeading":{"text": "Special Insurance"},</v>
      </c>
      <c r="I5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14" s="26" t="str">
        <f ca="1">SUBSTITUTE(SUBSTITUTE(SUBSTITUTE(SUBSTITUTE(SUBSTITUTE(SUBSTITUTE(SUBSTITUTE(SUBSTITUTE(
TRIM(CLEAN(Table_Text[[#This Row],[Quote]])),
" {","{"),
"{ ","{"),
" }","}"),
"} ","}"),
" [","["),
"[ ","["),
" ]","]"),
"] ","]")</f>
        <v>"topHeading": "Special Insurance",</v>
      </c>
      <c r="K514" s="26"/>
      <c r="L514" s="52" t="str">
        <f>L19</f>
        <v>Special Insurance</v>
      </c>
    </row>
    <row r="515" spans="2:12" s="22" customFormat="1" ht="21" customHeight="1">
      <c r="B515" s="250" t="s">
        <v>383</v>
      </c>
      <c r="C515" s="27"/>
      <c r="D51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1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15" s="26" t="str">
        <f ca="1">IF(Table_Text[[#This Row],[Header]]="Yes","",IF(Table_Text[[#This Row],[Property]]&lt;&gt;"",SUBSTITUTE(Table_Text[[#This Row],[Type]]," ","")&amp;SUBSTITUTE(Table_Text[[#This Row],[Property]]," ",""),""))</f>
        <v>QuoteSavedHeading</v>
      </c>
      <c r="G51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Saved"
        },</v>
      </c>
      <c r="H515" s="68" t="str">
        <f ca="1">SUBSTITUTE(SUBSTITUTE(SUBSTITUTE(SUBSTITUTE(SUBSTITUTE(SUBSTITUTE(SUBSTITUTE(SUBSTITUTE(
TRIM(CLEAN(Table_Text[[#This Row],[Config]])),
" {","{"),
"{ ","{"),
" }","}"),
"} ","}"),
" [","["),
"[ ","["),
" ]","]"),
"] ","]")</f>
        <v>"heading":{"text": "Quote Saved"},</v>
      </c>
      <c r="I51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Saved",</v>
      </c>
      <c r="J515" s="26" t="str">
        <f ca="1">SUBSTITUTE(SUBSTITUTE(SUBSTITUTE(SUBSTITUTE(SUBSTITUTE(SUBSTITUTE(SUBSTITUTE(SUBSTITUTE(
TRIM(CLEAN(Table_Text[[#This Row],[Quote]])),
" {","{"),
"{ ","{"),
" }","}"),
"} ","}"),
" [","["),
"[ ","["),
" ]","]"),
"] ","]")</f>
        <v>"heading": "Quote Saved",</v>
      </c>
      <c r="K515" s="26"/>
      <c r="L515" s="52" t="s">
        <v>1300</v>
      </c>
    </row>
    <row r="516" spans="2:12" s="22" customFormat="1" ht="21" customHeight="1">
      <c r="B516" s="250" t="s">
        <v>37</v>
      </c>
      <c r="C516" s="27"/>
      <c r="D51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16" s="26" t="str">
        <f ca="1">IF(Table_Text[[#This Row],[Header]]="Yes","",IF(Table_Text[[#This Row],[Property]]&lt;&gt;"",SUBSTITUTE(Table_Text[[#This Row],[Type]]," ","")&amp;SUBSTITUTE(Table_Text[[#This Row],[Property]]," ",""),""))</f>
        <v>QuoteSavedText</v>
      </c>
      <c r="G5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"An email has been sent to you with a copy of your quote, as well as a link that you can use to open and complete your quote in the future."
        },</v>
      </c>
      <c r="H516" s="68" t="str">
        <f ca="1">SUBSTITUTE(SUBSTITUTE(SUBSTITUTE(SUBSTITUTE(SUBSTITUTE(SUBSTITUTE(SUBSTITUTE(SUBSTITUTE(
TRIM(CLEAN(Table_Text[[#This Row],[Config]])),
" {","{"),
"{ ","{"),
" }","}"),
"} ","}"),
" [","["),
"[ ","["),
" ]","]"),
"] ","]")</f>
        <v>"text":{"text": "An email has been sent to you with a copy of your quote, as well as a link that you can use to open and complete your quote in the future."},</v>
      </c>
      <c r="I5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"An email has been sent to you with a copy of your quote, as well as a link that you can use to open and complete your quote in the future.",</v>
      </c>
      <c r="J516" s="26" t="str">
        <f ca="1">SUBSTITUTE(SUBSTITUTE(SUBSTITUTE(SUBSTITUTE(SUBSTITUTE(SUBSTITUTE(SUBSTITUTE(SUBSTITUTE(
TRIM(CLEAN(Table_Text[[#This Row],[Quote]])),
" {","{"),
"{ ","{"),
" }","}"),
"} ","}"),
" [","["),
"[ ","["),
" ]","]"),
"] ","]")</f>
        <v>"text": "An email has been sent to you with a copy of your quote, as well as a link that you can use to open and complete your quote in the future.",</v>
      </c>
      <c r="K516" s="26"/>
      <c r="L516" s="52" t="s">
        <v>1301</v>
      </c>
    </row>
    <row r="517" spans="2:12" s="22" customFormat="1" ht="21" customHeight="1">
      <c r="B517" s="341" t="s">
        <v>941</v>
      </c>
      <c r="C517" s="27"/>
      <c r="D51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517" s="26" t="str">
        <f ca="1">IF(Table_Text[[#This Row],[Header]]="Yes","",IF(Table_Text[[#This Row],[Property]]&lt;&gt;"",SUBSTITUTE(Table_Text[[#This Row],[Type]]," ","")&amp;SUBSTITUTE(Table_Text[[#This Row],[Property]]," ",""),""))</f>
        <v>QuoteSavedReturnButton</v>
      </c>
      <c r="G5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"icon": "fa fa-chevron-left"
        },</v>
      </c>
      <c r="H517" s="68" t="str">
        <f ca="1">SUBSTITUTE(SUBSTITUTE(SUBSTITUTE(SUBSTITUTE(SUBSTITUTE(SUBSTITUTE(SUBSTITUTE(SUBSTITUTE(
TRIM(CLEAN(Table_Text[[#This Row],[Config]])),
" {","{"),
"{ ","{"),
" }","}"),
"} ","}"),
" [","["),
"[ ","["),
" ]","]"),
"] ","]")</f>
        <v>"returnButton":{"text": "Return", "icon": "fa fa-chevron-left"},</v>
      </c>
      <c r="I5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517" s="26" t="str">
        <f ca="1">SUBSTITUTE(SUBSTITUTE(SUBSTITUTE(SUBSTITUTE(SUBSTITUTE(SUBSTITUTE(SUBSTITUTE(SUBSTITUTE(
TRIM(CLEAN(Table_Text[[#This Row],[Quote]])),
" {","{"),
"{ ","{"),
" }","}"),
"} ","}"),
" [","["),
"[ ","["),
" ]","]"),
"] ","]")</f>
        <v>"returnButton": "Return",</v>
      </c>
      <c r="K517" s="300" t="s">
        <v>1519</v>
      </c>
      <c r="L517" s="299" t="s">
        <v>944</v>
      </c>
    </row>
    <row r="518" spans="2:12" s="22" customFormat="1" ht="21" customHeight="1">
      <c r="B518" s="27" t="s">
        <v>622</v>
      </c>
      <c r="C518" s="27"/>
      <c r="D5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518" s="26" t="str">
        <f ca="1">IF(Table_Text[[#This Row],[Header]]="Yes","",IF(Table_Text[[#This Row],[Property]]&lt;&gt;"",SUBSTITUTE(Table_Text[[#This Row],[Type]]," ","")&amp;SUBSTITUTE(Table_Text[[#This Row],[Property]]," ",""),""))</f>
        <v>QuoteSavedEnquiryButton</v>
      </c>
      <c r="G51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518" s="68" t="str">
        <f ca="1">SUBSTITUTE(SUBSTITUTE(SUBSTITUTE(SUBSTITUTE(SUBSTITUTE(SUBSTITUTE(SUBSTITUTE(SUBSTITUTE(
TRIM(CLEAN(Table_Text[[#This Row],[Config]])),
" {","{"),
"{ ","{"),
" }","}"),
"} ","}"),
" [","["),
"[ ","["),
" ]","]"),
"] ","]")</f>
        <v>"enquiryButton":{"text": "Enquire", "icon": "fa fa-phone"},</v>
      </c>
      <c r="I5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518" s="26" t="str">
        <f ca="1">SUBSTITUTE(SUBSTITUTE(SUBSTITUTE(SUBSTITUTE(SUBSTITUTE(SUBSTITUTE(SUBSTITUTE(SUBSTITUTE(
TRIM(CLEAN(Table_Text[[#This Row],[Quote]])),
" {","{"),
"{ ","{"),
" }","}"),
"} ","}"),
" [","["),
"[ ","["),
" ]","]"),
"] ","]")</f>
        <v>"enquiryButton": "Enquire",</v>
      </c>
      <c r="K518" s="168" t="s">
        <v>1520</v>
      </c>
      <c r="L518" s="285" t="s">
        <v>1430</v>
      </c>
    </row>
    <row r="519" spans="2:12" s="22" customFormat="1" ht="21" customHeight="1">
      <c r="B519" s="27" t="s">
        <v>1670</v>
      </c>
      <c r="C519" s="27"/>
      <c r="D5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519" s="26" t="str">
        <f ca="1">IF(Table_Text[[#This Row],[Header]]="Yes","",IF(Table_Text[[#This Row],[Property]]&lt;&gt;"",SUBSTITUTE(Table_Text[[#This Row],[Type]]," ","")&amp;SUBSTITUTE(Table_Text[[#This Row],[Property]]," ",""),""))</f>
        <v>QuoteSavedCloseButton</v>
      </c>
      <c r="G5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519" s="68" t="str">
        <f ca="1">SUBSTITUTE(SUBSTITUTE(SUBSTITUTE(SUBSTITUTE(SUBSTITUTE(SUBSTITUTE(SUBSTITUTE(SUBSTITUTE(
TRIM(CLEAN(Table_Text[[#This Row],[Config]])),
" {","{"),
"{ ","{"),
" }","}"),
"} ","}"),
" [","["),
"[ ","["),
" ]","]"),
"] ","]")</f>
        <v>"closeButton":{"text": "Close", "icon": "fa fa-check"},</v>
      </c>
      <c r="I5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519" s="26" t="str">
        <f ca="1">SUBSTITUTE(SUBSTITUTE(SUBSTITUTE(SUBSTITUTE(SUBSTITUTE(SUBSTITUTE(SUBSTITUTE(SUBSTITUTE(
TRIM(CLEAN(Table_Text[[#This Row],[Quote]])),
" {","{"),
"{ ","{"),
" }","}"),
"} ","}"),
" [","["),
"[ ","["),
" ]","]"),
"] ","]")</f>
        <v>"closeButton": "Close",</v>
      </c>
      <c r="K519" s="198" t="s">
        <v>746</v>
      </c>
      <c r="L519" s="52" t="s">
        <v>1321</v>
      </c>
    </row>
    <row r="520" spans="2:12" s="22" customFormat="1" ht="21" customHeight="1">
      <c r="B520" s="27" t="s">
        <v>1095</v>
      </c>
      <c r="C520" s="27"/>
      <c r="D52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Saved</v>
      </c>
      <c r="E52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520" s="26" t="str">
        <f ca="1">IF(Table_Text[[#This Row],[Header]]="Yes","",IF(Table_Text[[#This Row],[Property]]&lt;&gt;"",SUBSTITUTE(Table_Text[[#This Row],[Type]]," ","")&amp;SUBSTITUTE(Table_Text[[#This Row],[Property]]," ",""),""))</f>
        <v>QuoteSavedCloseButtonLabel</v>
      </c>
      <c r="G52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520" s="68" t="str">
        <f ca="1">SUBSTITUTE(SUBSTITUTE(SUBSTITUTE(SUBSTITUTE(SUBSTITUTE(SUBSTITUTE(SUBSTITUTE(SUBSTITUTE(
TRIM(CLEAN(Table_Text[[#This Row],[Config]])),
" {","{"),
"{ ","{"),
" }","}"),
"} ","}"),
" [","["),
"[ ","["),
" ]","]"),
"] ","]")</f>
        <v>"closeButtonLabel":{"text": "Close"}},</v>
      </c>
      <c r="I5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520" s="26" t="str">
        <f ca="1">SUBSTITUTE(SUBSTITUTE(SUBSTITUTE(SUBSTITUTE(SUBSTITUTE(SUBSTITUTE(SUBSTITUTE(SUBSTITUTE(
TRIM(CLEAN(Table_Text[[#This Row],[Quote]])),
" {","{"),
"{ ","{"),
" }","}"),
"} ","}"),
" [","["),
"[ ","["),
" ]","]"),
"] ","]")</f>
        <v>"closeButtonLabel": "Close"},</v>
      </c>
      <c r="K520" s="26"/>
      <c r="L520" s="52" t="s">
        <v>1321</v>
      </c>
    </row>
    <row r="521" spans="2:12" s="22" customFormat="1" ht="21.75" thickBot="1">
      <c r="B521" s="221" t="s">
        <v>1395</v>
      </c>
      <c r="C521" s="221" t="s">
        <v>60</v>
      </c>
      <c r="D521"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21"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sendQuote</v>
      </c>
      <c r="F521" s="221" t="str">
        <f>IF(Table_Text[[#This Row],[Header]]="Yes","",IF(Table_Text[[#This Row],[Property]]&lt;&gt;"",SUBSTITUTE(Table_Text[[#This Row],[Type]]," ","")&amp;SUBSTITUTE(Table_Text[[#This Row],[Property]]," ",""),""))</f>
        <v/>
      </c>
      <c r="G521"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"sendQuote": {</v>
      </c>
      <c r="H521" s="221" t="str">
        <f ca="1">SUBSTITUTE(SUBSTITUTE(SUBSTITUTE(SUBSTITUTE(SUBSTITUTE(SUBSTITUTE(SUBSTITUTE(SUBSTITUTE(
TRIM(CLEAN(Table_Text[[#This Row],[Config]])),
" {","{"),
"{ ","{"),
" }","}"),
"} ","}"),
" [","["),
"[ ","["),
" ]","]"),
"] ","]")</f>
        <v>"sendQuote":{</v>
      </c>
      <c r="I521"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"sendQuote": {</v>
      </c>
      <c r="J521" s="221" t="str">
        <f ca="1">SUBSTITUTE(SUBSTITUTE(SUBSTITUTE(SUBSTITUTE(SUBSTITUTE(SUBSTITUTE(SUBSTITUTE(SUBSTITUTE(
TRIM(CLEAN(Table_Text[[#This Row],[Quote]])),
" {","{"),
"{ ","{"),
" }","}"),
"} ","}"),
" [","["),
"[ ","["),
" ]","]"),
"] ","]")</f>
        <v>"sendQuote":{</v>
      </c>
      <c r="K521" s="221"/>
      <c r="L521" s="69"/>
    </row>
    <row r="522" spans="2:12" s="22" customFormat="1" ht="21" customHeight="1">
      <c r="B522" s="168" t="s">
        <v>615</v>
      </c>
      <c r="C522" s="27"/>
      <c r="D5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Quote</v>
      </c>
      <c r="E5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22" s="26" t="str">
        <f ca="1">IF(Table_Text[[#This Row],[Header]]="Yes","",IF(Table_Text[[#This Row],[Property]]&lt;&gt;"",SUBSTITUTE(Table_Text[[#This Row],[Type]]," ","")&amp;SUBSTITUTE(Table_Text[[#This Row],[Property]]," ",""),""))</f>
        <v>SendQuoteTopHeading</v>
      </c>
      <c r="G5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22" s="68" t="str">
        <f ca="1">SUBSTITUTE(SUBSTITUTE(SUBSTITUTE(SUBSTITUTE(SUBSTITUTE(SUBSTITUTE(SUBSTITUTE(SUBSTITUTE(
TRIM(CLEAN(Table_Text[[#This Row],[Config]])),
" {","{"),
"{ ","{"),
" }","}"),
"} ","}"),
" [","["),
"[ ","["),
" ]","]"),
"] ","]")</f>
        <v>"topHeading":{"text": "Special Insurance"},</v>
      </c>
      <c r="I5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22" s="26" t="str">
        <f ca="1">SUBSTITUTE(SUBSTITUTE(SUBSTITUTE(SUBSTITUTE(SUBSTITUTE(SUBSTITUTE(SUBSTITUTE(SUBSTITUTE(
TRIM(CLEAN(Table_Text[[#This Row],[Quote]])),
" {","{"),
"{ ","{"),
" }","}"),
"} ","}"),
" [","["),
"[ ","["),
" ]","]"),
"] ","]")</f>
        <v>"topHeading": "Special Insurance",</v>
      </c>
      <c r="K522" s="26"/>
      <c r="L522" s="52" t="str">
        <f>L19</f>
        <v>Special Insurance</v>
      </c>
    </row>
    <row r="523" spans="2:12" s="22" customFormat="1" ht="21" customHeight="1">
      <c r="B523" s="250" t="s">
        <v>383</v>
      </c>
      <c r="C523" s="27"/>
      <c r="D5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Quote</v>
      </c>
      <c r="E5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23" s="26" t="str">
        <f ca="1">IF(Table_Text[[#This Row],[Header]]="Yes","",IF(Table_Text[[#This Row],[Property]]&lt;&gt;"",SUBSTITUTE(Table_Text[[#This Row],[Type]]," ","")&amp;SUBSTITUTE(Table_Text[[#This Row],[Property]]," ",""),""))</f>
        <v>SendQuoteHeading</v>
      </c>
      <c r="G5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"Send Quote to Customer"
        },</v>
      </c>
      <c r="H523" s="68" t="str">
        <f ca="1">SUBSTITUTE(SUBSTITUTE(SUBSTITUTE(SUBSTITUTE(SUBSTITUTE(SUBSTITUTE(SUBSTITUTE(SUBSTITUTE(
TRIM(CLEAN(Table_Text[[#This Row],[Config]])),
" {","{"),
"{ ","{"),
" }","}"),
"} ","}"),
" [","["),
"[ ","["),
" ]","]"),
"] ","]")</f>
        <v>"heading":{"text": "Send Quote to Customer"},</v>
      </c>
      <c r="I5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"Send Quote to Customer",</v>
      </c>
      <c r="J523" s="26" t="str">
        <f ca="1">SUBSTITUTE(SUBSTITUTE(SUBSTITUTE(SUBSTITUTE(SUBSTITUTE(SUBSTITUTE(SUBSTITUTE(SUBSTITUTE(
TRIM(CLEAN(Table_Text[[#This Row],[Quote]])),
" {","{"),
"{ ","{"),
" }","}"),
"} ","}"),
" [","["),
"[ ","["),
" ]","]"),
"] ","]")</f>
        <v>"heading": "Send Quote to Customer",</v>
      </c>
      <c r="K523" s="26"/>
      <c r="L523" s="52" t="s">
        <v>1396</v>
      </c>
    </row>
    <row r="524" spans="2:12" s="22" customFormat="1" ht="21" customHeight="1">
      <c r="B524" s="250" t="s">
        <v>37</v>
      </c>
      <c r="C524" s="27"/>
      <c r="D52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Quote</v>
      </c>
      <c r="E52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24" s="26" t="str">
        <f ca="1">IF(Table_Text[[#This Row],[Header]]="Yes","",IF(Table_Text[[#This Row],[Property]]&lt;&gt;"",SUBSTITUTE(Table_Text[[#This Row],[Type]]," ","")&amp;SUBSTITUTE(Table_Text[[#This Row],[Property]]," ",""),""))</f>
        <v>SendQuoteText</v>
      </c>
      <c r="G52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"If you would like to send a copy of the current quote to the customer, including a link to complete the quote, then please enter your own details below to proceed."
        },</v>
      </c>
      <c r="H524" s="68" t="str">
        <f ca="1">SUBSTITUTE(SUBSTITUTE(SUBSTITUTE(SUBSTITUTE(SUBSTITUTE(SUBSTITUTE(SUBSTITUTE(SUBSTITUTE(
TRIM(CLEAN(Table_Text[[#This Row],[Config]])),
" {","{"),
"{ ","{"),
" }","}"),
"} ","}"),
" [","["),
"[ ","["),
" ]","]"),
"] ","]")</f>
        <v>"text":{"text": "If you would like to send a copy of the current quote to the customer, including a link to complete the quote, then please enter your own details below to proceed."},</v>
      </c>
      <c r="I52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"If you would like to send a copy of the current quote to the customer, including a link to complete the quote, then please enter your own details below to proceed.",</v>
      </c>
      <c r="J524" s="26" t="str">
        <f ca="1">SUBSTITUTE(SUBSTITUTE(SUBSTITUTE(SUBSTITUTE(SUBSTITUTE(SUBSTITUTE(SUBSTITUTE(SUBSTITUTE(
TRIM(CLEAN(Table_Text[[#This Row],[Quote]])),
" {","{"),
"{ ","{"),
" }","}"),
"} ","}"),
" [","["),
"[ ","["),
" ]","]"),
"] ","]")</f>
        <v>"text": "If you would like to send a copy of the current quote to the customer, including a link to complete the quote, then please enter your own details below to proceed.",</v>
      </c>
      <c r="K524" s="26"/>
      <c r="L524" s="52" t="s">
        <v>1397</v>
      </c>
    </row>
    <row r="525" spans="2:12" s="22" customFormat="1" ht="21" customHeight="1">
      <c r="B525" s="341" t="s">
        <v>941</v>
      </c>
      <c r="C525" s="27"/>
      <c r="D5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Quote</v>
      </c>
      <c r="E52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525" s="26" t="str">
        <f ca="1">IF(Table_Text[[#This Row],[Header]]="Yes","",IF(Table_Text[[#This Row],[Property]]&lt;&gt;"",SUBSTITUTE(Table_Text[[#This Row],[Type]]," ","")&amp;SUBSTITUTE(Table_Text[[#This Row],[Property]]," ",""),""))</f>
        <v>SendQuoteReturnButton</v>
      </c>
      <c r="G52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"icon": "fa fa-chevron-left"
        },</v>
      </c>
      <c r="H525" s="68" t="str">
        <f ca="1">SUBSTITUTE(SUBSTITUTE(SUBSTITUTE(SUBSTITUTE(SUBSTITUTE(SUBSTITUTE(SUBSTITUTE(SUBSTITUTE(
TRIM(CLEAN(Table_Text[[#This Row],[Config]])),
" {","{"),
"{ ","{"),
" }","}"),
"} ","}"),
" [","["),
"[ ","["),
" ]","]"),
"] ","]")</f>
        <v>"returnButton":{"text": "Return", "icon": "fa fa-chevron-left"},</v>
      </c>
      <c r="I5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525" s="26" t="str">
        <f ca="1">SUBSTITUTE(SUBSTITUTE(SUBSTITUTE(SUBSTITUTE(SUBSTITUTE(SUBSTITUTE(SUBSTITUTE(SUBSTITUTE(
TRIM(CLEAN(Table_Text[[#This Row],[Quote]])),
" {","{"),
"{ ","{"),
" }","}"),
"} ","}"),
" [","["),
"[ ","["),
" ]","]"),
"] ","]")</f>
        <v>"returnButton": "Return",</v>
      </c>
      <c r="K525" s="300" t="s">
        <v>1519</v>
      </c>
      <c r="L525" s="299" t="s">
        <v>944</v>
      </c>
    </row>
    <row r="526" spans="2:12" s="22" customFormat="1" ht="21" customHeight="1">
      <c r="B526" s="27" t="s">
        <v>1389</v>
      </c>
      <c r="C526" s="27"/>
      <c r="D5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Send Quote</v>
      </c>
      <c r="E5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sendButton</v>
      </c>
      <c r="F526" s="26" t="str">
        <f ca="1">IF(Table_Text[[#This Row],[Header]]="Yes","",IF(Table_Text[[#This Row],[Property]]&lt;&gt;"",SUBSTITUTE(Table_Text[[#This Row],[Type]]," ","")&amp;SUBSTITUTE(Table_Text[[#This Row],[Property]]," ",""),""))</f>
        <v>SendQuoteSendButton</v>
      </c>
      <c r="G5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"sendButton": {
            "text": "Send quote",
            "icon": "fa fa-paper-plane"
        }
    },</v>
      </c>
      <c r="H526" s="68" t="str">
        <f ca="1">SUBSTITUTE(SUBSTITUTE(SUBSTITUTE(SUBSTITUTE(SUBSTITUTE(SUBSTITUTE(SUBSTITUTE(SUBSTITUTE(
TRIM(CLEAN(Table_Text[[#This Row],[Config]])),
" {","{"),
"{ ","{"),
" }","}"),
"} ","}"),
" [","["),
"[ ","["),
" ]","]"),
"] ","]")</f>
        <v>"sendButton":{"text": "Send quote", "icon": "fa fa-paper-plane"}},</v>
      </c>
      <c r="I5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"sendButton": "Send quote"
    },</v>
      </c>
      <c r="J526" s="26" t="str">
        <f ca="1">SUBSTITUTE(SUBSTITUTE(SUBSTITUTE(SUBSTITUTE(SUBSTITUTE(SUBSTITUTE(SUBSTITUTE(SUBSTITUTE(
TRIM(CLEAN(Table_Text[[#This Row],[Quote]])),
" {","{"),
"{ ","{"),
" }","}"),
"} ","}"),
" [","["),
"[ ","["),
" ]","]"),
"] ","]")</f>
        <v>"sendButton": "Send quote"},</v>
      </c>
      <c r="K526" s="236" t="s">
        <v>1513</v>
      </c>
      <c r="L526" s="51" t="s">
        <v>1512</v>
      </c>
    </row>
    <row r="527" spans="2:12" s="22" customFormat="1" ht="21.75" thickBot="1">
      <c r="B527" s="221" t="s">
        <v>1377</v>
      </c>
      <c r="C527" s="221" t="s">
        <v>60</v>
      </c>
      <c r="D527"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27"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quoteSent</v>
      </c>
      <c r="F527" s="221" t="str">
        <f>IF(Table_Text[[#This Row],[Header]]="Yes","",IF(Table_Text[[#This Row],[Property]]&lt;&gt;"",SUBSTITUTE(Table_Text[[#This Row],[Type]]," ","")&amp;SUBSTITUTE(Table_Text[[#This Row],[Property]]," ",""),""))</f>
        <v/>
      </c>
      <c r="G527"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"quoteSent": {</v>
      </c>
      <c r="H527" s="221" t="str">
        <f ca="1">SUBSTITUTE(SUBSTITUTE(SUBSTITUTE(SUBSTITUTE(SUBSTITUTE(SUBSTITUTE(SUBSTITUTE(SUBSTITUTE(
TRIM(CLEAN(Table_Text[[#This Row],[Config]])),
" {","{"),
"{ ","{"),
" }","}"),
"} ","}"),
" [","["),
"[ ","["),
" ]","]"),
"] ","]")</f>
        <v>"quoteSent":{</v>
      </c>
      <c r="I527"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"quoteSent": {</v>
      </c>
      <c r="J527" s="221" t="str">
        <f ca="1">SUBSTITUTE(SUBSTITUTE(SUBSTITUTE(SUBSTITUTE(SUBSTITUTE(SUBSTITUTE(SUBSTITUTE(SUBSTITUTE(
TRIM(CLEAN(Table_Text[[#This Row],[Quote]])),
" {","{"),
"{ ","{"),
" }","}"),
"} ","}"),
" [","["),
"[ ","["),
" ]","]"),
"] ","]")</f>
        <v>"quoteSent":{</v>
      </c>
      <c r="K527" s="221"/>
      <c r="L527" s="69"/>
    </row>
    <row r="528" spans="2:12" s="22" customFormat="1" ht="21" hidden="1" customHeight="1">
      <c r="B528" s="27"/>
      <c r="C528" s="27"/>
      <c r="D5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Sent</v>
      </c>
      <c r="E5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28" s="26" t="str">
        <f>IF(Table_Text[[#This Row],[Header]]="Yes","",IF(Table_Text[[#This Row],[Property]]&lt;&gt;"",SUBSTITUTE(Table_Text[[#This Row],[Type]]," ","")&amp;SUBSTITUTE(Table_Text[[#This Row],[Property]]," ",""),""))</f>
        <v/>
      </c>
      <c r="G5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28" s="68" t="str">
        <f ca="1">SUBSTITUTE(SUBSTITUTE(SUBSTITUTE(SUBSTITUTE(SUBSTITUTE(SUBSTITUTE(SUBSTITUTE(SUBSTITUTE(
TRIM(CLEAN(Table_Text[[#This Row],[Config]])),
" {","{"),
"{ ","{"),
" }","}"),
"} ","}"),
" [","["),
"[ ","["),
" ]","]"),
"] ","]")</f>
        <v/>
      </c>
      <c r="I5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28" s="26" t="str">
        <f ca="1">SUBSTITUTE(SUBSTITUTE(SUBSTITUTE(SUBSTITUTE(SUBSTITUTE(SUBSTITUTE(SUBSTITUTE(SUBSTITUTE(
TRIM(CLEAN(Table_Text[[#This Row],[Quote]])),
" {","{"),
"{ ","{"),
" }","}"),
"} ","}"),
" [","["),
"[ ","["),
" ]","]"),
"] ","]")</f>
        <v/>
      </c>
      <c r="K528" s="26"/>
      <c r="L528" s="52"/>
    </row>
    <row r="529" spans="2:12" s="22" customFormat="1" ht="21" customHeight="1">
      <c r="B529" s="168" t="s">
        <v>615</v>
      </c>
      <c r="C529" s="27"/>
      <c r="D52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Sent</v>
      </c>
      <c r="E5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29" s="26" t="str">
        <f ca="1">IF(Table_Text[[#This Row],[Header]]="Yes","",IF(Table_Text[[#This Row],[Property]]&lt;&gt;"",SUBSTITUTE(Table_Text[[#This Row],[Type]]," ","")&amp;SUBSTITUTE(Table_Text[[#This Row],[Property]]," ",""),""))</f>
        <v>QuoteSentTopHeading</v>
      </c>
      <c r="G5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29" s="68" t="str">
        <f ca="1">SUBSTITUTE(SUBSTITUTE(SUBSTITUTE(SUBSTITUTE(SUBSTITUTE(SUBSTITUTE(SUBSTITUTE(SUBSTITUTE(
TRIM(CLEAN(Table_Text[[#This Row],[Config]])),
" {","{"),
"{ ","{"),
" }","}"),
"} ","}"),
" [","["),
"[ ","["),
" ]","]"),
"] ","]")</f>
        <v>"topHeading":{"text": "Special Insurance"},</v>
      </c>
      <c r="I5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29" s="26" t="str">
        <f ca="1">SUBSTITUTE(SUBSTITUTE(SUBSTITUTE(SUBSTITUTE(SUBSTITUTE(SUBSTITUTE(SUBSTITUTE(SUBSTITUTE(
TRIM(CLEAN(Table_Text[[#This Row],[Quote]])),
" {","{"),
"{ ","{"),
" }","}"),
"} ","}"),
" [","["),
"[ ","["),
" ]","]"),
"] ","]")</f>
        <v>"topHeading": "Special Insurance",</v>
      </c>
      <c r="K529" s="26"/>
      <c r="L529" s="52" t="str">
        <f>L19</f>
        <v>Special Insurance</v>
      </c>
    </row>
    <row r="530" spans="2:12" s="22" customFormat="1" ht="21" customHeight="1">
      <c r="B530" s="250" t="s">
        <v>383</v>
      </c>
      <c r="C530" s="27"/>
      <c r="D5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Sent</v>
      </c>
      <c r="E5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30" s="26" t="str">
        <f ca="1">IF(Table_Text[[#This Row],[Header]]="Yes","",IF(Table_Text[[#This Row],[Property]]&lt;&gt;"",SUBSTITUTE(Table_Text[[#This Row],[Type]]," ","")&amp;SUBSTITUTE(Table_Text[[#This Row],[Property]]," ",""),""))</f>
        <v>QuoteSentHeading</v>
      </c>
      <c r="G5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Sent to Customer"
        },</v>
      </c>
      <c r="H530" s="68" t="str">
        <f ca="1">SUBSTITUTE(SUBSTITUTE(SUBSTITUTE(SUBSTITUTE(SUBSTITUTE(SUBSTITUTE(SUBSTITUTE(SUBSTITUTE(
TRIM(CLEAN(Table_Text[[#This Row],[Config]])),
" {","{"),
"{ ","{"),
" }","}"),
"} ","}"),
" [","["),
"[ ","["),
" ]","]"),
"] ","]")</f>
        <v>"heading":{"text": "Quote Sent to Customer"},</v>
      </c>
      <c r="I5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Sent to Customer",</v>
      </c>
      <c r="J530" s="26" t="str">
        <f ca="1">SUBSTITUTE(SUBSTITUTE(SUBSTITUTE(SUBSTITUTE(SUBSTITUTE(SUBSTITUTE(SUBSTITUTE(SUBSTITUTE(
TRIM(CLEAN(Table_Text[[#This Row],[Quote]])),
" {","{"),
"{ ","{"),
" }","}"),
"} ","}"),
" [","["),
"[ ","["),
" ]","]"),
"] ","]")</f>
        <v>"heading": "Quote Sent to Customer",</v>
      </c>
      <c r="K530" s="26"/>
      <c r="L530" s="52" t="s">
        <v>1378</v>
      </c>
    </row>
    <row r="531" spans="2:12" s="22" customFormat="1" ht="21" customHeight="1">
      <c r="B531" s="250" t="s">
        <v>37</v>
      </c>
      <c r="C531" s="27"/>
      <c r="D53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Sent</v>
      </c>
      <c r="E5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31" s="26" t="str">
        <f ca="1">IF(Table_Text[[#This Row],[Header]]="Yes","",IF(Table_Text[[#This Row],[Property]]&lt;&gt;"",SUBSTITUTE(Table_Text[[#This Row],[Type]]," ","")&amp;SUBSTITUTE(Table_Text[[#This Row],[Property]]," ",""),""))</f>
        <v>QuoteSentText</v>
      </c>
      <c r="G5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"An email has been sent to the customer with a copy of the quote, as well as a link that they can use to open and complete the quote if they choose to."
        },</v>
      </c>
      <c r="H531" s="68" t="str">
        <f ca="1">SUBSTITUTE(SUBSTITUTE(SUBSTITUTE(SUBSTITUTE(SUBSTITUTE(SUBSTITUTE(SUBSTITUTE(SUBSTITUTE(
TRIM(CLEAN(Table_Text[[#This Row],[Config]])),
" {","{"),
"{ ","{"),
" }","}"),
"} ","}"),
" [","["),
"[ ","["),
" ]","]"),
"] ","]")</f>
        <v>"text":{"text": "An email has been sent to the customer with a copy of the quote, as well as a link that they can use to open and complete the quote if they choose to."},</v>
      </c>
      <c r="I5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"An email has been sent to the customer with a copy of the quote, as well as a link that they can use to open and complete the quote if they choose to.",</v>
      </c>
      <c r="J531" s="26" t="str">
        <f ca="1">SUBSTITUTE(SUBSTITUTE(SUBSTITUTE(SUBSTITUTE(SUBSTITUTE(SUBSTITUTE(SUBSTITUTE(SUBSTITUTE(
TRIM(CLEAN(Table_Text[[#This Row],[Quote]])),
" {","{"),
"{ ","{"),
" }","}"),
"} ","}"),
" [","["),
"[ ","["),
" ]","]"),
"] ","]")</f>
        <v>"text": "An email has been sent to the customer with a copy of the quote, as well as a link that they can use to open and complete the quote if they choose to.",</v>
      </c>
      <c r="K531" s="26"/>
      <c r="L531" s="52" t="s">
        <v>1379</v>
      </c>
    </row>
    <row r="532" spans="2:12" s="22" customFormat="1" ht="21" customHeight="1">
      <c r="B532" s="341" t="s">
        <v>941</v>
      </c>
      <c r="C532" s="27"/>
      <c r="D5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Sent</v>
      </c>
      <c r="E5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532" s="26" t="str">
        <f ca="1">IF(Table_Text[[#This Row],[Header]]="Yes","",IF(Table_Text[[#This Row],[Property]]&lt;&gt;"",SUBSTITUTE(Table_Text[[#This Row],[Type]]," ","")&amp;SUBSTITUTE(Table_Text[[#This Row],[Property]]," ",""),""))</f>
        <v>QuoteSentReturnButton</v>
      </c>
      <c r="G5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"icon": "fa fa-chevron-left"
        },</v>
      </c>
      <c r="H532" s="68" t="str">
        <f ca="1">SUBSTITUTE(SUBSTITUTE(SUBSTITUTE(SUBSTITUTE(SUBSTITUTE(SUBSTITUTE(SUBSTITUTE(SUBSTITUTE(
TRIM(CLEAN(Table_Text[[#This Row],[Config]])),
" {","{"),
"{ ","{"),
" }","}"),
"} ","}"),
" [","["),
"[ ","["),
" ]","]"),
"] ","]")</f>
        <v>"returnButton":{"text": "Return", "icon": "fa fa-chevron-left"},</v>
      </c>
      <c r="I5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532" s="26" t="str">
        <f ca="1">SUBSTITUTE(SUBSTITUTE(SUBSTITUTE(SUBSTITUTE(SUBSTITUTE(SUBSTITUTE(SUBSTITUTE(SUBSTITUTE(
TRIM(CLEAN(Table_Text[[#This Row],[Quote]])),
" {","{"),
"{ ","{"),
" }","}"),
"} ","}"),
" [","["),
"[ ","["),
" ]","]"),
"] ","]")</f>
        <v>"returnButton": "Return",</v>
      </c>
      <c r="K532" s="300" t="s">
        <v>1519</v>
      </c>
      <c r="L532" s="299" t="s">
        <v>944</v>
      </c>
    </row>
    <row r="533" spans="2:12" s="22" customFormat="1" ht="21" customHeight="1">
      <c r="B533" s="27" t="s">
        <v>1670</v>
      </c>
      <c r="C533" s="27"/>
      <c r="D53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Sent</v>
      </c>
      <c r="E53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533" s="26" t="str">
        <f ca="1">IF(Table_Text[[#This Row],[Header]]="Yes","",IF(Table_Text[[#This Row],[Property]]&lt;&gt;"",SUBSTITUTE(Table_Text[[#This Row],[Type]]," ","")&amp;SUBSTITUTE(Table_Text[[#This Row],[Property]]," ",""),""))</f>
        <v>QuoteSentCloseButton</v>
      </c>
      <c r="G53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533" s="68" t="str">
        <f ca="1">SUBSTITUTE(SUBSTITUTE(SUBSTITUTE(SUBSTITUTE(SUBSTITUTE(SUBSTITUTE(SUBSTITUTE(SUBSTITUTE(
TRIM(CLEAN(Table_Text[[#This Row],[Config]])),
" {","{"),
"{ ","{"),
" }","}"),
"} ","}"),
" [","["),
"[ ","["),
" ]","]"),
"] ","]")</f>
        <v>"closeButton":{"text": "Close", "icon": "fa fa-check"},</v>
      </c>
      <c r="I53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533" s="26" t="str">
        <f ca="1">SUBSTITUTE(SUBSTITUTE(SUBSTITUTE(SUBSTITUTE(SUBSTITUTE(SUBSTITUTE(SUBSTITUTE(SUBSTITUTE(
TRIM(CLEAN(Table_Text[[#This Row],[Quote]])),
" {","{"),
"{ ","{"),
" }","}"),
"} ","}"),
" [","["),
"[ ","["),
" ]","]"),
"] ","]")</f>
        <v>"closeButton": "Close",</v>
      </c>
      <c r="K533" s="198" t="s">
        <v>746</v>
      </c>
      <c r="L533" s="52" t="s">
        <v>1321</v>
      </c>
    </row>
    <row r="534" spans="2:12" s="22" customFormat="1" ht="21" customHeight="1">
      <c r="B534" s="27" t="s">
        <v>1095</v>
      </c>
      <c r="C534" s="27"/>
      <c r="D5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Quote Sent</v>
      </c>
      <c r="E5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534" s="26" t="str">
        <f ca="1">IF(Table_Text[[#This Row],[Header]]="Yes","",IF(Table_Text[[#This Row],[Property]]&lt;&gt;"",SUBSTITUTE(Table_Text[[#This Row],[Type]]," ","")&amp;SUBSTITUTE(Table_Text[[#This Row],[Property]]," ",""),""))</f>
        <v>QuoteSentCloseButtonLabel</v>
      </c>
      <c r="G5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534" s="68" t="str">
        <f ca="1">SUBSTITUTE(SUBSTITUTE(SUBSTITUTE(SUBSTITUTE(SUBSTITUTE(SUBSTITUTE(SUBSTITUTE(SUBSTITUTE(
TRIM(CLEAN(Table_Text[[#This Row],[Config]])),
" {","{"),
"{ ","{"),
" }","}"),
"} ","}"),
" [","["),
"[ ","["),
" ]","]"),
"] ","]")</f>
        <v>"closeButtonLabel":{"text": "Close"}},</v>
      </c>
      <c r="I5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534" s="26" t="str">
        <f ca="1">SUBSTITUTE(SUBSTITUTE(SUBSTITUTE(SUBSTITUTE(SUBSTITUTE(SUBSTITUTE(SUBSTITUTE(SUBSTITUTE(
TRIM(CLEAN(Table_Text[[#This Row],[Quote]])),
" {","{"),
"{ ","{"),
" }","}"),
"} ","}"),
" [","["),
"[ ","["),
" ]","]"),
"] ","]")</f>
        <v>"closeButtonLabel": "Close"},</v>
      </c>
      <c r="K534" s="26"/>
      <c r="L534" s="52" t="s">
        <v>1321</v>
      </c>
    </row>
    <row r="535" spans="2:12" ht="21" customHeight="1" thickBot="1">
      <c r="B535" s="99" t="s">
        <v>931</v>
      </c>
      <c r="C535" s="99" t="s">
        <v>60</v>
      </c>
      <c r="D535"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35"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reviewCustomerTriggered</v>
      </c>
      <c r="F535" s="99" t="str">
        <f>IF(Table_Text[[#This Row],[Header]]="Yes","",IF(Table_Text[[#This Row],[Property]]&lt;&gt;"",SUBSTITUTE(Table_Text[[#This Row],[Type]]," ","")&amp;SUBSTITUTE(Table_Text[[#This Row],[Property]]," ",""),""))</f>
        <v/>
      </c>
      <c r="G535"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"reviewCustomerTriggered": {</v>
      </c>
      <c r="H535" s="99" t="str">
        <f ca="1">SUBSTITUTE(SUBSTITUTE(SUBSTITUTE(SUBSTITUTE(SUBSTITUTE(SUBSTITUTE(SUBSTITUTE(SUBSTITUTE(
TRIM(CLEAN(Table_Text[[#This Row],[Config]])),
" {","{"),
"{ ","{"),
" }","}"),
"} ","}"),
" [","["),
"[ ","["),
" ]","]"),
"] ","]")</f>
        <v>"reviewCustomerTriggered":{</v>
      </c>
      <c r="I535"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"reviewCustomerTriggered": {</v>
      </c>
      <c r="J535" s="99" t="str">
        <f ca="1">SUBSTITUTE(SUBSTITUTE(SUBSTITUTE(SUBSTITUTE(SUBSTITUTE(SUBSTITUTE(SUBSTITUTE(SUBSTITUTE(
TRIM(CLEAN(Table_Text[[#This Row],[Quote]])),
" {","{"),
"{ ","{"),
" }","}"),
"} ","}"),
" [","["),
"[ ","["),
" ]","]"),
"] ","]")</f>
        <v>"reviewCustomerTriggered":{</v>
      </c>
      <c r="K535" s="99"/>
      <c r="L535" s="130"/>
    </row>
    <row r="536" spans="2:12" s="22" customFormat="1" ht="21" hidden="1" customHeight="1">
      <c r="B536" s="27"/>
      <c r="C536" s="27"/>
      <c r="D5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36" s="26" t="str">
        <f>IF(Table_Text[[#This Row],[Header]]="Yes","",IF(Table_Text[[#This Row],[Property]]&lt;&gt;"",SUBSTITUTE(Table_Text[[#This Row],[Type]]," ","")&amp;SUBSTITUTE(Table_Text[[#This Row],[Property]]," ",""),""))</f>
        <v/>
      </c>
      <c r="G5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36" s="68" t="str">
        <f ca="1">SUBSTITUTE(SUBSTITUTE(SUBSTITUTE(SUBSTITUTE(SUBSTITUTE(SUBSTITUTE(SUBSTITUTE(SUBSTITUTE(
TRIM(CLEAN(Table_Text[[#This Row],[Config]])),
" {","{"),
"{ ","{"),
" }","}"),
"} ","}"),
" [","["),
"[ ","["),
" ]","]"),
"] ","]")</f>
        <v/>
      </c>
      <c r="I5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36" s="26" t="str">
        <f ca="1">SUBSTITUTE(SUBSTITUTE(SUBSTITUTE(SUBSTITUTE(SUBSTITUTE(SUBSTITUTE(SUBSTITUTE(SUBSTITUTE(
TRIM(CLEAN(Table_Text[[#This Row],[Quote]])),
" {","{"),
"{ ","{"),
" }","}"),
"} ","}"),
" [","["),
"[ ","["),
" ]","]"),
"] ","]")</f>
        <v/>
      </c>
      <c r="K536" s="27"/>
      <c r="L536" s="52"/>
    </row>
    <row r="537" spans="2:12" s="22" customFormat="1" ht="21" customHeight="1">
      <c r="B537" s="168" t="s">
        <v>615</v>
      </c>
      <c r="C537" s="27"/>
      <c r="D5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37" s="26" t="str">
        <f ca="1">IF(Table_Text[[#This Row],[Header]]="Yes","",IF(Table_Text[[#This Row],[Property]]&lt;&gt;"",SUBSTITUTE(Table_Text[[#This Row],[Type]]," ","")&amp;SUBSTITUTE(Table_Text[[#This Row],[Property]]," ",""),""))</f>
        <v>ReviewCustomerTriggeredTopHeading</v>
      </c>
      <c r="G5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37" s="68" t="str">
        <f ca="1">SUBSTITUTE(SUBSTITUTE(SUBSTITUTE(SUBSTITUTE(SUBSTITUTE(SUBSTITUTE(SUBSTITUTE(SUBSTITUTE(
TRIM(CLEAN(Table_Text[[#This Row],[Config]])),
" {","{"),
"{ ","{"),
" }","}"),
"} ","}"),
" [","["),
"[ ","["),
" ]","]"),
"] ","]")</f>
        <v>"topHeading":{"text": "Special Insurance"},</v>
      </c>
      <c r="I5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37" s="26" t="str">
        <f ca="1">SUBSTITUTE(SUBSTITUTE(SUBSTITUTE(SUBSTITUTE(SUBSTITUTE(SUBSTITUTE(SUBSTITUTE(SUBSTITUTE(
TRIM(CLEAN(Table_Text[[#This Row],[Quote]])),
" {","{"),
"{ ","{"),
" }","}"),
"} ","}"),
" [","["),
"[ ","["),
" ]","]"),
"] ","]")</f>
        <v>"topHeading": "Special Insurance",</v>
      </c>
      <c r="K537" s="27"/>
      <c r="L537" s="52" t="str">
        <f>L19</f>
        <v>Special Insurance</v>
      </c>
    </row>
    <row r="538" spans="2:12" s="22" customFormat="1" ht="21" customHeight="1">
      <c r="B538" s="250" t="s">
        <v>383</v>
      </c>
      <c r="C538" s="27"/>
      <c r="D53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38" s="26" t="str">
        <f ca="1">IF(Table_Text[[#This Row],[Header]]="Yes","",IF(Table_Text[[#This Row],[Property]]&lt;&gt;"",SUBSTITUTE(Table_Text[[#This Row],[Type]]," ","")&amp;SUBSTITUTE(Table_Text[[#This Row],[Property]]," ",""),""))</f>
        <v>ReviewCustomerTriggeredHeading</v>
      </c>
      <c r="G5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in Review"
        },</v>
      </c>
      <c r="H538" s="68" t="str">
        <f ca="1">SUBSTITUTE(SUBSTITUTE(SUBSTITUTE(SUBSTITUTE(SUBSTITUTE(SUBSTITUTE(SUBSTITUTE(SUBSTITUTE(
TRIM(CLEAN(Table_Text[[#This Row],[Config]])),
" {","{"),
"{ ","{"),
" }","}"),
"} ","}"),
" [","["),
"[ ","["),
" ]","]"),
"] ","]")</f>
        <v>"heading":{"text": "Quote in Review"},</v>
      </c>
      <c r="I5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in Review",</v>
      </c>
      <c r="J538" s="26" t="str">
        <f ca="1">SUBSTITUTE(SUBSTITUTE(SUBSTITUTE(SUBSTITUTE(SUBSTITUTE(SUBSTITUTE(SUBSTITUTE(SUBSTITUTE(
TRIM(CLEAN(Table_Text[[#This Row],[Quote]])),
" {","{"),
"{ ","{"),
" }","}"),
"} ","}"),
" [","["),
"[ ","["),
" ]","]"),
"] ","]")</f>
        <v>"heading": "Quote in Review",</v>
      </c>
      <c r="K538" s="27"/>
      <c r="L538" s="241" t="s">
        <v>975</v>
      </c>
    </row>
    <row r="539" spans="2:12" s="22" customFormat="1" ht="21" customHeight="1">
      <c r="B539" s="250" t="s">
        <v>37</v>
      </c>
      <c r="C539" s="27"/>
      <c r="D5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39" s="26" t="str">
        <f ca="1">IF(Table_Text[[#This Row],[Header]]="Yes","",IF(Table_Text[[#This Row],[Property]]&lt;&gt;"",SUBSTITUTE(Table_Text[[#This Row],[Type]]," ","")&amp;SUBSTITUTE(Table_Text[[#This Row],[Property]]," ",""),""))</f>
        <v>ReviewCustomerTriggeredText</v>
      </c>
      <c r="G5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"Based on your selections on of our representatives will need to review your details before you can complete your purchase. You will be notified by email when the review of your quote has been completed. You still have the option to edit your quote, which will allow you to make changes while also stopping the review process. If you have questions or concerns in the mean time you may request a call-back, and one of our representatives will contact you within one business day."
        },</v>
      </c>
      <c r="H539" s="68" t="str">
        <f ca="1">SUBSTITUTE(SUBSTITUTE(SUBSTITUTE(SUBSTITUTE(SUBSTITUTE(SUBSTITUTE(SUBSTITUTE(SUBSTITUTE(
TRIM(CLEAN(Table_Text[[#This Row],[Config]])),
" {","{"),
"{ ","{"),
" }","}"),
"} ","}"),
" [","["),
"[ ","["),
" ]","]"),
"] ","]")</f>
        <v>"text":{"text": "Based on your selections on of our representatives will need to review your details before you can complete your purchase. You will be notified by email when the review of your quote has been completed. You still have the option to edit your quote, which will allow you to make changes while also stopping the review process. If you have questions or concerns in the mean time you may request a call-back, and one of our representatives will contact you within one business day."},</v>
      </c>
      <c r="I5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"Based on your selections on of our representatives will need to review your details before you can complete your purchase. You will be notified by email when the review of your quote has been completed. You still have the option to edit your quote, which will allow you to make changes while also stopping the review process. If you have questions or concerns in the mean time you may request a call-back, and one of our representatives will contact you within one business day.",</v>
      </c>
      <c r="J539" s="26" t="str">
        <f ca="1">SUBSTITUTE(SUBSTITUTE(SUBSTITUTE(SUBSTITUTE(SUBSTITUTE(SUBSTITUTE(SUBSTITUTE(SUBSTITUTE(
TRIM(CLEAN(Table_Text[[#This Row],[Quote]])),
" {","{"),
"{ ","{"),
" }","}"),
"} ","}"),
" [","["),
"[ ","["),
" ]","]"),
"] ","]")</f>
        <v>"text": "Based on your selections on of our representatives will need to review your details before you can complete your purchase. You will be notified by email when the review of your quote has been completed. You still have the option to edit your quote, which will allow you to make changes while also stopping the review process. If you have questions or concerns in the mean time you may request a call-back, and one of our representatives will contact you within one business day.",</v>
      </c>
      <c r="K539" s="27"/>
      <c r="L539" s="51" t="s">
        <v>1794</v>
      </c>
    </row>
    <row r="540" spans="2:12" s="22" customFormat="1" ht="21" customHeight="1">
      <c r="B540" s="27" t="s">
        <v>926</v>
      </c>
      <c r="C540" s="27"/>
      <c r="D54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540" s="26" t="str">
        <f ca="1">IF(Table_Text[[#This Row],[Header]]="Yes","",IF(Table_Text[[#This Row],[Property]]&lt;&gt;"",SUBSTITUTE(Table_Text[[#This Row],[Type]]," ","")&amp;SUBSTITUTE(Table_Text[[#This Row],[Property]]," ",""),""))</f>
        <v>ReviewCustomerTriggeredEditButton</v>
      </c>
      <c r="G5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540" s="68" t="str">
        <f ca="1">SUBSTITUTE(SUBSTITUTE(SUBSTITUTE(SUBSTITUTE(SUBSTITUTE(SUBSTITUTE(SUBSTITUTE(SUBSTITUTE(
TRIM(CLEAN(Table_Text[[#This Row],[Config]])),
" {","{"),
"{ ","{"),
" }","}"),
"} ","}"),
" [","["),
"[ ","["),
" ]","]"),
"] ","]")</f>
        <v>"editButton":{"text": "Edit", "icon": "glyphicon glyphicon-pencil"},</v>
      </c>
      <c r="I5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540" s="26" t="str">
        <f ca="1">SUBSTITUTE(SUBSTITUTE(SUBSTITUTE(SUBSTITUTE(SUBSTITUTE(SUBSTITUTE(SUBSTITUTE(SUBSTITUTE(
TRIM(CLEAN(Table_Text[[#This Row],[Quote]])),
" {","{"),
"{ ","{"),
" }","}"),
"} ","}"),
" [","["),
"[ ","["),
" ]","]"),
"] ","]")</f>
        <v>"editButton": "Edit",</v>
      </c>
      <c r="K540" s="308" t="s">
        <v>1522</v>
      </c>
      <c r="L540" s="51" t="s">
        <v>1511</v>
      </c>
    </row>
    <row r="541" spans="2:12" s="22" customFormat="1" ht="21" customHeight="1">
      <c r="B541" s="168" t="s">
        <v>622</v>
      </c>
      <c r="C541" s="27"/>
      <c r="D54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541" s="26" t="str">
        <f ca="1">IF(Table_Text[[#This Row],[Header]]="Yes","",IF(Table_Text[[#This Row],[Property]]&lt;&gt;"",SUBSTITUTE(Table_Text[[#This Row],[Type]]," ","")&amp;SUBSTITUTE(Table_Text[[#This Row],[Property]]," ",""),""))</f>
        <v>ReviewCustomerTriggeredEnquiryButton</v>
      </c>
      <c r="G5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541" s="68" t="str">
        <f ca="1">SUBSTITUTE(SUBSTITUTE(SUBSTITUTE(SUBSTITUTE(SUBSTITUTE(SUBSTITUTE(SUBSTITUTE(SUBSTITUTE(
TRIM(CLEAN(Table_Text[[#This Row],[Config]])),
" {","{"),
"{ ","{"),
" }","}"),
"} ","}"),
" [","["),
"[ ","["),
" ]","]"),
"] ","]")</f>
        <v>"enquiryButton":{"text": "Enquire", "icon": "fa fa-phone"},</v>
      </c>
      <c r="I5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541" s="26" t="str">
        <f ca="1">SUBSTITUTE(SUBSTITUTE(SUBSTITUTE(SUBSTITUTE(SUBSTITUTE(SUBSTITUTE(SUBSTITUTE(SUBSTITUTE(
TRIM(CLEAN(Table_Text[[#This Row],[Quote]])),
" {","{"),
"{ ","{"),
" }","}"),
"} ","}"),
" [","["),
"[ ","["),
" ]","]"),
"] ","]")</f>
        <v>"enquiryButton": "Enquire",</v>
      </c>
      <c r="K541" s="168" t="s">
        <v>1520</v>
      </c>
      <c r="L541" s="285" t="s">
        <v>1430</v>
      </c>
    </row>
    <row r="542" spans="2:12" s="22" customFormat="1" ht="21" customHeight="1">
      <c r="B542" s="27" t="s">
        <v>1670</v>
      </c>
      <c r="C542" s="27"/>
      <c r="D5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542" s="26" t="str">
        <f ca="1">IF(Table_Text[[#This Row],[Header]]="Yes","",IF(Table_Text[[#This Row],[Property]]&lt;&gt;"",SUBSTITUTE(Table_Text[[#This Row],[Type]]," ","")&amp;SUBSTITUTE(Table_Text[[#This Row],[Property]]," ",""),""))</f>
        <v>ReviewCustomerTriggeredCloseButton</v>
      </c>
      <c r="G5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542" s="68" t="str">
        <f ca="1">SUBSTITUTE(SUBSTITUTE(SUBSTITUTE(SUBSTITUTE(SUBSTITUTE(SUBSTITUTE(SUBSTITUTE(SUBSTITUTE(
TRIM(CLEAN(Table_Text[[#This Row],[Config]])),
" {","{"),
"{ ","{"),
" }","}"),
"} ","}"),
" [","["),
"[ ","["),
" ]","]"),
"] ","]")</f>
        <v>"closeButton":{"text": "Close", "icon": "fa fa-check"},</v>
      </c>
      <c r="I5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542" s="26" t="str">
        <f ca="1">SUBSTITUTE(SUBSTITUTE(SUBSTITUTE(SUBSTITUTE(SUBSTITUTE(SUBSTITUTE(SUBSTITUTE(SUBSTITUTE(
TRIM(CLEAN(Table_Text[[#This Row],[Quote]])),
" {","{"),
"{ ","{"),
" }","}"),
"} ","}"),
" [","["),
"[ ","["),
" ]","]"),
"] ","]")</f>
        <v>"closeButton": "Close",</v>
      </c>
      <c r="K542" s="198" t="s">
        <v>746</v>
      </c>
      <c r="L542" s="52" t="s">
        <v>1321</v>
      </c>
    </row>
    <row r="543" spans="2:12" s="22" customFormat="1" ht="21" customHeight="1">
      <c r="B543" s="27" t="s">
        <v>1095</v>
      </c>
      <c r="C543" s="27"/>
      <c r="D54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Triggered</v>
      </c>
      <c r="E54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543" s="26" t="str">
        <f ca="1">IF(Table_Text[[#This Row],[Header]]="Yes","",IF(Table_Text[[#This Row],[Property]]&lt;&gt;"",SUBSTITUTE(Table_Text[[#This Row],[Type]]," ","")&amp;SUBSTITUTE(Table_Text[[#This Row],[Property]]," ",""),""))</f>
        <v>ReviewCustomerTriggeredCloseButtonLabel</v>
      </c>
      <c r="G54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543" s="68" t="str">
        <f ca="1">SUBSTITUTE(SUBSTITUTE(SUBSTITUTE(SUBSTITUTE(SUBSTITUTE(SUBSTITUTE(SUBSTITUTE(SUBSTITUTE(
TRIM(CLEAN(Table_Text[[#This Row],[Config]])),
" {","{"),
"{ ","{"),
" }","}"),
"} ","}"),
" [","["),
"[ ","["),
" ]","]"),
"] ","]")</f>
        <v>"closeButtonLabel":{"text": "Close"}},</v>
      </c>
      <c r="I54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543" s="26" t="str">
        <f ca="1">SUBSTITUTE(SUBSTITUTE(SUBSTITUTE(SUBSTITUTE(SUBSTITUTE(SUBSTITUTE(SUBSTITUTE(SUBSTITUTE(
TRIM(CLEAN(Table_Text[[#This Row],[Quote]])),
" {","{"),
"{ ","{"),
" }","}"),
"} ","}"),
" [","["),
"[ ","["),
" ]","]"),
"] ","]")</f>
        <v>"closeButtonLabel": "Close"},</v>
      </c>
      <c r="K543" s="26"/>
      <c r="L543" s="52" t="s">
        <v>1321</v>
      </c>
    </row>
    <row r="544" spans="2:12" ht="21" customHeight="1" thickBot="1">
      <c r="B544" s="99" t="s">
        <v>932</v>
      </c>
      <c r="C544" s="99" t="s">
        <v>60</v>
      </c>
      <c r="D544"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44"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reviewCustomerActive</v>
      </c>
      <c r="F544" s="99" t="str">
        <f>IF(Table_Text[[#This Row],[Header]]="Yes","",IF(Table_Text[[#This Row],[Property]]&lt;&gt;"",SUBSTITUTE(Table_Text[[#This Row],[Type]]," ","")&amp;SUBSTITUTE(Table_Text[[#This Row],[Property]]," ",""),""))</f>
        <v/>
      </c>
      <c r="G544"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"reviewCustomerActive": {</v>
      </c>
      <c r="H544" s="99" t="str">
        <f ca="1">SUBSTITUTE(SUBSTITUTE(SUBSTITUTE(SUBSTITUTE(SUBSTITUTE(SUBSTITUTE(SUBSTITUTE(SUBSTITUTE(
TRIM(CLEAN(Table_Text[[#This Row],[Config]])),
" {","{"),
"{ ","{"),
" }","}"),
"} ","}"),
" [","["),
"[ ","["),
" ]","]"),
"] ","]")</f>
        <v>"reviewCustomerActive":{</v>
      </c>
      <c r="I544"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"reviewCustomerActive": {</v>
      </c>
      <c r="J544" s="99" t="str">
        <f ca="1">SUBSTITUTE(SUBSTITUTE(SUBSTITUTE(SUBSTITUTE(SUBSTITUTE(SUBSTITUTE(SUBSTITUTE(SUBSTITUTE(
TRIM(CLEAN(Table_Text[[#This Row],[Quote]])),
" {","{"),
"{ ","{"),
" }","}"),
"} ","}"),
" [","["),
"[ ","["),
" ]","]"),
"] ","]")</f>
        <v>"reviewCustomerActive":{</v>
      </c>
      <c r="K544" s="99"/>
      <c r="L544" s="130"/>
    </row>
    <row r="545" spans="2:12" s="22" customFormat="1" ht="21" hidden="1" customHeight="1">
      <c r="B545" s="27"/>
      <c r="C545" s="27"/>
      <c r="D54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45" s="26" t="str">
        <f>IF(Table_Text[[#This Row],[Header]]="Yes","",IF(Table_Text[[#This Row],[Property]]&lt;&gt;"",SUBSTITUTE(Table_Text[[#This Row],[Type]]," ","")&amp;SUBSTITUTE(Table_Text[[#This Row],[Property]]," ",""),""))</f>
        <v/>
      </c>
      <c r="G5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45" s="68" t="str">
        <f ca="1">SUBSTITUTE(SUBSTITUTE(SUBSTITUTE(SUBSTITUTE(SUBSTITUTE(SUBSTITUTE(SUBSTITUTE(SUBSTITUTE(
TRIM(CLEAN(Table_Text[[#This Row],[Config]])),
" {","{"),
"{ ","{"),
" }","}"),
"} ","}"),
" [","["),
"[ ","["),
" ]","]"),
"] ","]")</f>
        <v/>
      </c>
      <c r="I5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45" s="26" t="str">
        <f ca="1">SUBSTITUTE(SUBSTITUTE(SUBSTITUTE(SUBSTITUTE(SUBSTITUTE(SUBSTITUTE(SUBSTITUTE(SUBSTITUTE(
TRIM(CLEAN(Table_Text[[#This Row],[Quote]])),
" {","{"),
"{ ","{"),
" }","}"),
"} ","}"),
" [","["),
"[ ","["),
" ]","]"),
"] ","]")</f>
        <v/>
      </c>
      <c r="K545" s="27"/>
      <c r="L545" s="52"/>
    </row>
    <row r="546" spans="2:12" s="22" customFormat="1" ht="21" customHeight="1">
      <c r="B546" s="168" t="s">
        <v>615</v>
      </c>
      <c r="C546" s="27"/>
      <c r="D5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46" s="26" t="str">
        <f ca="1">IF(Table_Text[[#This Row],[Header]]="Yes","",IF(Table_Text[[#This Row],[Property]]&lt;&gt;"",SUBSTITUTE(Table_Text[[#This Row],[Type]]," ","")&amp;SUBSTITUTE(Table_Text[[#This Row],[Property]]," ",""),""))</f>
        <v>ReviewCustomerActiveTopHeading</v>
      </c>
      <c r="G5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46" s="68" t="str">
        <f ca="1">SUBSTITUTE(SUBSTITUTE(SUBSTITUTE(SUBSTITUTE(SUBSTITUTE(SUBSTITUTE(SUBSTITUTE(SUBSTITUTE(
TRIM(CLEAN(Table_Text[[#This Row],[Config]])),
" {","{"),
"{ ","{"),
" }","}"),
"} ","}"),
" [","["),
"[ ","["),
" ]","]"),
"] ","]")</f>
        <v>"topHeading":{"text": "Special Insurance"},</v>
      </c>
      <c r="I5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46" s="26" t="str">
        <f ca="1">SUBSTITUTE(SUBSTITUTE(SUBSTITUTE(SUBSTITUTE(SUBSTITUTE(SUBSTITUTE(SUBSTITUTE(SUBSTITUTE(
TRIM(CLEAN(Table_Text[[#This Row],[Quote]])),
" {","{"),
"{ ","{"),
" }","}"),
"} ","}"),
" [","["),
"[ ","["),
" ]","]"),
"] ","]")</f>
        <v>"topHeading": "Special Insurance",</v>
      </c>
      <c r="K546" s="27"/>
      <c r="L546" s="52" t="str">
        <f>L19</f>
        <v>Special Insurance</v>
      </c>
    </row>
    <row r="547" spans="2:12" s="22" customFormat="1" ht="21" customHeight="1">
      <c r="B547" s="250" t="s">
        <v>383</v>
      </c>
      <c r="C547" s="27"/>
      <c r="D5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47" s="26" t="str">
        <f ca="1">IF(Table_Text[[#This Row],[Header]]="Yes","",IF(Table_Text[[#This Row],[Property]]&lt;&gt;"",SUBSTITUTE(Table_Text[[#This Row],[Type]]," ","")&amp;SUBSTITUTE(Table_Text[[#This Row],[Property]]," ",""),""))</f>
        <v>ReviewCustomerActiveHeading</v>
      </c>
      <c r="G5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in Review"
        },</v>
      </c>
      <c r="H547" s="68" t="str">
        <f ca="1">SUBSTITUTE(SUBSTITUTE(SUBSTITUTE(SUBSTITUTE(SUBSTITUTE(SUBSTITUTE(SUBSTITUTE(SUBSTITUTE(
TRIM(CLEAN(Table_Text[[#This Row],[Config]])),
" {","{"),
"{ ","{"),
" }","}"),
"} ","}"),
" [","["),
"[ ","["),
" ]","]"),
"] ","]")</f>
        <v>"heading":{"text": "Quote in Review"},</v>
      </c>
      <c r="I5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in Review",</v>
      </c>
      <c r="J547" s="26" t="str">
        <f ca="1">SUBSTITUTE(SUBSTITUTE(SUBSTITUTE(SUBSTITUTE(SUBSTITUTE(SUBSTITUTE(SUBSTITUTE(SUBSTITUTE(
TRIM(CLEAN(Table_Text[[#This Row],[Quote]])),
" {","{"),
"{ ","{"),
" }","}"),
"} ","}"),
" [","["),
"[ ","["),
" ]","]"),
"] ","]")</f>
        <v>"heading": "Quote in Review",</v>
      </c>
      <c r="K547" s="27"/>
      <c r="L547" s="241" t="s">
        <v>975</v>
      </c>
    </row>
    <row r="548" spans="2:12" s="22" customFormat="1" ht="21" customHeight="1">
      <c r="B548" s="250" t="s">
        <v>37</v>
      </c>
      <c r="C548" s="27"/>
      <c r="D5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48" s="26" t="str">
        <f ca="1">IF(Table_Text[[#This Row],[Header]]="Yes","",IF(Table_Text[[#This Row],[Property]]&lt;&gt;"",SUBSTITUTE(Table_Text[[#This Row],[Type]]," ","")&amp;SUBSTITUTE(Table_Text[[#This Row],[Property]]," ",""),""))</f>
        <v>ReviewCustomerActiveText</v>
      </c>
      <c r="G5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
        },</v>
      </c>
      <c r="H548" s="68" t="str">
        <f ca="1">SUBSTITUTE(SUBSTITUTE(SUBSTITUTE(SUBSTITUTE(SUBSTITUTE(SUBSTITUTE(SUBSTITUTE(SUBSTITUTE(
TRIM(CLEAN(Table_Text[[#This Row],[Config]])),
" {","{"),
"{ ","{"),
" }","}"),
"} ","}"),
" [","["),
"[ ","["),
" ]","]"),
"] ","]")</f>
        <v>"text":{"text":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I5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J548" s="26" t="str">
        <f ca="1">SUBSTITUTE(SUBSTITUTE(SUBSTITUTE(SUBSTITUTE(SUBSTITUTE(SUBSTITUTE(SUBSTITUTE(SUBSTITUTE(
TRIM(CLEAN(Table_Text[[#This Row],[Quote]])),
" {","{"),
"{ ","{"),
" }","}"),
"} ","}"),
" [","["),
"[ ","["),
" ]","]"),
"] ","]")</f>
        <v>"text":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v>
      </c>
      <c r="K548" s="27"/>
      <c r="L548" s="280" t="s">
        <v>1220</v>
      </c>
    </row>
    <row r="549" spans="2:12" s="22" customFormat="1" ht="21" customHeight="1">
      <c r="B549" s="27" t="s">
        <v>926</v>
      </c>
      <c r="C549" s="27"/>
      <c r="D54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549" s="26" t="str">
        <f ca="1">IF(Table_Text[[#This Row],[Header]]="Yes","",IF(Table_Text[[#This Row],[Property]]&lt;&gt;"",SUBSTITUTE(Table_Text[[#This Row],[Type]]," ","")&amp;SUBSTITUTE(Table_Text[[#This Row],[Property]]," ",""),""))</f>
        <v>ReviewCustomerActiveEditButton</v>
      </c>
      <c r="G5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549" s="68" t="str">
        <f ca="1">SUBSTITUTE(SUBSTITUTE(SUBSTITUTE(SUBSTITUTE(SUBSTITUTE(SUBSTITUTE(SUBSTITUTE(SUBSTITUTE(
TRIM(CLEAN(Table_Text[[#This Row],[Config]])),
" {","{"),
"{ ","{"),
" }","}"),
"} ","}"),
" [","["),
"[ ","["),
" ]","]"),
"] ","]")</f>
        <v>"editButton":{"text": "Edit", "icon": "glyphicon glyphicon-pencil"},</v>
      </c>
      <c r="I5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549" s="26" t="str">
        <f ca="1">SUBSTITUTE(SUBSTITUTE(SUBSTITUTE(SUBSTITUTE(SUBSTITUTE(SUBSTITUTE(SUBSTITUTE(SUBSTITUTE(
TRIM(CLEAN(Table_Text[[#This Row],[Quote]])),
" {","{"),
"{ ","{"),
" }","}"),
"} ","}"),
" [","["),
"[ ","["),
" ]","]"),
"] ","]")</f>
        <v>"editButton": "Edit",</v>
      </c>
      <c r="K549" s="308" t="s">
        <v>1522</v>
      </c>
      <c r="L549" s="51" t="s">
        <v>1511</v>
      </c>
    </row>
    <row r="550" spans="2:12" s="22" customFormat="1" ht="21" customHeight="1">
      <c r="B550" s="168" t="s">
        <v>622</v>
      </c>
      <c r="C550" s="27"/>
      <c r="D55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5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550" s="26" t="str">
        <f ca="1">IF(Table_Text[[#This Row],[Header]]="Yes","",IF(Table_Text[[#This Row],[Property]]&lt;&gt;"",SUBSTITUTE(Table_Text[[#This Row],[Type]]," ","")&amp;SUBSTITUTE(Table_Text[[#This Row],[Property]]," ",""),""))</f>
        <v>ReviewCustomerActiveEnquiryButton</v>
      </c>
      <c r="G55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550" s="68" t="str">
        <f ca="1">SUBSTITUTE(SUBSTITUTE(SUBSTITUTE(SUBSTITUTE(SUBSTITUTE(SUBSTITUTE(SUBSTITUTE(SUBSTITUTE(
TRIM(CLEAN(Table_Text[[#This Row],[Config]])),
" {","{"),
"{ ","{"),
" }","}"),
"} ","}"),
" [","["),
"[ ","["),
" ]","]"),
"] ","]")</f>
        <v>"enquiryButton":{"text": "Enquire", "icon": "fa fa-phone"},</v>
      </c>
      <c r="I55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550" s="26" t="str">
        <f ca="1">SUBSTITUTE(SUBSTITUTE(SUBSTITUTE(SUBSTITUTE(SUBSTITUTE(SUBSTITUTE(SUBSTITUTE(SUBSTITUTE(
TRIM(CLEAN(Table_Text[[#This Row],[Quote]])),
" {","{"),
"{ ","{"),
" }","}"),
"} ","}"),
" [","["),
"[ ","["),
" ]","]"),
"] ","]")</f>
        <v>"enquiryButton": "Enquire",</v>
      </c>
      <c r="K550" s="168" t="s">
        <v>1520</v>
      </c>
      <c r="L550" s="285" t="s">
        <v>1430</v>
      </c>
    </row>
    <row r="551" spans="2:12" s="22" customFormat="1" ht="21" customHeight="1">
      <c r="B551" s="27" t="s">
        <v>1670</v>
      </c>
      <c r="C551" s="27"/>
      <c r="D55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551" s="26" t="str">
        <f ca="1">IF(Table_Text[[#This Row],[Header]]="Yes","",IF(Table_Text[[#This Row],[Property]]&lt;&gt;"",SUBSTITUTE(Table_Text[[#This Row],[Type]]," ","")&amp;SUBSTITUTE(Table_Text[[#This Row],[Property]]," ",""),""))</f>
        <v>ReviewCustomerActiveCloseButton</v>
      </c>
      <c r="G5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551" s="68" t="str">
        <f ca="1">SUBSTITUTE(SUBSTITUTE(SUBSTITUTE(SUBSTITUTE(SUBSTITUTE(SUBSTITUTE(SUBSTITUTE(SUBSTITUTE(
TRIM(CLEAN(Table_Text[[#This Row],[Config]])),
" {","{"),
"{ ","{"),
" }","}"),
"} ","}"),
" [","["),
"[ ","["),
" ]","]"),
"] ","]")</f>
        <v>"closeButton":{"text": "Close", "icon": "fa fa-check"},</v>
      </c>
      <c r="I5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551" s="26" t="str">
        <f ca="1">SUBSTITUTE(SUBSTITUTE(SUBSTITUTE(SUBSTITUTE(SUBSTITUTE(SUBSTITUTE(SUBSTITUTE(SUBSTITUTE(
TRIM(CLEAN(Table_Text[[#This Row],[Quote]])),
" {","{"),
"{ ","{"),
" }","}"),
"} ","}"),
" [","["),
"[ ","["),
" ]","]"),
"] ","]")</f>
        <v>"closeButton": "Close",</v>
      </c>
      <c r="K551" s="198" t="s">
        <v>746</v>
      </c>
      <c r="L551" s="52" t="s">
        <v>1321</v>
      </c>
    </row>
    <row r="552" spans="2:12" s="22" customFormat="1" ht="21" customHeight="1">
      <c r="B552" s="27" t="s">
        <v>1095</v>
      </c>
      <c r="C552" s="27"/>
      <c r="D5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Active</v>
      </c>
      <c r="E5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552" s="26" t="str">
        <f ca="1">IF(Table_Text[[#This Row],[Header]]="Yes","",IF(Table_Text[[#This Row],[Property]]&lt;&gt;"",SUBSTITUTE(Table_Text[[#This Row],[Type]]," ","")&amp;SUBSTITUTE(Table_Text[[#This Row],[Property]]," ",""),""))</f>
        <v>ReviewCustomerActiveCloseButtonLabel</v>
      </c>
      <c r="G5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552" s="68" t="str">
        <f ca="1">SUBSTITUTE(SUBSTITUTE(SUBSTITUTE(SUBSTITUTE(SUBSTITUTE(SUBSTITUTE(SUBSTITUTE(SUBSTITUTE(
TRIM(CLEAN(Table_Text[[#This Row],[Config]])),
" {","{"),
"{ ","{"),
" }","}"),
"} ","}"),
" [","["),
"[ ","["),
" ]","]"),
"] ","]")</f>
        <v>"closeButtonLabel":{"text": "Close"}},</v>
      </c>
      <c r="I5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552" s="26" t="str">
        <f ca="1">SUBSTITUTE(SUBSTITUTE(SUBSTITUTE(SUBSTITUTE(SUBSTITUTE(SUBSTITUTE(SUBSTITUTE(SUBSTITUTE(
TRIM(CLEAN(Table_Text[[#This Row],[Quote]])),
" {","{"),
"{ ","{"),
" }","}"),
"} ","}"),
" [","["),
"[ ","["),
" ]","]"),
"] ","]")</f>
        <v>"closeButtonLabel": "Close"},</v>
      </c>
      <c r="K552" s="26"/>
      <c r="L552" s="52" t="s">
        <v>1321</v>
      </c>
    </row>
    <row r="553" spans="2:12" s="22" customFormat="1" ht="21" customHeight="1" thickBot="1">
      <c r="B553" s="221" t="s">
        <v>933</v>
      </c>
      <c r="C553" s="221" t="s">
        <v>60</v>
      </c>
      <c r="D553"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53"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reviewCustomerApproved</v>
      </c>
      <c r="F553" s="221" t="str">
        <f>IF(Table_Text[[#This Row],[Header]]="Yes","",IF(Table_Text[[#This Row],[Property]]&lt;&gt;"",SUBSTITUTE(Table_Text[[#This Row],[Type]]," ","")&amp;SUBSTITUTE(Table_Text[[#This Row],[Property]]," ",""),""))</f>
        <v/>
      </c>
      <c r="G553"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"reviewCustomerApproved": {</v>
      </c>
      <c r="H553" s="221" t="str">
        <f ca="1">SUBSTITUTE(SUBSTITUTE(SUBSTITUTE(SUBSTITUTE(SUBSTITUTE(SUBSTITUTE(SUBSTITUTE(SUBSTITUTE(
TRIM(CLEAN(Table_Text[[#This Row],[Config]])),
" {","{"),
"{ ","{"),
" }","}"),
"} ","}"),
" [","["),
"[ ","["),
" ]","]"),
"] ","]")</f>
        <v>"reviewCustomerApproved":{</v>
      </c>
      <c r="I553"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"reviewCustomerApproved": {</v>
      </c>
      <c r="J553" s="221" t="str">
        <f ca="1">SUBSTITUTE(SUBSTITUTE(SUBSTITUTE(SUBSTITUTE(SUBSTITUTE(SUBSTITUTE(SUBSTITUTE(SUBSTITUTE(
TRIM(CLEAN(Table_Text[[#This Row],[Quote]])),
" {","{"),
"{ ","{"),
" }","}"),
"} ","}"),
" [","["),
"[ ","["),
" ]","]"),
"] ","]")</f>
        <v>"reviewCustomerApproved":{</v>
      </c>
      <c r="K553" s="221"/>
      <c r="L553" s="69"/>
    </row>
    <row r="554" spans="2:12" s="22" customFormat="1" ht="21" hidden="1" customHeight="1">
      <c r="B554" s="27"/>
      <c r="C554" s="27"/>
      <c r="D5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54" s="26" t="str">
        <f>IF(Table_Text[[#This Row],[Header]]="Yes","",IF(Table_Text[[#This Row],[Property]]&lt;&gt;"",SUBSTITUTE(Table_Text[[#This Row],[Type]]," ","")&amp;SUBSTITUTE(Table_Text[[#This Row],[Property]]," ",""),""))</f>
        <v/>
      </c>
      <c r="G5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54" s="68" t="str">
        <f ca="1">SUBSTITUTE(SUBSTITUTE(SUBSTITUTE(SUBSTITUTE(SUBSTITUTE(SUBSTITUTE(SUBSTITUTE(SUBSTITUTE(
TRIM(CLEAN(Table_Text[[#This Row],[Config]])),
" {","{"),
"{ ","{"),
" }","}"),
"} ","}"),
" [","["),
"[ ","["),
" ]","]"),
"] ","]")</f>
        <v/>
      </c>
      <c r="I5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54" s="26" t="str">
        <f ca="1">SUBSTITUTE(SUBSTITUTE(SUBSTITUTE(SUBSTITUTE(SUBSTITUTE(SUBSTITUTE(SUBSTITUTE(SUBSTITUTE(
TRIM(CLEAN(Table_Text[[#This Row],[Quote]])),
" {","{"),
"{ ","{"),
" }","}"),
"} ","}"),
" [","["),
"[ ","["),
" ]","]"),
"] ","]")</f>
        <v/>
      </c>
      <c r="K554" s="26"/>
      <c r="L554" s="52"/>
    </row>
    <row r="555" spans="2:12" s="22" customFormat="1" ht="21" customHeight="1">
      <c r="B555" s="168" t="s">
        <v>615</v>
      </c>
      <c r="C555" s="27"/>
      <c r="D5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55" s="26" t="str">
        <f ca="1">IF(Table_Text[[#This Row],[Header]]="Yes","",IF(Table_Text[[#This Row],[Property]]&lt;&gt;"",SUBSTITUTE(Table_Text[[#This Row],[Type]]," ","")&amp;SUBSTITUTE(Table_Text[[#This Row],[Property]]," ",""),""))</f>
        <v>ReviewCustomerApprovedTopHeading</v>
      </c>
      <c r="G5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55" s="68" t="str">
        <f ca="1">SUBSTITUTE(SUBSTITUTE(SUBSTITUTE(SUBSTITUTE(SUBSTITUTE(SUBSTITUTE(SUBSTITUTE(SUBSTITUTE(
TRIM(CLEAN(Table_Text[[#This Row],[Config]])),
" {","{"),
"{ ","{"),
" }","}"),
"} ","}"),
" [","["),
"[ ","["),
" ]","]"),
"] ","]")</f>
        <v>"topHeading":{"text": "Special Insurance"},</v>
      </c>
      <c r="I5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55" s="26" t="str">
        <f ca="1">SUBSTITUTE(SUBSTITUTE(SUBSTITUTE(SUBSTITUTE(SUBSTITUTE(SUBSTITUTE(SUBSTITUTE(SUBSTITUTE(
TRIM(CLEAN(Table_Text[[#This Row],[Quote]])),
" {","{"),
"{ ","{"),
" }","}"),
"} ","}"),
" [","["),
"[ ","["),
" ]","]"),
"] ","]")</f>
        <v>"topHeading": "Special Insurance",</v>
      </c>
      <c r="K555" s="26"/>
      <c r="L555" s="52" t="str">
        <f>L19</f>
        <v>Special Insurance</v>
      </c>
    </row>
    <row r="556" spans="2:12" s="22" customFormat="1" ht="21" customHeight="1">
      <c r="B556" s="250" t="s">
        <v>383</v>
      </c>
      <c r="C556" s="27"/>
      <c r="D5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56" s="26" t="str">
        <f ca="1">IF(Table_Text[[#This Row],[Header]]="Yes","",IF(Table_Text[[#This Row],[Property]]&lt;&gt;"",SUBSTITUTE(Table_Text[[#This Row],[Type]]," ","")&amp;SUBSTITUTE(Table_Text[[#This Row],[Property]]," ",""),""))</f>
        <v>ReviewCustomerApprovedHeading</v>
      </c>
      <c r="G5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Approved"
        },</v>
      </c>
      <c r="H556" s="68" t="str">
        <f ca="1">SUBSTITUTE(SUBSTITUTE(SUBSTITUTE(SUBSTITUTE(SUBSTITUTE(SUBSTITUTE(SUBSTITUTE(SUBSTITUTE(
TRIM(CLEAN(Table_Text[[#This Row],[Config]])),
" {","{"),
"{ ","{"),
" }","}"),
"} ","}"),
" [","["),
"[ ","["),
" ]","]"),
"] ","]")</f>
        <v>"heading":{"text": "Quote Approved"},</v>
      </c>
      <c r="I5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Approved",</v>
      </c>
      <c r="J556" s="26" t="str">
        <f ca="1">SUBSTITUTE(SUBSTITUTE(SUBSTITUTE(SUBSTITUTE(SUBSTITUTE(SUBSTITUTE(SUBSTITUTE(SUBSTITUTE(
TRIM(CLEAN(Table_Text[[#This Row],[Quote]])),
" {","{"),
"{ ","{"),
" }","}"),
"} ","}"),
" [","["),
"[ ","["),
" ]","]"),
"] ","]")</f>
        <v>"heading": "Quote Approved",</v>
      </c>
      <c r="K556" s="26"/>
      <c r="L556" s="52" t="s">
        <v>965</v>
      </c>
    </row>
    <row r="557" spans="2:12" s="22" customFormat="1" ht="21" customHeight="1">
      <c r="B557" s="250" t="s">
        <v>37</v>
      </c>
      <c r="C557" s="27"/>
      <c r="D5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57" s="26" t="str">
        <f ca="1">IF(Table_Text[[#This Row],[Header]]="Yes","",IF(Table_Text[[#This Row],[Property]]&lt;&gt;"",SUBSTITUTE(Table_Text[[#This Row],[Type]]," ","")&amp;SUBSTITUTE(Table_Text[[#This Row],[Property]]," ",""),""))</f>
        <v>ReviewCustomerApprovedText</v>
      </c>
      <c r="G5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approved and is ready for you to review, and proceed with if you choose.&lt;br/&gt;&lt;br/&gt;You can also edit your quote details if you need to make changes, however please note that making changes to your quote could mean that the updated details will need to be reviewed again before your quote can be completed.&lt;br/&gt;&lt;br/&gt;If you have questions or concerns in the mean time you may request a call-back, and one of our representatives will contact you within one business day."
        },</v>
      </c>
      <c r="H557" s="68" t="str">
        <f ca="1">SUBSTITUTE(SUBSTITUTE(SUBSTITUTE(SUBSTITUTE(SUBSTITUTE(SUBSTITUTE(SUBSTITUTE(SUBSTITUTE(
TRIM(CLEAN(Table_Text[[#This Row],[Config]])),
" {","{"),
"{ ","{"),
" }","}"),
"} ","}"),
" [","["),
"[ ","["),
" ]","]"),
"] ","]")</f>
        <v>"text":{"text": "Your quote has been approved and is ready for you to review, and proceed with if you choose.&lt;br/&gt;&lt;br/&gt;You can also edit your quote details if you need to make changes, however please note that making changes to your quote could mean that the updated details will need to be reviewed again before your quote can be completed.&lt;br/&gt;&lt;br/&gt;If you have questions or concerns in the mean time you may request a call-back, and one of our representatives will contact you within one business day."},</v>
      </c>
      <c r="I5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approved and is ready for you to review, and proceed with if you choose.&lt;br/&gt;&lt;br/&gt;You can also edit your quote details if you need to make changes, however please note that making changes to your quote could mean that the updated details will need to be reviewed again before your quote can be completed.&lt;br/&gt;&lt;br/&gt;If you have questions or concerns in the mean time you may request a call-back, and one of our representatives will contact you within one business day.",</v>
      </c>
      <c r="J557" s="26" t="str">
        <f ca="1">SUBSTITUTE(SUBSTITUTE(SUBSTITUTE(SUBSTITUTE(SUBSTITUTE(SUBSTITUTE(SUBSTITUTE(SUBSTITUTE(
TRIM(CLEAN(Table_Text[[#This Row],[Quote]])),
" {","{"),
"{ ","{"),
" }","}"),
"} ","}"),
" [","["),
"[ ","["),
" ]","]"),
"] ","]")</f>
        <v>"text": "Your quote has been approved and is ready for you to review, and proceed with if you choose.&lt;br/&gt;&lt;br/&gt;You can also edit your quote details if you need to make changes, however please note that making changes to your quote could mean that the updated details will need to be reviewed again before your quote can be completed.&lt;br/&gt;&lt;br/&gt;If you have questions or concerns in the mean time you may request a call-back, and one of our representatives will contact you within one business day.",</v>
      </c>
      <c r="K557" s="26"/>
      <c r="L557" s="52" t="s">
        <v>1682</v>
      </c>
    </row>
    <row r="558" spans="2:12" s="22" customFormat="1" ht="21" customHeight="1">
      <c r="B558" s="27" t="s">
        <v>926</v>
      </c>
      <c r="C558" s="27"/>
      <c r="D55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5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558" s="26" t="str">
        <f ca="1">IF(Table_Text[[#This Row],[Header]]="Yes","",IF(Table_Text[[#This Row],[Property]]&lt;&gt;"",SUBSTITUTE(Table_Text[[#This Row],[Type]]," ","")&amp;SUBSTITUTE(Table_Text[[#This Row],[Property]]," ",""),""))</f>
        <v>ReviewCustomerApprovedEditButton</v>
      </c>
      <c r="G55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558" s="68" t="str">
        <f ca="1">SUBSTITUTE(SUBSTITUTE(SUBSTITUTE(SUBSTITUTE(SUBSTITUTE(SUBSTITUTE(SUBSTITUTE(SUBSTITUTE(
TRIM(CLEAN(Table_Text[[#This Row],[Config]])),
" {","{"),
"{ ","{"),
" }","}"),
"} ","}"),
" [","["),
"[ ","["),
" ]","]"),
"] ","]")</f>
        <v>"editButton":{"text": "Edit", "icon": "glyphicon glyphicon-pencil"},</v>
      </c>
      <c r="I55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558" s="26" t="str">
        <f ca="1">SUBSTITUTE(SUBSTITUTE(SUBSTITUTE(SUBSTITUTE(SUBSTITUTE(SUBSTITUTE(SUBSTITUTE(SUBSTITUTE(
TRIM(CLEAN(Table_Text[[#This Row],[Quote]])),
" {","{"),
"{ ","{"),
" }","}"),
"} ","}"),
" [","["),
"[ ","["),
" ]","]"),
"] ","]")</f>
        <v>"editButton": "Edit",</v>
      </c>
      <c r="K558" s="308" t="s">
        <v>1522</v>
      </c>
      <c r="L558" s="51" t="s">
        <v>1511</v>
      </c>
    </row>
    <row r="559" spans="2:12" s="22" customFormat="1" ht="21" customHeight="1">
      <c r="B559" s="168" t="s">
        <v>622</v>
      </c>
      <c r="C559" s="27"/>
      <c r="D5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559" s="26" t="str">
        <f ca="1">IF(Table_Text[[#This Row],[Header]]="Yes","",IF(Table_Text[[#This Row],[Property]]&lt;&gt;"",SUBSTITUTE(Table_Text[[#This Row],[Type]]," ","")&amp;SUBSTITUTE(Table_Text[[#This Row],[Property]]," ",""),""))</f>
        <v>ReviewCustomerApprovedEnquiryButton</v>
      </c>
      <c r="G5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559" s="68" t="str">
        <f ca="1">SUBSTITUTE(SUBSTITUTE(SUBSTITUTE(SUBSTITUTE(SUBSTITUTE(SUBSTITUTE(SUBSTITUTE(SUBSTITUTE(
TRIM(CLEAN(Table_Text[[#This Row],[Config]])),
" {","{"),
"{ ","{"),
" }","}"),
"} ","}"),
" [","["),
"[ ","["),
" ]","]"),
"] ","]")</f>
        <v>"enquiryButton":{"text": "Enquire", "icon": "fa fa-phone"},</v>
      </c>
      <c r="I5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559" s="26" t="str">
        <f ca="1">SUBSTITUTE(SUBSTITUTE(SUBSTITUTE(SUBSTITUTE(SUBSTITUTE(SUBSTITUTE(SUBSTITUTE(SUBSTITUTE(
TRIM(CLEAN(Table_Text[[#This Row],[Quote]])),
" {","{"),
"{ ","{"),
" }","}"),
"} ","}"),
" [","["),
"[ ","["),
" ]","]"),
"] ","]")</f>
        <v>"enquiryButton": "Enquire",</v>
      </c>
      <c r="K559" s="168" t="s">
        <v>1520</v>
      </c>
      <c r="L559" s="285" t="s">
        <v>1430</v>
      </c>
    </row>
    <row r="560" spans="2:12" s="22" customFormat="1" ht="21" customHeight="1">
      <c r="B560" s="27" t="s">
        <v>1475</v>
      </c>
      <c r="C560" s="27"/>
      <c r="D56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nextPaymentButton</v>
      </c>
      <c r="F560" s="26" t="str">
        <f ca="1">IF(Table_Text[[#This Row],[Header]]="Yes","",IF(Table_Text[[#This Row],[Property]]&lt;&gt;"",SUBSTITUTE(Table_Text[[#This Row],[Type]]," ","")&amp;SUBSTITUTE(Table_Text[[#This Row],[Property]]," ",""),""))</f>
        <v>ReviewCustomerApprovedNextPaymentButton</v>
      </c>
      <c r="G5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"nextPaymentButton": {
            "text": "Proceed",
            "icon": "fa fa-chevron-right"
        },</v>
      </c>
      <c r="H560" s="68" t="str">
        <f ca="1">SUBSTITUTE(SUBSTITUTE(SUBSTITUTE(SUBSTITUTE(SUBSTITUTE(SUBSTITUTE(SUBSTITUTE(SUBSTITUTE(
TRIM(CLEAN(Table_Text[[#This Row],[Config]])),
" {","{"),
"{ ","{"),
" }","}"),
"} ","}"),
" [","["),
"[ ","["),
" ]","]"),
"] ","]")</f>
        <v>"nextPaymentButton":{"text": "Proceed", "icon": "fa fa-chevron-right"},</v>
      </c>
      <c r="I5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"nextPaymentButton": "Proceed",</v>
      </c>
      <c r="J560" s="26" t="str">
        <f ca="1">SUBSTITUTE(SUBSTITUTE(SUBSTITUTE(SUBSTITUTE(SUBSTITUTE(SUBSTITUTE(SUBSTITUTE(SUBSTITUTE(
TRIM(CLEAN(Table_Text[[#This Row],[Quote]])),
" {","{"),
"{ ","{"),
" }","}"),
"} ","}"),
" [","["),
"[ ","["),
" ]","]"),
"] ","]")</f>
        <v>"nextPaymentButton": "Proceed",</v>
      </c>
      <c r="K560" s="300" t="s">
        <v>1514</v>
      </c>
      <c r="L560" s="240" t="s">
        <v>927</v>
      </c>
    </row>
    <row r="561" spans="2:12" s="22" customFormat="1" ht="21" customHeight="1">
      <c r="B561" s="27" t="s">
        <v>1617</v>
      </c>
      <c r="C561" s="27"/>
      <c r="D56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nextRefundButton</v>
      </c>
      <c r="F561" s="26" t="str">
        <f ca="1">IF(Table_Text[[#This Row],[Header]]="Yes","",IF(Table_Text[[#This Row],[Property]]&lt;&gt;"",SUBSTITUTE(Table_Text[[#This Row],[Type]]," ","")&amp;SUBSTITUTE(Table_Text[[#This Row],[Property]]," ",""),""))</f>
        <v>ReviewCustomerApprovedNextRefundButton</v>
      </c>
      <c r="G5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"nextRefundButton": {
            "text": "Proceed",
            "icon": "fa fa-chevron-right"
        },</v>
      </c>
      <c r="H561" s="68" t="str">
        <f ca="1">SUBSTITUTE(SUBSTITUTE(SUBSTITUTE(SUBSTITUTE(SUBSTITUTE(SUBSTITUTE(SUBSTITUTE(SUBSTITUTE(
TRIM(CLEAN(Table_Text[[#This Row],[Config]])),
" {","{"),
"{ ","{"),
" }","}"),
"} ","}"),
" [","["),
"[ ","["),
" ]","]"),
"] ","]")</f>
        <v>"nextRefundButton":{"text": "Proceed", "icon": "fa fa-chevron-right"},</v>
      </c>
      <c r="I5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"nextRefundButton": "Proceed",</v>
      </c>
      <c r="J561" s="26" t="str">
        <f ca="1">SUBSTITUTE(SUBSTITUTE(SUBSTITUTE(SUBSTITUTE(SUBSTITUTE(SUBSTITUTE(SUBSTITUTE(SUBSTITUTE(
TRIM(CLEAN(Table_Text[[#This Row],[Quote]])),
" {","{"),
"{ ","{"),
" }","}"),
"} ","}"),
" [","["),
"[ ","["),
" ]","]"),
"] ","]")</f>
        <v>"nextRefundButton": "Proceed",</v>
      </c>
      <c r="K561" s="300" t="s">
        <v>1514</v>
      </c>
      <c r="L561" s="240" t="s">
        <v>927</v>
      </c>
    </row>
    <row r="562" spans="2:12" s="22" customFormat="1" ht="21" customHeight="1">
      <c r="B562" s="28" t="s">
        <v>1618</v>
      </c>
      <c r="C562" s="27"/>
      <c r="D5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Approved</v>
      </c>
      <c r="E5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nextNoneButton</v>
      </c>
      <c r="F562" s="26" t="str">
        <f ca="1">IF(Table_Text[[#This Row],[Header]]="Yes","",IF(Table_Text[[#This Row],[Property]]&lt;&gt;"",SUBSTITUTE(Table_Text[[#This Row],[Type]]," ","")&amp;SUBSTITUTE(Table_Text[[#This Row],[Property]]," ",""),""))</f>
        <v>ReviewCustomerApprovedNextNoneButton</v>
      </c>
      <c r="G5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"nextNoneButton": {
            "text": "Proceed",
            "icon": "fa fa-chevron-right"
        }
    },</v>
      </c>
      <c r="H562" s="68" t="str">
        <f ca="1">SUBSTITUTE(SUBSTITUTE(SUBSTITUTE(SUBSTITUTE(SUBSTITUTE(SUBSTITUTE(SUBSTITUTE(SUBSTITUTE(
TRIM(CLEAN(Table_Text[[#This Row],[Config]])),
" {","{"),
"{ ","{"),
" }","}"),
"} ","}"),
" [","["),
"[ ","["),
" ]","]"),
"] ","]")</f>
        <v>"nextNoneButton":{"text": "Proceed", "icon": "fa fa-chevron-right"}},</v>
      </c>
      <c r="I5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"nextNoneButton": "Proceed"
    },</v>
      </c>
      <c r="J562" s="26" t="str">
        <f ca="1">SUBSTITUTE(SUBSTITUTE(SUBSTITUTE(SUBSTITUTE(SUBSTITUTE(SUBSTITUTE(SUBSTITUTE(SUBSTITUTE(
TRIM(CLEAN(Table_Text[[#This Row],[Quote]])),
" {","{"),
"{ ","{"),
" }","}"),
"} ","}"),
" [","["),
"[ ","["),
" ]","]"),
"] ","]")</f>
        <v>"nextNoneButton": "Proceed"},</v>
      </c>
      <c r="K562" s="300" t="s">
        <v>1514</v>
      </c>
      <c r="L562" s="240" t="s">
        <v>927</v>
      </c>
    </row>
    <row r="563" spans="2:12" s="22" customFormat="1" ht="21" customHeight="1" thickBot="1">
      <c r="B563" s="221" t="s">
        <v>934</v>
      </c>
      <c r="C563" s="221" t="s">
        <v>60</v>
      </c>
      <c r="D563"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63"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reviewCustomerReturned</v>
      </c>
      <c r="F563" s="221" t="str">
        <f>IF(Table_Text[[#This Row],[Header]]="Yes","",IF(Table_Text[[#This Row],[Property]]&lt;&gt;"",SUBSTITUTE(Table_Text[[#This Row],[Type]]," ","")&amp;SUBSTITUTE(Table_Text[[#This Row],[Property]]," ",""),""))</f>
        <v/>
      </c>
      <c r="G563"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"reviewCustomerReturned": {</v>
      </c>
      <c r="H563" s="221" t="str">
        <f ca="1">SUBSTITUTE(SUBSTITUTE(SUBSTITUTE(SUBSTITUTE(SUBSTITUTE(SUBSTITUTE(SUBSTITUTE(SUBSTITUTE(
TRIM(CLEAN(Table_Text[[#This Row],[Config]])),
" {","{"),
"{ ","{"),
" }","}"),
"} ","}"),
" [","["),
"[ ","["),
" ]","]"),
"] ","]")</f>
        <v>"reviewCustomerReturned":{</v>
      </c>
      <c r="I563"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"reviewCustomerReturned": {</v>
      </c>
      <c r="J563" s="221" t="str">
        <f ca="1">SUBSTITUTE(SUBSTITUTE(SUBSTITUTE(SUBSTITUTE(SUBSTITUTE(SUBSTITUTE(SUBSTITUTE(SUBSTITUTE(
TRIM(CLEAN(Table_Text[[#This Row],[Quote]])),
" {","{"),
"{ ","{"),
" }","}"),
"} ","}"),
" [","["),
"[ ","["),
" ]","]"),
"] ","]")</f>
        <v>"reviewCustomerReturned":{</v>
      </c>
      <c r="K563" s="221"/>
      <c r="L563" s="69"/>
    </row>
    <row r="564" spans="2:12" s="22" customFormat="1" ht="21" hidden="1" customHeight="1">
      <c r="B564" s="27"/>
      <c r="C564" s="27"/>
      <c r="D56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5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64" s="26" t="str">
        <f>IF(Table_Text[[#This Row],[Header]]="Yes","",IF(Table_Text[[#This Row],[Property]]&lt;&gt;"",SUBSTITUTE(Table_Text[[#This Row],[Type]]," ","")&amp;SUBSTITUTE(Table_Text[[#This Row],[Property]]," ",""),""))</f>
        <v/>
      </c>
      <c r="G5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64" s="68" t="str">
        <f ca="1">SUBSTITUTE(SUBSTITUTE(SUBSTITUTE(SUBSTITUTE(SUBSTITUTE(SUBSTITUTE(SUBSTITUTE(SUBSTITUTE(
TRIM(CLEAN(Table_Text[[#This Row],[Config]])),
" {","{"),
"{ ","{"),
" }","}"),
"} ","}"),
" [","["),
"[ ","["),
" ]","]"),
"] ","]")</f>
        <v/>
      </c>
      <c r="I5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64" s="26" t="str">
        <f ca="1">SUBSTITUTE(SUBSTITUTE(SUBSTITUTE(SUBSTITUTE(SUBSTITUTE(SUBSTITUTE(SUBSTITUTE(SUBSTITUTE(
TRIM(CLEAN(Table_Text[[#This Row],[Quote]])),
" {","{"),
"{ ","{"),
" }","}"),
"} ","}"),
" [","["),
"[ ","["),
" ]","]"),
"] ","]")</f>
        <v/>
      </c>
      <c r="K564" s="26"/>
      <c r="L564" s="52"/>
    </row>
    <row r="565" spans="2:12" s="22" customFormat="1" ht="21" customHeight="1">
      <c r="B565" s="168" t="s">
        <v>615</v>
      </c>
      <c r="C565" s="27"/>
      <c r="D56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5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65" s="26" t="str">
        <f ca="1">IF(Table_Text[[#This Row],[Header]]="Yes","",IF(Table_Text[[#This Row],[Property]]&lt;&gt;"",SUBSTITUTE(Table_Text[[#This Row],[Type]]," ","")&amp;SUBSTITUTE(Table_Text[[#This Row],[Property]]," ",""),""))</f>
        <v>ReviewCustomerReturnedTopHeading</v>
      </c>
      <c r="G5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65" s="68" t="str">
        <f ca="1">SUBSTITUTE(SUBSTITUTE(SUBSTITUTE(SUBSTITUTE(SUBSTITUTE(SUBSTITUTE(SUBSTITUTE(SUBSTITUTE(
TRIM(CLEAN(Table_Text[[#This Row],[Config]])),
" {","{"),
"{ ","{"),
" }","}"),
"} ","}"),
" [","["),
"[ ","["),
" ]","]"),
"] ","]")</f>
        <v>"topHeading":{"text": "Special Insurance"},</v>
      </c>
      <c r="I5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65" s="26" t="str">
        <f ca="1">SUBSTITUTE(SUBSTITUTE(SUBSTITUTE(SUBSTITUTE(SUBSTITUTE(SUBSTITUTE(SUBSTITUTE(SUBSTITUTE(
TRIM(CLEAN(Table_Text[[#This Row],[Quote]])),
" {","{"),
"{ ","{"),
" }","}"),
"} ","}"),
" [","["),
"[ ","["),
" ]","]"),
"] ","]")</f>
        <v>"topHeading": "Special Insurance",</v>
      </c>
      <c r="K565" s="26"/>
      <c r="L565" s="52" t="str">
        <f>L19</f>
        <v>Special Insurance</v>
      </c>
    </row>
    <row r="566" spans="2:12" s="22" customFormat="1" ht="21" customHeight="1">
      <c r="B566" s="250" t="s">
        <v>383</v>
      </c>
      <c r="C566" s="27"/>
      <c r="D56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56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66" s="26" t="str">
        <f ca="1">IF(Table_Text[[#This Row],[Header]]="Yes","",IF(Table_Text[[#This Row],[Property]]&lt;&gt;"",SUBSTITUTE(Table_Text[[#This Row],[Type]]," ","")&amp;SUBSTITUTE(Table_Text[[#This Row],[Property]]," ",""),""))</f>
        <v>ReviewCustomerReturnedHeading</v>
      </c>
      <c r="G56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"We need more information"
        },</v>
      </c>
      <c r="H566" s="68" t="str">
        <f ca="1">SUBSTITUTE(SUBSTITUTE(SUBSTITUTE(SUBSTITUTE(SUBSTITUTE(SUBSTITUTE(SUBSTITUTE(SUBSTITUTE(
TRIM(CLEAN(Table_Text[[#This Row],[Config]])),
" {","{"),
"{ ","{"),
" }","}"),
"} ","}"),
" [","["),
"[ ","["),
" ]","]"),
"] ","]")</f>
        <v>"heading":{"text": "We need more information"},</v>
      </c>
      <c r="I56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"We need more information",</v>
      </c>
      <c r="J566" s="26" t="str">
        <f ca="1">SUBSTITUTE(SUBSTITUTE(SUBSTITUTE(SUBSTITUTE(SUBSTITUTE(SUBSTITUTE(SUBSTITUTE(SUBSTITUTE(
TRIM(CLEAN(Table_Text[[#This Row],[Quote]])),
" {","{"),
"{ ","{"),
" }","}"),
"} ","}"),
" [","["),
"[ ","["),
" ]","]"),
"] ","]")</f>
        <v>"heading": "We need more information",</v>
      </c>
      <c r="K566" s="26"/>
      <c r="L566" s="52" t="s">
        <v>963</v>
      </c>
    </row>
    <row r="567" spans="2:12" s="22" customFormat="1" ht="21" customHeight="1">
      <c r="B567" s="250" t="s">
        <v>37</v>
      </c>
      <c r="C567" s="27"/>
      <c r="D56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5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67" s="26" t="str">
        <f ca="1">IF(Table_Text[[#This Row],[Header]]="Yes","",IF(Table_Text[[#This Row],[Property]]&lt;&gt;"",SUBSTITUTE(Table_Text[[#This Row],[Type]]," ","")&amp;SUBSTITUTE(Table_Text[[#This Row],[Property]]," ",""),""))</f>
        <v>ReviewCustomerReturnedText</v>
      </c>
      <c r="G5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reviewed by one of our representatived, however we require some more information from you before we can proceed."
        },</v>
      </c>
      <c r="H567" s="68" t="str">
        <f ca="1">SUBSTITUTE(SUBSTITUTE(SUBSTITUTE(SUBSTITUTE(SUBSTITUTE(SUBSTITUTE(SUBSTITUTE(SUBSTITUTE(
TRIM(CLEAN(Table_Text[[#This Row],[Config]])),
" {","{"),
"{ ","{"),
" }","}"),
"} ","}"),
" [","["),
"[ ","["),
" ]","]"),
"] ","]")</f>
        <v>"text":{"text": "Your quote has been reviewed by one of our representatived, however we require some more information from you before we can proceed."},</v>
      </c>
      <c r="I5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reviewed by one of our representatived, however we require some more information from you before we can proceed.",</v>
      </c>
      <c r="J567" s="26" t="str">
        <f ca="1">SUBSTITUTE(SUBSTITUTE(SUBSTITUTE(SUBSTITUTE(SUBSTITUTE(SUBSTITUTE(SUBSTITUTE(SUBSTITUTE(
TRIM(CLEAN(Table_Text[[#This Row],[Quote]])),
" {","{"),
"{ ","{"),
" }","}"),
"} ","}"),
" [","["),
"[ ","["),
" ]","]"),
"] ","]")</f>
        <v>"text": "Your quote has been reviewed by one of our representatived, however we require some more information from you before we can proceed.",</v>
      </c>
      <c r="K567" s="26"/>
      <c r="L567" s="52" t="s">
        <v>974</v>
      </c>
    </row>
    <row r="568" spans="2:12" s="22" customFormat="1" ht="21" customHeight="1">
      <c r="B568" s="27" t="s">
        <v>926</v>
      </c>
      <c r="C568" s="27"/>
      <c r="D5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5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568" s="26" t="str">
        <f ca="1">IF(Table_Text[[#This Row],[Header]]="Yes","",IF(Table_Text[[#This Row],[Property]]&lt;&gt;"",SUBSTITUTE(Table_Text[[#This Row],[Type]]," ","")&amp;SUBSTITUTE(Table_Text[[#This Row],[Property]]," ",""),""))</f>
        <v>ReviewCustomerReturnedEditButton</v>
      </c>
      <c r="G5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568" s="68" t="str">
        <f ca="1">SUBSTITUTE(SUBSTITUTE(SUBSTITUTE(SUBSTITUTE(SUBSTITUTE(SUBSTITUTE(SUBSTITUTE(SUBSTITUTE(
TRIM(CLEAN(Table_Text[[#This Row],[Config]])),
" {","{"),
"{ ","{"),
" }","}"),
"} ","}"),
" [","["),
"[ ","["),
" ]","]"),
"] ","]")</f>
        <v>"editButton":{"text": "Edit", "icon": "glyphicon glyphicon-pencil"},</v>
      </c>
      <c r="I5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568" s="26" t="str">
        <f ca="1">SUBSTITUTE(SUBSTITUTE(SUBSTITUTE(SUBSTITUTE(SUBSTITUTE(SUBSTITUTE(SUBSTITUTE(SUBSTITUTE(
TRIM(CLEAN(Table_Text[[#This Row],[Quote]])),
" {","{"),
"{ ","{"),
" }","}"),
"} ","}"),
" [","["),
"[ ","["),
" ]","]"),
"] ","]")</f>
        <v>"editButton": "Edit",</v>
      </c>
      <c r="K568" s="308" t="s">
        <v>1522</v>
      </c>
      <c r="L568" s="51" t="s">
        <v>1511</v>
      </c>
    </row>
    <row r="569" spans="2:12" s="22" customFormat="1" ht="21" customHeight="1">
      <c r="B569" s="27" t="s">
        <v>622</v>
      </c>
      <c r="C569" s="27"/>
      <c r="D5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Returned</v>
      </c>
      <c r="E5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569" s="26" t="str">
        <f ca="1">IF(Table_Text[[#This Row],[Header]]="Yes","",IF(Table_Text[[#This Row],[Property]]&lt;&gt;"",SUBSTITUTE(Table_Text[[#This Row],[Type]]," ","")&amp;SUBSTITUTE(Table_Text[[#This Row],[Property]]," ",""),""))</f>
        <v>ReviewCustomerReturnedEnquiryButton</v>
      </c>
      <c r="G5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
    },</v>
      </c>
      <c r="H569" s="68" t="str">
        <f ca="1">SUBSTITUTE(SUBSTITUTE(SUBSTITUTE(SUBSTITUTE(SUBSTITUTE(SUBSTITUTE(SUBSTITUTE(SUBSTITUTE(
TRIM(CLEAN(Table_Text[[#This Row],[Config]])),
" {","{"),
"{ ","{"),
" }","}"),
"} ","}"),
" [","["),
"[ ","["),
" ]","]"),
"] ","]")</f>
        <v>"enquiryButton":{"text": "Enquire", "icon": "fa fa-phone"}},</v>
      </c>
      <c r="I5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
    },</v>
      </c>
      <c r="J569" s="26" t="str">
        <f ca="1">SUBSTITUTE(SUBSTITUTE(SUBSTITUTE(SUBSTITUTE(SUBSTITUTE(SUBSTITUTE(SUBSTITUTE(SUBSTITUTE(
TRIM(CLEAN(Table_Text[[#This Row],[Quote]])),
" {","{"),
"{ ","{"),
" }","}"),
"} ","}"),
" [","["),
"[ ","["),
" ]","]"),
"] ","]")</f>
        <v>"enquiryButton": "Enquire"},</v>
      </c>
      <c r="K569" s="168" t="s">
        <v>1520</v>
      </c>
      <c r="L569" s="285" t="s">
        <v>1430</v>
      </c>
    </row>
    <row r="570" spans="2:12" s="22" customFormat="1" ht="21" customHeight="1" thickBot="1">
      <c r="B570" s="221" t="s">
        <v>935</v>
      </c>
      <c r="C570" s="221" t="s">
        <v>60</v>
      </c>
      <c r="D570"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0"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reviewCustomerDeclined</v>
      </c>
      <c r="F570" s="221" t="str">
        <f>IF(Table_Text[[#This Row],[Header]]="Yes","",IF(Table_Text[[#This Row],[Property]]&lt;&gt;"",SUBSTITUTE(Table_Text[[#This Row],[Type]]," ","")&amp;SUBSTITUTE(Table_Text[[#This Row],[Property]]," ",""),""))</f>
        <v/>
      </c>
      <c r="G570"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"reviewCustomerDeclined": {</v>
      </c>
      <c r="H570" s="221" t="str">
        <f ca="1">SUBSTITUTE(SUBSTITUTE(SUBSTITUTE(SUBSTITUTE(SUBSTITUTE(SUBSTITUTE(SUBSTITUTE(SUBSTITUTE(
TRIM(CLEAN(Table_Text[[#This Row],[Config]])),
" {","{"),
"{ ","{"),
" }","}"),
"} ","}"),
" [","["),
"[ ","["),
" ]","]"),
"] ","]")</f>
        <v>"reviewCustomerDeclined":{</v>
      </c>
      <c r="I570"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"reviewCustomerDeclined": {</v>
      </c>
      <c r="J570" s="221" t="str">
        <f ca="1">SUBSTITUTE(SUBSTITUTE(SUBSTITUTE(SUBSTITUTE(SUBSTITUTE(SUBSTITUTE(SUBSTITUTE(SUBSTITUTE(
TRIM(CLEAN(Table_Text[[#This Row],[Quote]])),
" {","{"),
"{ ","{"),
" }","}"),
"} ","}"),
" [","["),
"[ ","["),
" ]","]"),
"] ","]")</f>
        <v>"reviewCustomerDeclined":{</v>
      </c>
      <c r="K570" s="221"/>
      <c r="L570" s="69"/>
    </row>
    <row r="571" spans="2:12" s="22" customFormat="1" ht="21" hidden="1" customHeight="1">
      <c r="B571" s="27"/>
      <c r="C571" s="27"/>
      <c r="D57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5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71" s="26" t="str">
        <f>IF(Table_Text[[#This Row],[Header]]="Yes","",IF(Table_Text[[#This Row],[Property]]&lt;&gt;"",SUBSTITUTE(Table_Text[[#This Row],[Type]]," ","")&amp;SUBSTITUTE(Table_Text[[#This Row],[Property]]," ",""),""))</f>
        <v/>
      </c>
      <c r="G5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71" s="68" t="str">
        <f ca="1">SUBSTITUTE(SUBSTITUTE(SUBSTITUTE(SUBSTITUTE(SUBSTITUTE(SUBSTITUTE(SUBSTITUTE(SUBSTITUTE(
TRIM(CLEAN(Table_Text[[#This Row],[Config]])),
" {","{"),
"{ ","{"),
" }","}"),
"} ","}"),
" [","["),
"[ ","["),
" ]","]"),
"] ","]")</f>
        <v/>
      </c>
      <c r="I5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71" s="26" t="str">
        <f ca="1">SUBSTITUTE(SUBSTITUTE(SUBSTITUTE(SUBSTITUTE(SUBSTITUTE(SUBSTITUTE(SUBSTITUTE(SUBSTITUTE(
TRIM(CLEAN(Table_Text[[#This Row],[Quote]])),
" {","{"),
"{ ","{"),
" }","}"),
"} ","}"),
" [","["),
"[ ","["),
" ]","]"),
"] ","]")</f>
        <v/>
      </c>
      <c r="K571" s="26"/>
      <c r="L571" s="52"/>
    </row>
    <row r="572" spans="2:12" s="22" customFormat="1" ht="21" customHeight="1">
      <c r="B572" s="168" t="s">
        <v>615</v>
      </c>
      <c r="C572" s="27"/>
      <c r="D57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5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72" s="26" t="str">
        <f ca="1">IF(Table_Text[[#This Row],[Header]]="Yes","",IF(Table_Text[[#This Row],[Property]]&lt;&gt;"",SUBSTITUTE(Table_Text[[#This Row],[Type]]," ","")&amp;SUBSTITUTE(Table_Text[[#This Row],[Property]]," ",""),""))</f>
        <v>ReviewCustomerDeclinedTopHeading</v>
      </c>
      <c r="G5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72" s="68" t="str">
        <f ca="1">SUBSTITUTE(SUBSTITUTE(SUBSTITUTE(SUBSTITUTE(SUBSTITUTE(SUBSTITUTE(SUBSTITUTE(SUBSTITUTE(
TRIM(CLEAN(Table_Text[[#This Row],[Config]])),
" {","{"),
"{ ","{"),
" }","}"),
"} ","}"),
" [","["),
"[ ","["),
" ]","]"),
"] ","]")</f>
        <v>"topHeading":{"text": "Special Insurance"},</v>
      </c>
      <c r="I5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72" s="26" t="str">
        <f ca="1">SUBSTITUTE(SUBSTITUTE(SUBSTITUTE(SUBSTITUTE(SUBSTITUTE(SUBSTITUTE(SUBSTITUTE(SUBSTITUTE(
TRIM(CLEAN(Table_Text[[#This Row],[Quote]])),
" {","{"),
"{ ","{"),
" }","}"),
"} ","}"),
" [","["),
"[ ","["),
" ]","]"),
"] ","]")</f>
        <v>"topHeading": "Special Insurance",</v>
      </c>
      <c r="K572" s="26"/>
      <c r="L572" s="52" t="str">
        <f>L19</f>
        <v>Special Insurance</v>
      </c>
    </row>
    <row r="573" spans="2:12" s="22" customFormat="1" ht="21" customHeight="1">
      <c r="B573" s="250" t="s">
        <v>383</v>
      </c>
      <c r="C573" s="27"/>
      <c r="D57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57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73" s="26" t="str">
        <f ca="1">IF(Table_Text[[#This Row],[Header]]="Yes","",IF(Table_Text[[#This Row],[Property]]&lt;&gt;"",SUBSTITUTE(Table_Text[[#This Row],[Type]]," ","")&amp;SUBSTITUTE(Table_Text[[#This Row],[Property]]," ",""),""))</f>
        <v>ReviewCustomerDeclinedHeading</v>
      </c>
      <c r="G57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573" s="68" t="str">
        <f ca="1">SUBSTITUTE(SUBSTITUTE(SUBSTITUTE(SUBSTITUTE(SUBSTITUTE(SUBSTITUTE(SUBSTITUTE(SUBSTITUTE(
TRIM(CLEAN(Table_Text[[#This Row],[Config]])),
" {","{"),
"{ ","{"),
" }","}"),
"} ","}"),
" [","["),
"[ ","["),
" ]","]"),
"] ","]")</f>
        <v>"heading":{"text": "Quote Declined"},</v>
      </c>
      <c r="I57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573" s="26" t="str">
        <f ca="1">SUBSTITUTE(SUBSTITUTE(SUBSTITUTE(SUBSTITUTE(SUBSTITUTE(SUBSTITUTE(SUBSTITUTE(SUBSTITUTE(
TRIM(CLEAN(Table_Text[[#This Row],[Quote]])),
" {","{"),
"{ ","{"),
" }","}"),
"} ","}"),
" [","["),
"[ ","["),
" ]","]"),
"] ","]")</f>
        <v>"heading": "Quote Declined",</v>
      </c>
      <c r="K573" s="26"/>
      <c r="L573" s="52" t="s">
        <v>599</v>
      </c>
    </row>
    <row r="574" spans="2:12" s="22" customFormat="1" ht="21" customHeight="1">
      <c r="B574" s="250" t="s">
        <v>37</v>
      </c>
      <c r="C574" s="27"/>
      <c r="D57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5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74" s="26" t="str">
        <f ca="1">IF(Table_Text[[#This Row],[Header]]="Yes","",IF(Table_Text[[#This Row],[Property]]&lt;&gt;"",SUBSTITUTE(Table_Text[[#This Row],[Type]]," ","")&amp;SUBSTITUTE(Table_Text[[#This Row],[Property]]," ",""),""))</f>
        <v>ReviewCustomerDeclinedText</v>
      </c>
      <c r="G5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Enquire, and one of our representatives will contact you within one business day."
        },</v>
      </c>
      <c r="H574" s="68" t="str">
        <f ca="1">SUBSTITUTE(SUBSTITUTE(SUBSTITUTE(SUBSTITUTE(SUBSTITUTE(SUBSTITUTE(SUBSTITUTE(SUBSTITUTE(
TRIM(CLEAN(Table_Text[[#This Row],[Config]])),
" {","{"),
"{ ","{"),
" }","}"),
"} ","}"),
" [","["),
"[ ","["),
" ]","]"),
"] ","]")</f>
        <v>"text":{"text":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Enquire, and one of our representatives will contact you within one business day."},</v>
      </c>
      <c r="I5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Enquire, and one of our representatives will contact you within one business day.",</v>
      </c>
      <c r="J574" s="26" t="str">
        <f ca="1">SUBSTITUTE(SUBSTITUTE(SUBSTITUTE(SUBSTITUTE(SUBSTITUTE(SUBSTITUTE(SUBSTITUTE(SUBSTITUTE(
TRIM(CLEAN(Table_Text[[#This Row],[Quote]])),
" {","{"),
"{ ","{"),
" }","}"),
"} ","}"),
" [","["),
"[ ","["),
" ]","]"),
"] ","]")</f>
        <v>"text":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Enquire, and one of our representatives will contact you within one business day.",</v>
      </c>
      <c r="K574" s="26"/>
      <c r="L574" s="52" t="s">
        <v>1431</v>
      </c>
    </row>
    <row r="575" spans="2:12" s="22" customFormat="1" ht="21" customHeight="1">
      <c r="B575" s="27" t="s">
        <v>622</v>
      </c>
      <c r="C575" s="27"/>
      <c r="D5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5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575" s="26" t="str">
        <f ca="1">IF(Table_Text[[#This Row],[Header]]="Yes","",IF(Table_Text[[#This Row],[Property]]&lt;&gt;"",SUBSTITUTE(Table_Text[[#This Row],[Type]]," ","")&amp;SUBSTITUTE(Table_Text[[#This Row],[Property]]," ",""),""))</f>
        <v>ReviewCustomerDeclinedEnquiryButton</v>
      </c>
      <c r="G5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575" s="68" t="str">
        <f ca="1">SUBSTITUTE(SUBSTITUTE(SUBSTITUTE(SUBSTITUTE(SUBSTITUTE(SUBSTITUTE(SUBSTITUTE(SUBSTITUTE(
TRIM(CLEAN(Table_Text[[#This Row],[Config]])),
" {","{"),
"{ ","{"),
" }","}"),
"} ","}"),
" [","["),
"[ ","["),
" ]","]"),
"] ","]")</f>
        <v>"enquiryButton":{"text": "Enquire", "icon": "fa fa-phone"},</v>
      </c>
      <c r="I5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575" s="26" t="str">
        <f ca="1">SUBSTITUTE(SUBSTITUTE(SUBSTITUTE(SUBSTITUTE(SUBSTITUTE(SUBSTITUTE(SUBSTITUTE(SUBSTITUTE(
TRIM(CLEAN(Table_Text[[#This Row],[Quote]])),
" {","{"),
"{ ","{"),
" }","}"),
"} ","}"),
" [","["),
"[ ","["),
" ]","]"),
"] ","]")</f>
        <v>"enquiryButton": "Enquire",</v>
      </c>
      <c r="K575" s="168" t="s">
        <v>1520</v>
      </c>
      <c r="L575" s="299" t="s">
        <v>1430</v>
      </c>
    </row>
    <row r="576" spans="2:12" s="22" customFormat="1" ht="21" customHeight="1">
      <c r="B576" s="27" t="s">
        <v>1670</v>
      </c>
      <c r="C576" s="27"/>
      <c r="D5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5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576" s="26" t="str">
        <f ca="1">IF(Table_Text[[#This Row],[Header]]="Yes","",IF(Table_Text[[#This Row],[Property]]&lt;&gt;"",SUBSTITUTE(Table_Text[[#This Row],[Type]]," ","")&amp;SUBSTITUTE(Table_Text[[#This Row],[Property]]," ",""),""))</f>
        <v>ReviewCustomerDeclinedCloseButton</v>
      </c>
      <c r="G5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576" s="68" t="str">
        <f ca="1">SUBSTITUTE(SUBSTITUTE(SUBSTITUTE(SUBSTITUTE(SUBSTITUTE(SUBSTITUTE(SUBSTITUTE(SUBSTITUTE(
TRIM(CLEAN(Table_Text[[#This Row],[Config]])),
" {","{"),
"{ ","{"),
" }","}"),
"} ","}"),
" [","["),
"[ ","["),
" ]","]"),
"] ","]")</f>
        <v>"closeButton":{"text": "Close", "icon": "fa fa-check"},</v>
      </c>
      <c r="I5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576" s="26" t="str">
        <f ca="1">SUBSTITUTE(SUBSTITUTE(SUBSTITUTE(SUBSTITUTE(SUBSTITUTE(SUBSTITUTE(SUBSTITUTE(SUBSTITUTE(
TRIM(CLEAN(Table_Text[[#This Row],[Quote]])),
" {","{"),
"{ ","{"),
" }","}"),
"} ","}"),
" [","["),
"[ ","["),
" ]","]"),
"] ","]")</f>
        <v>"closeButton": "Close",</v>
      </c>
      <c r="K576" s="198" t="s">
        <v>746</v>
      </c>
      <c r="L576" s="52" t="s">
        <v>1321</v>
      </c>
    </row>
    <row r="577" spans="2:12" s="22" customFormat="1" ht="21" customHeight="1">
      <c r="B577" s="27" t="s">
        <v>1095</v>
      </c>
      <c r="C577" s="27"/>
      <c r="D57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Customer Declined</v>
      </c>
      <c r="E5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577" s="26" t="str">
        <f ca="1">IF(Table_Text[[#This Row],[Header]]="Yes","",IF(Table_Text[[#This Row],[Property]]&lt;&gt;"",SUBSTITUTE(Table_Text[[#This Row],[Type]]," ","")&amp;SUBSTITUTE(Table_Text[[#This Row],[Property]]," ",""),""))</f>
        <v>ReviewCustomerDeclinedCloseButtonLabel</v>
      </c>
      <c r="G5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577" s="68" t="str">
        <f ca="1">SUBSTITUTE(SUBSTITUTE(SUBSTITUTE(SUBSTITUTE(SUBSTITUTE(SUBSTITUTE(SUBSTITUTE(SUBSTITUTE(
TRIM(CLEAN(Table_Text[[#This Row],[Config]])),
" {","{"),
"{ ","{"),
" }","}"),
"} ","}"),
" [","["),
"[ ","["),
" ]","]"),
"] ","]")</f>
        <v>"closeButtonLabel":{"text": "Close"}},</v>
      </c>
      <c r="I5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577" s="26" t="str">
        <f ca="1">SUBSTITUTE(SUBSTITUTE(SUBSTITUTE(SUBSTITUTE(SUBSTITUTE(SUBSTITUTE(SUBSTITUTE(SUBSTITUTE(
TRIM(CLEAN(Table_Text[[#This Row],[Quote]])),
" {","{"),
"{ ","{"),
" }","}"),
"} ","}"),
" [","["),
"[ ","["),
" ]","]"),
"] ","]")</f>
        <v>"closeButtonLabel": "Close"},</v>
      </c>
      <c r="K577" s="26"/>
      <c r="L577" s="52" t="s">
        <v>1321</v>
      </c>
    </row>
    <row r="578" spans="2:12" s="22" customFormat="1" ht="21" customHeight="1" thickBot="1">
      <c r="B578" s="221" t="s">
        <v>936</v>
      </c>
      <c r="C578" s="221" t="s">
        <v>60</v>
      </c>
      <c r="D578"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8"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reviewReviewerPerform</v>
      </c>
      <c r="F578" s="221" t="str">
        <f>IF(Table_Text[[#This Row],[Header]]="Yes","",IF(Table_Text[[#This Row],[Property]]&lt;&gt;"",SUBSTITUTE(Table_Text[[#This Row],[Type]]," ","")&amp;SUBSTITUTE(Table_Text[[#This Row],[Property]]," ",""),""))</f>
        <v/>
      </c>
      <c r="G578"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"reviewReviewerPerform": {</v>
      </c>
      <c r="H578" s="221" t="str">
        <f ca="1">SUBSTITUTE(SUBSTITUTE(SUBSTITUTE(SUBSTITUTE(SUBSTITUTE(SUBSTITUTE(SUBSTITUTE(SUBSTITUTE(
TRIM(CLEAN(Table_Text[[#This Row],[Config]])),
" {","{"),
"{ ","{"),
" }","}"),
"} ","}"),
" [","["),
"[ ","["),
" ]","]"),
"] ","]")</f>
        <v>"reviewReviewerPerform":{</v>
      </c>
      <c r="I578"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"reviewReviewerPerform": {</v>
      </c>
      <c r="J578" s="221" t="str">
        <f ca="1">SUBSTITUTE(SUBSTITUTE(SUBSTITUTE(SUBSTITUTE(SUBSTITUTE(SUBSTITUTE(SUBSTITUTE(SUBSTITUTE(
TRIM(CLEAN(Table_Text[[#This Row],[Quote]])),
" {","{"),
"{ ","{"),
" }","}"),
"} ","}"),
" [","["),
"[ ","["),
" ]","]"),
"] ","]")</f>
        <v>"reviewReviewerPerform":{</v>
      </c>
      <c r="K578" s="221"/>
      <c r="L578" s="69"/>
    </row>
    <row r="579" spans="2:12" s="22" customFormat="1" ht="21" hidden="1" customHeight="1">
      <c r="B579" s="27"/>
      <c r="C579" s="27"/>
      <c r="D57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79" s="26" t="str">
        <f>IF(Table_Text[[#This Row],[Header]]="Yes","",IF(Table_Text[[#This Row],[Property]]&lt;&gt;"",SUBSTITUTE(Table_Text[[#This Row],[Type]]," ","")&amp;SUBSTITUTE(Table_Text[[#This Row],[Property]]," ",""),""))</f>
        <v/>
      </c>
      <c r="G5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79" s="68" t="str">
        <f ca="1">SUBSTITUTE(SUBSTITUTE(SUBSTITUTE(SUBSTITUTE(SUBSTITUTE(SUBSTITUTE(SUBSTITUTE(SUBSTITUTE(
TRIM(CLEAN(Table_Text[[#This Row],[Config]])),
" {","{"),
"{ ","{"),
" }","}"),
"} ","}"),
" [","["),
"[ ","["),
" ]","]"),
"] ","]")</f>
        <v/>
      </c>
      <c r="I5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79" s="26" t="str">
        <f ca="1">SUBSTITUTE(SUBSTITUTE(SUBSTITUTE(SUBSTITUTE(SUBSTITUTE(SUBSTITUTE(SUBSTITUTE(SUBSTITUTE(
TRIM(CLEAN(Table_Text[[#This Row],[Quote]])),
" {","{"),
"{ ","{"),
" }","}"),
"} ","}"),
" [","["),
"[ ","["),
" ]","]"),
"] ","]")</f>
        <v/>
      </c>
      <c r="K579" s="26"/>
      <c r="L579" s="52"/>
    </row>
    <row r="580" spans="2:12" s="22" customFormat="1" ht="21" customHeight="1">
      <c r="B580" s="168" t="s">
        <v>615</v>
      </c>
      <c r="C580" s="27"/>
      <c r="D58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80" s="26" t="str">
        <f ca="1">IF(Table_Text[[#This Row],[Header]]="Yes","",IF(Table_Text[[#This Row],[Property]]&lt;&gt;"",SUBSTITUTE(Table_Text[[#This Row],[Type]]," ","")&amp;SUBSTITUTE(Table_Text[[#This Row],[Property]]," ",""),""))</f>
        <v>ReviewReviewerPerformTopHeading</v>
      </c>
      <c r="G58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80" s="68" t="str">
        <f ca="1">SUBSTITUTE(SUBSTITUTE(SUBSTITUTE(SUBSTITUTE(SUBSTITUTE(SUBSTITUTE(SUBSTITUTE(SUBSTITUTE(
TRIM(CLEAN(Table_Text[[#This Row],[Config]])),
" {","{"),
"{ ","{"),
" }","}"),
"} ","}"),
" [","["),
"[ ","["),
" ]","]"),
"] ","]")</f>
        <v>"topHeading":{"text": "Special Insurance"},</v>
      </c>
      <c r="I58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80" s="26" t="str">
        <f ca="1">SUBSTITUTE(SUBSTITUTE(SUBSTITUTE(SUBSTITUTE(SUBSTITUTE(SUBSTITUTE(SUBSTITUTE(SUBSTITUTE(
TRIM(CLEAN(Table_Text[[#This Row],[Quote]])),
" {","{"),
"{ ","{"),
" }","}"),
"} ","}"),
" [","["),
"[ ","["),
" ]","]"),
"] ","]")</f>
        <v>"topHeading": "Special Insurance",</v>
      </c>
      <c r="K580" s="26"/>
      <c r="L580" s="52" t="str">
        <f>L19</f>
        <v>Special Insurance</v>
      </c>
    </row>
    <row r="581" spans="2:12" s="22" customFormat="1" ht="21" customHeight="1">
      <c r="B581" s="253" t="s">
        <v>383</v>
      </c>
      <c r="C581" s="27"/>
      <c r="D5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81" s="26" t="str">
        <f ca="1">IF(Table_Text[[#This Row],[Header]]="Yes","",IF(Table_Text[[#This Row],[Property]]&lt;&gt;"",SUBSTITUTE(Table_Text[[#This Row],[Type]]," ","")&amp;SUBSTITUTE(Table_Text[[#This Row],[Property]]," ",""),""))</f>
        <v>ReviewReviewerPerformHeading</v>
      </c>
      <c r="G5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"Perform Review"
        },</v>
      </c>
      <c r="H581" s="68" t="str">
        <f ca="1">SUBSTITUTE(SUBSTITUTE(SUBSTITUTE(SUBSTITUTE(SUBSTITUTE(SUBSTITUTE(SUBSTITUTE(SUBSTITUTE(
TRIM(CLEAN(Table_Text[[#This Row],[Config]])),
" {","{"),
"{ ","{"),
" }","}"),
"} ","}"),
" [","["),
"[ ","["),
" ]","]"),
"] ","]")</f>
        <v>"heading":{"text": "Perform Review"},</v>
      </c>
      <c r="I5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"Perform Review",</v>
      </c>
      <c r="J581" s="26" t="str">
        <f ca="1">SUBSTITUTE(SUBSTITUTE(SUBSTITUTE(SUBSTITUTE(SUBSTITUTE(SUBSTITUTE(SUBSTITUTE(SUBSTITUTE(
TRIM(CLEAN(Table_Text[[#This Row],[Quote]])),
" {","{"),
"{ ","{"),
" }","}"),
"} ","}"),
" [","["),
"[ ","["),
" ]","]"),
"] ","]")</f>
        <v>"heading": "Perform Review",</v>
      </c>
      <c r="K581" s="26"/>
      <c r="L581" s="52" t="s">
        <v>972</v>
      </c>
    </row>
    <row r="582" spans="2:12" s="22" customFormat="1" ht="21" customHeight="1">
      <c r="B582" s="253" t="s">
        <v>37</v>
      </c>
      <c r="C582" s="27"/>
      <c r="D58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82" s="26" t="str">
        <f ca="1">IF(Table_Text[[#This Row],[Header]]="Yes","",IF(Table_Text[[#This Row],[Property]]&lt;&gt;"",SUBSTITUTE(Table_Text[[#This Row],[Type]]," ","")&amp;SUBSTITUTE(Table_Text[[#This Row],[Property]]," ",""),""))</f>
        <v>ReviewReviewerPerformText</v>
      </c>
      <c r="G5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submitted for review. After performing the review, you may either approve the quote, return the quote to the customer with comments, or decline the quote."
        },</v>
      </c>
      <c r="H582" s="68" t="str">
        <f ca="1">SUBSTITUTE(SUBSTITUTE(SUBSTITUTE(SUBSTITUTE(SUBSTITUTE(SUBSTITUTE(SUBSTITUTE(SUBSTITUTE(
TRIM(CLEAN(Table_Text[[#This Row],[Config]])),
" {","{"),
"{ ","{"),
" }","}"),
"} ","}"),
" [","["),
"[ ","["),
" ]","]"),
"] ","]")</f>
        <v>"text":{"text": "This quote has been submitted for review. After performing the review, you may either approve the quote, return the quote to the customer with comments, or decline the quote."},</v>
      </c>
      <c r="I5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submitted for review. After performing the review, you may either approve the quote, return the quote to the customer with comments, or decline the quote.",</v>
      </c>
      <c r="J582" s="26" t="str">
        <f ca="1">SUBSTITUTE(SUBSTITUTE(SUBSTITUTE(SUBSTITUTE(SUBSTITUTE(SUBSTITUTE(SUBSTITUTE(SUBSTITUTE(
TRIM(CLEAN(Table_Text[[#This Row],[Quote]])),
" {","{"),
"{ ","{"),
" }","}"),
"} ","}"),
" [","["),
"[ ","["),
" ]","]"),
"] ","]")</f>
        <v>"text": "This quote has been submitted for review. After performing the review, you may either approve the quote, return the quote to the customer with comments, or decline the quote.",</v>
      </c>
      <c r="K582" s="26"/>
      <c r="L582" s="52" t="s">
        <v>973</v>
      </c>
    </row>
    <row r="583" spans="2:12" s="22" customFormat="1" ht="21" customHeight="1">
      <c r="B583" s="27" t="s">
        <v>940</v>
      </c>
      <c r="C583" s="27"/>
      <c r="D5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approveButton</v>
      </c>
      <c r="F583" s="26" t="str">
        <f ca="1">IF(Table_Text[[#This Row],[Header]]="Yes","",IF(Table_Text[[#This Row],[Property]]&lt;&gt;"",SUBSTITUTE(Table_Text[[#This Row],[Type]]," ","")&amp;SUBSTITUTE(Table_Text[[#This Row],[Property]]," ",""),""))</f>
        <v>ReviewReviewerPerformApproveButton</v>
      </c>
      <c r="G5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"approveButton": {
            "text": "Approve",
            "icon": "fa fa-check"
        },</v>
      </c>
      <c r="H583" s="68" t="str">
        <f ca="1">SUBSTITUTE(SUBSTITUTE(SUBSTITUTE(SUBSTITUTE(SUBSTITUTE(SUBSTITUTE(SUBSTITUTE(SUBSTITUTE(
TRIM(CLEAN(Table_Text[[#This Row],[Config]])),
" {","{"),
"{ ","{"),
" }","}"),
"} ","}"),
" [","["),
"[ ","["),
" ]","]"),
"] ","]")</f>
        <v>"approveButton":{"text": "Approve", "icon": "fa fa-check"},</v>
      </c>
      <c r="I5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"approveButton": "Approve",</v>
      </c>
      <c r="J583" s="26" t="str">
        <f ca="1">SUBSTITUTE(SUBSTITUTE(SUBSTITUTE(SUBSTITUTE(SUBSTITUTE(SUBSTITUTE(SUBSTITUTE(SUBSTITUTE(
TRIM(CLEAN(Table_Text[[#This Row],[Quote]])),
" {","{"),
"{ ","{"),
" }","}"),
"} ","}"),
" [","["),
"[ ","["),
" ]","]"),
"] ","]")</f>
        <v>"approveButton": "Approve",</v>
      </c>
      <c r="K583" s="198" t="s">
        <v>746</v>
      </c>
      <c r="L583" s="51" t="s">
        <v>943</v>
      </c>
    </row>
    <row r="584" spans="2:12" s="22" customFormat="1" ht="21" customHeight="1">
      <c r="B584" s="27" t="s">
        <v>1093</v>
      </c>
      <c r="C584" s="27"/>
      <c r="D5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approveReferButton</v>
      </c>
      <c r="F584" s="26" t="str">
        <f ca="1">IF(Table_Text[[#This Row],[Header]]="Yes","",IF(Table_Text[[#This Row],[Property]]&lt;&gt;"",SUBSTITUTE(Table_Text[[#This Row],[Type]]," ","")&amp;SUBSTITUTE(Table_Text[[#This Row],[Property]]," ",""),""))</f>
        <v>ReviewReviewerPerformApproveReferButton</v>
      </c>
      <c r="G5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"approveReferButton": {
            "text": "Approve",
            "icon": "fa fa-check"
        },</v>
      </c>
      <c r="H584" s="68" t="str">
        <f ca="1">SUBSTITUTE(SUBSTITUTE(SUBSTITUTE(SUBSTITUTE(SUBSTITUTE(SUBSTITUTE(SUBSTITUTE(SUBSTITUTE(
TRIM(CLEAN(Table_Text[[#This Row],[Config]])),
" {","{"),
"{ ","{"),
" }","}"),
"} ","}"),
" [","["),
"[ ","["),
" ]","]"),
"] ","]")</f>
        <v>"approveReferButton":{"text": "Approve", "icon": "fa fa-check"},</v>
      </c>
      <c r="I5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"approveReferButton": "Approve",</v>
      </c>
      <c r="J584" s="26" t="str">
        <f ca="1">SUBSTITUTE(SUBSTITUTE(SUBSTITUTE(SUBSTITUTE(SUBSTITUTE(SUBSTITUTE(SUBSTITUTE(SUBSTITUTE(
TRIM(CLEAN(Table_Text[[#This Row],[Quote]])),
" {","{"),
"{ ","{"),
" }","}"),
"} ","}"),
" [","["),
"[ ","["),
" ]","]"),
"] ","]")</f>
        <v>"approveReferButton": "Approve",</v>
      </c>
      <c r="K584" s="198" t="s">
        <v>746</v>
      </c>
      <c r="L584" s="51" t="s">
        <v>943</v>
      </c>
    </row>
    <row r="585" spans="2:12" s="22" customFormat="1" ht="21" customHeight="1">
      <c r="B585" s="27" t="s">
        <v>1094</v>
      </c>
      <c r="C585" s="27"/>
      <c r="D5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approveEndorsementButton</v>
      </c>
      <c r="F585" s="26" t="str">
        <f ca="1">IF(Table_Text[[#This Row],[Header]]="Yes","",IF(Table_Text[[#This Row],[Property]]&lt;&gt;"",SUBSTITUTE(Table_Text[[#This Row],[Type]]," ","")&amp;SUBSTITUTE(Table_Text[[#This Row],[Property]]," ",""),""))</f>
        <v>ReviewReviewerPerformApproveEndorsementButton</v>
      </c>
      <c r="G5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"approveEndorsementButton": {
            "text": "Approve",
            "icon": "fa fa-check"
        },</v>
      </c>
      <c r="H585" s="68" t="str">
        <f ca="1">SUBSTITUTE(SUBSTITUTE(SUBSTITUTE(SUBSTITUTE(SUBSTITUTE(SUBSTITUTE(SUBSTITUTE(SUBSTITUTE(
TRIM(CLEAN(Table_Text[[#This Row],[Config]])),
" {","{"),
"{ ","{"),
" }","}"),
"} ","}"),
" [","["),
"[ ","["),
" ]","]"),
"] ","]")</f>
        <v>"approveEndorsementButton":{"text": "Approve", "icon": "fa fa-check"},</v>
      </c>
      <c r="I5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"approveEndorsementButton": "Approve",</v>
      </c>
      <c r="J585" s="26" t="str">
        <f ca="1">SUBSTITUTE(SUBSTITUTE(SUBSTITUTE(SUBSTITUTE(SUBSTITUTE(SUBSTITUTE(SUBSTITUTE(SUBSTITUTE(
TRIM(CLEAN(Table_Text[[#This Row],[Quote]])),
" {","{"),
"{ ","{"),
" }","}"),
"} ","}"),
" [","["),
"[ ","["),
" ]","]"),
"] ","]")</f>
        <v>"approveEndorsementButton": "Approve",</v>
      </c>
      <c r="K585" s="198" t="s">
        <v>746</v>
      </c>
      <c r="L585" s="51" t="s">
        <v>943</v>
      </c>
    </row>
    <row r="586" spans="2:12" s="22" customFormat="1" ht="21" customHeight="1">
      <c r="B586" s="27" t="s">
        <v>941</v>
      </c>
      <c r="C586" s="27"/>
      <c r="D5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586" s="26" t="str">
        <f ca="1">IF(Table_Text[[#This Row],[Header]]="Yes","",IF(Table_Text[[#This Row],[Property]]&lt;&gt;"",SUBSTITUTE(Table_Text[[#This Row],[Type]]," ","")&amp;SUBSTITUTE(Table_Text[[#This Row],[Property]]," ",""),""))</f>
        <v>ReviewReviewerPerformReturnButton</v>
      </c>
      <c r="G58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"icon": "fa fa-undo"
        },</v>
      </c>
      <c r="H586" s="68" t="str">
        <f ca="1">SUBSTITUTE(SUBSTITUTE(SUBSTITUTE(SUBSTITUTE(SUBSTITUTE(SUBSTITUTE(SUBSTITUTE(SUBSTITUTE(
TRIM(CLEAN(Table_Text[[#This Row],[Config]])),
" {","{"),
"{ ","{"),
" }","}"),
"} ","}"),
" [","["),
"[ ","["),
" ]","]"),
"] ","]")</f>
        <v>"returnButton":{"text": "Return", "icon": "fa fa-undo"},</v>
      </c>
      <c r="I5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586" s="26" t="str">
        <f ca="1">SUBSTITUTE(SUBSTITUTE(SUBSTITUTE(SUBSTITUTE(SUBSTITUTE(SUBSTITUTE(SUBSTITUTE(SUBSTITUTE(
TRIM(CLEAN(Table_Text[[#This Row],[Quote]])),
" {","{"),
"{ ","{"),
" }","}"),
"} ","}"),
" [","["),
"[ ","["),
" ]","]"),
"] ","]")</f>
        <v>"returnButton": "Return",</v>
      </c>
      <c r="K586" s="323" t="s">
        <v>1575</v>
      </c>
      <c r="L586" s="240" t="s">
        <v>944</v>
      </c>
    </row>
    <row r="587" spans="2:12" s="22" customFormat="1" ht="21" customHeight="1">
      <c r="B587" s="27" t="s">
        <v>942</v>
      </c>
      <c r="C587" s="27"/>
      <c r="D58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Perform</v>
      </c>
      <c r="E58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declineButton</v>
      </c>
      <c r="F587" s="26" t="str">
        <f ca="1">IF(Table_Text[[#This Row],[Header]]="Yes","",IF(Table_Text[[#This Row],[Property]]&lt;&gt;"",SUBSTITUTE(Table_Text[[#This Row],[Type]]," ","")&amp;SUBSTITUTE(Table_Text[[#This Row],[Property]]," ",""),""))</f>
        <v>ReviewReviewerPerformDeclineButton</v>
      </c>
      <c r="G58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"declineButton": {
            "text": "Decline",
            "icon": "fa fa-times"
        }
    },</v>
      </c>
      <c r="H587" s="68" t="str">
        <f ca="1">SUBSTITUTE(SUBSTITUTE(SUBSTITUTE(SUBSTITUTE(SUBSTITUTE(SUBSTITUTE(SUBSTITUTE(SUBSTITUTE(
TRIM(CLEAN(Table_Text[[#This Row],[Config]])),
" {","{"),
"{ ","{"),
" }","}"),
"} ","}"),
" [","["),
"[ ","["),
" ]","]"),
"] ","]")</f>
        <v>"declineButton":{"text": "Decline", "icon": "fa fa-times"}},</v>
      </c>
      <c r="I58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"declineButton": "Decline"
    },</v>
      </c>
      <c r="J587" s="26" t="str">
        <f ca="1">SUBSTITUTE(SUBSTITUTE(SUBSTITUTE(SUBSTITUTE(SUBSTITUTE(SUBSTITUTE(SUBSTITUTE(SUBSTITUTE(
TRIM(CLEAN(Table_Text[[#This Row],[Quote]])),
" {","{"),
"{ ","{"),
" }","}"),
"} ","}"),
" [","["),
"[ ","["),
" ]","]"),
"] ","]")</f>
        <v>"declineButton": "Decline"},</v>
      </c>
      <c r="K587" s="323" t="s">
        <v>1574</v>
      </c>
      <c r="L587" s="52" t="s">
        <v>191</v>
      </c>
    </row>
    <row r="588" spans="2:12" s="22" customFormat="1" ht="21" customHeight="1" thickBot="1">
      <c r="B588" s="221" t="s">
        <v>937</v>
      </c>
      <c r="C588" s="221" t="s">
        <v>60</v>
      </c>
      <c r="D588"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88"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reviewReviewerApproved</v>
      </c>
      <c r="F588" s="221" t="str">
        <f>IF(Table_Text[[#This Row],[Header]]="Yes","",IF(Table_Text[[#This Row],[Property]]&lt;&gt;"",SUBSTITUTE(Table_Text[[#This Row],[Type]]," ","")&amp;SUBSTITUTE(Table_Text[[#This Row],[Property]]," ",""),""))</f>
        <v/>
      </c>
      <c r="G588"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"reviewReviewerApproved": {</v>
      </c>
      <c r="H588" s="221" t="str">
        <f ca="1">SUBSTITUTE(SUBSTITUTE(SUBSTITUTE(SUBSTITUTE(SUBSTITUTE(SUBSTITUTE(SUBSTITUTE(SUBSTITUTE(
TRIM(CLEAN(Table_Text[[#This Row],[Config]])),
" {","{"),
"{ ","{"),
" }","}"),
"} ","}"),
" [","["),
"[ ","["),
" ]","]"),
"] ","]")</f>
        <v>"reviewReviewerApproved":{</v>
      </c>
      <c r="I588"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"reviewReviewerApproved": {</v>
      </c>
      <c r="J588" s="221" t="str">
        <f ca="1">SUBSTITUTE(SUBSTITUTE(SUBSTITUTE(SUBSTITUTE(SUBSTITUTE(SUBSTITUTE(SUBSTITUTE(SUBSTITUTE(
TRIM(CLEAN(Table_Text[[#This Row],[Quote]])),
" {","{"),
"{ ","{"),
" }","}"),
"} ","}"),
" [","["),
"[ ","["),
" ]","]"),
"] ","]")</f>
        <v>"reviewReviewerApproved":{</v>
      </c>
      <c r="K588" s="221"/>
      <c r="L588" s="69"/>
    </row>
    <row r="589" spans="2:12" s="22" customFormat="1" ht="21" hidden="1" customHeight="1">
      <c r="B589" s="27"/>
      <c r="C589" s="27"/>
      <c r="D58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58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89" s="26" t="str">
        <f>IF(Table_Text[[#This Row],[Header]]="Yes","",IF(Table_Text[[#This Row],[Property]]&lt;&gt;"",SUBSTITUTE(Table_Text[[#This Row],[Type]]," ","")&amp;SUBSTITUTE(Table_Text[[#This Row],[Property]]," ",""),""))</f>
        <v/>
      </c>
      <c r="G58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89" s="68" t="str">
        <f ca="1">SUBSTITUTE(SUBSTITUTE(SUBSTITUTE(SUBSTITUTE(SUBSTITUTE(SUBSTITUTE(SUBSTITUTE(SUBSTITUTE(
TRIM(CLEAN(Table_Text[[#This Row],[Config]])),
" {","{"),
"{ ","{"),
" }","}"),
"} ","}"),
" [","["),
"[ ","["),
" ]","]"),
"] ","]")</f>
        <v/>
      </c>
      <c r="I58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89" s="26" t="str">
        <f ca="1">SUBSTITUTE(SUBSTITUTE(SUBSTITUTE(SUBSTITUTE(SUBSTITUTE(SUBSTITUTE(SUBSTITUTE(SUBSTITUTE(
TRIM(CLEAN(Table_Text[[#This Row],[Quote]])),
" {","{"),
"{ ","{"),
" }","}"),
"} ","}"),
" [","["),
"[ ","["),
" ]","]"),
"] ","]")</f>
        <v/>
      </c>
      <c r="K589" s="26"/>
      <c r="L589" s="52"/>
    </row>
    <row r="590" spans="2:12" s="22" customFormat="1" ht="21" customHeight="1">
      <c r="B590" s="168" t="s">
        <v>615</v>
      </c>
      <c r="C590" s="27"/>
      <c r="D59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59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90" s="26" t="str">
        <f ca="1">IF(Table_Text[[#This Row],[Header]]="Yes","",IF(Table_Text[[#This Row],[Property]]&lt;&gt;"",SUBSTITUTE(Table_Text[[#This Row],[Type]]," ","")&amp;SUBSTITUTE(Table_Text[[#This Row],[Property]]," ",""),""))</f>
        <v>ReviewReviewerApprovedTopHeading</v>
      </c>
      <c r="G59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90" s="68" t="str">
        <f ca="1">SUBSTITUTE(SUBSTITUTE(SUBSTITUTE(SUBSTITUTE(SUBSTITUTE(SUBSTITUTE(SUBSTITUTE(SUBSTITUTE(
TRIM(CLEAN(Table_Text[[#This Row],[Config]])),
" {","{"),
"{ ","{"),
" }","}"),
"} ","}"),
" [","["),
"[ ","["),
" ]","]"),
"] ","]")</f>
        <v>"topHeading":{"text": "Special Insurance"},</v>
      </c>
      <c r="I59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90" s="26" t="str">
        <f ca="1">SUBSTITUTE(SUBSTITUTE(SUBSTITUTE(SUBSTITUTE(SUBSTITUTE(SUBSTITUTE(SUBSTITUTE(SUBSTITUTE(
TRIM(CLEAN(Table_Text[[#This Row],[Quote]])),
" {","{"),
"{ ","{"),
" }","}"),
"} ","}"),
" [","["),
"[ ","["),
" ]","]"),
"] ","]")</f>
        <v>"topHeading": "Special Insurance",</v>
      </c>
      <c r="K590" s="26"/>
      <c r="L590" s="52" t="str">
        <f>L19</f>
        <v>Special Insurance</v>
      </c>
    </row>
    <row r="591" spans="2:12" s="22" customFormat="1" ht="21" customHeight="1">
      <c r="B591" s="250" t="s">
        <v>383</v>
      </c>
      <c r="C591" s="27"/>
      <c r="D59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59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91" s="26" t="str">
        <f ca="1">IF(Table_Text[[#This Row],[Header]]="Yes","",IF(Table_Text[[#This Row],[Property]]&lt;&gt;"",SUBSTITUTE(Table_Text[[#This Row],[Type]]," ","")&amp;SUBSTITUTE(Table_Text[[#This Row],[Property]]," ",""),""))</f>
        <v>ReviewReviewerApprovedHeading</v>
      </c>
      <c r="G59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Approved"
        },</v>
      </c>
      <c r="H591" s="68" t="str">
        <f ca="1">SUBSTITUTE(SUBSTITUTE(SUBSTITUTE(SUBSTITUTE(SUBSTITUTE(SUBSTITUTE(SUBSTITUTE(SUBSTITUTE(
TRIM(CLEAN(Table_Text[[#This Row],[Config]])),
" {","{"),
"{ ","{"),
" }","}"),
"} ","}"),
" [","["),
"[ ","["),
" ]","]"),
"] ","]")</f>
        <v>"heading":{"text": "Quote Approved"},</v>
      </c>
      <c r="I59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Approved",</v>
      </c>
      <c r="J591" s="26" t="str">
        <f ca="1">SUBSTITUTE(SUBSTITUTE(SUBSTITUTE(SUBSTITUTE(SUBSTITUTE(SUBSTITUTE(SUBSTITUTE(SUBSTITUTE(
TRIM(CLEAN(Table_Text[[#This Row],[Quote]])),
" {","{"),
"{ ","{"),
" }","}"),
"} ","}"),
" [","["),
"[ ","["),
" ]","]"),
"] ","]")</f>
        <v>"heading": "Quote Approved",</v>
      </c>
      <c r="K591" s="26"/>
      <c r="L591" s="52" t="s">
        <v>965</v>
      </c>
    </row>
    <row r="592" spans="2:12" s="22" customFormat="1" ht="21" customHeight="1">
      <c r="B592" s="250" t="s">
        <v>37</v>
      </c>
      <c r="C592" s="27"/>
      <c r="D59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59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92" s="26" t="str">
        <f ca="1">IF(Table_Text[[#This Row],[Header]]="Yes","",IF(Table_Text[[#This Row],[Property]]&lt;&gt;"",SUBSTITUTE(Table_Text[[#This Row],[Type]]," ","")&amp;SUBSTITUTE(Table_Text[[#This Row],[Property]]," ",""),""))</f>
        <v>ReviewReviewerApprovedText</v>
      </c>
      <c r="G59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had been approved and released to the customer, who can now complete the purchase of their policy."
        },</v>
      </c>
      <c r="H592" s="68" t="str">
        <f ca="1">SUBSTITUTE(SUBSTITUTE(SUBSTITUTE(SUBSTITUTE(SUBSTITUTE(SUBSTITUTE(SUBSTITUTE(SUBSTITUTE(
TRIM(CLEAN(Table_Text[[#This Row],[Config]])),
" {","{"),
"{ ","{"),
" }","}"),
"} ","}"),
" [","["),
"[ ","["),
" ]","]"),
"] ","]")</f>
        <v>"text":{"text": "This quote had been approved and released to the customer, who can now complete the purchase of their policy."},</v>
      </c>
      <c r="I59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had been approved and released to the customer, who can now complete the purchase of their policy.",</v>
      </c>
      <c r="J592" s="26" t="str">
        <f ca="1">SUBSTITUTE(SUBSTITUTE(SUBSTITUTE(SUBSTITUTE(SUBSTITUTE(SUBSTITUTE(SUBSTITUTE(SUBSTITUTE(
TRIM(CLEAN(Table_Text[[#This Row],[Quote]])),
" {","{"),
"{ ","{"),
" }","}"),
"} ","}"),
" [","["),
"[ ","["),
" ]","]"),
"] ","]")</f>
        <v>"text": "This quote had been approved and released to the customer, who can now complete the purchase of their policy.",</v>
      </c>
      <c r="K592" s="26"/>
      <c r="L592" s="52" t="s">
        <v>971</v>
      </c>
    </row>
    <row r="593" spans="2:12" s="22" customFormat="1" ht="21" customHeight="1">
      <c r="B593" s="27" t="s">
        <v>1670</v>
      </c>
      <c r="C593" s="27"/>
      <c r="D59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59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593" s="26" t="str">
        <f ca="1">IF(Table_Text[[#This Row],[Header]]="Yes","",IF(Table_Text[[#This Row],[Property]]&lt;&gt;"",SUBSTITUTE(Table_Text[[#This Row],[Type]]," ","")&amp;SUBSTITUTE(Table_Text[[#This Row],[Property]]," ",""),""))</f>
        <v>ReviewReviewerApprovedCloseButton</v>
      </c>
      <c r="G59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593" s="68" t="str">
        <f ca="1">SUBSTITUTE(SUBSTITUTE(SUBSTITUTE(SUBSTITUTE(SUBSTITUTE(SUBSTITUTE(SUBSTITUTE(SUBSTITUTE(
TRIM(CLEAN(Table_Text[[#This Row],[Config]])),
" {","{"),
"{ ","{"),
" }","}"),
"} ","}"),
" [","["),
"[ ","["),
" ]","]"),
"] ","]")</f>
        <v>"closeButton":{"text": "Close", "icon": "fa fa-check"},</v>
      </c>
      <c r="I59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593" s="26" t="str">
        <f ca="1">SUBSTITUTE(SUBSTITUTE(SUBSTITUTE(SUBSTITUTE(SUBSTITUTE(SUBSTITUTE(SUBSTITUTE(SUBSTITUTE(
TRIM(CLEAN(Table_Text[[#This Row],[Quote]])),
" {","{"),
"{ ","{"),
" }","}"),
"} ","}"),
" [","["),
"[ ","["),
" ]","]"),
"] ","]")</f>
        <v>"closeButton": "Close",</v>
      </c>
      <c r="K593" s="198" t="s">
        <v>746</v>
      </c>
      <c r="L593" s="52" t="s">
        <v>1321</v>
      </c>
    </row>
    <row r="594" spans="2:12" s="22" customFormat="1" ht="21" customHeight="1">
      <c r="B594" s="27" t="s">
        <v>1095</v>
      </c>
      <c r="C594" s="27"/>
      <c r="D59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Approved</v>
      </c>
      <c r="E59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594" s="26" t="str">
        <f ca="1">IF(Table_Text[[#This Row],[Header]]="Yes","",IF(Table_Text[[#This Row],[Property]]&lt;&gt;"",SUBSTITUTE(Table_Text[[#This Row],[Type]]," ","")&amp;SUBSTITUTE(Table_Text[[#This Row],[Property]]," ",""),""))</f>
        <v>ReviewReviewerApprovedCloseButtonLabel</v>
      </c>
      <c r="G59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594" s="68" t="str">
        <f ca="1">SUBSTITUTE(SUBSTITUTE(SUBSTITUTE(SUBSTITUTE(SUBSTITUTE(SUBSTITUTE(SUBSTITUTE(SUBSTITUTE(
TRIM(CLEAN(Table_Text[[#This Row],[Config]])),
" {","{"),
"{ ","{"),
" }","}"),
"} ","}"),
" [","["),
"[ ","["),
" ]","]"),
"] ","]")</f>
        <v>"closeButtonLabel":{"text": "Close"}},</v>
      </c>
      <c r="I59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594" s="26" t="str">
        <f ca="1">SUBSTITUTE(SUBSTITUTE(SUBSTITUTE(SUBSTITUTE(SUBSTITUTE(SUBSTITUTE(SUBSTITUTE(SUBSTITUTE(
TRIM(CLEAN(Table_Text[[#This Row],[Quote]])),
" {","{"),
"{ ","{"),
" }","}"),
"} ","}"),
" [","["),
"[ ","["),
" ]","]"),
"] ","]")</f>
        <v>"closeButtonLabel": "Close"},</v>
      </c>
      <c r="K594" s="26"/>
      <c r="L594" s="52" t="s">
        <v>1321</v>
      </c>
    </row>
    <row r="595" spans="2:12" s="22" customFormat="1" ht="21" customHeight="1" thickBot="1">
      <c r="B595" s="221" t="s">
        <v>938</v>
      </c>
      <c r="C595" s="221" t="s">
        <v>60</v>
      </c>
      <c r="D595"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95"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reviewReviewerReturned</v>
      </c>
      <c r="F595" s="221" t="str">
        <f>IF(Table_Text[[#This Row],[Header]]="Yes","",IF(Table_Text[[#This Row],[Property]]&lt;&gt;"",SUBSTITUTE(Table_Text[[#This Row],[Type]]," ","")&amp;SUBSTITUTE(Table_Text[[#This Row],[Property]]," ",""),""))</f>
        <v/>
      </c>
      <c r="G595"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"reviewReviewerReturned": {</v>
      </c>
      <c r="H595" s="221" t="str">
        <f ca="1">SUBSTITUTE(SUBSTITUTE(SUBSTITUTE(SUBSTITUTE(SUBSTITUTE(SUBSTITUTE(SUBSTITUTE(SUBSTITUTE(
TRIM(CLEAN(Table_Text[[#This Row],[Config]])),
" {","{"),
"{ ","{"),
" }","}"),
"} ","}"),
" [","["),
"[ ","["),
" ]","]"),
"] ","]")</f>
        <v>"reviewReviewerReturned":{</v>
      </c>
      <c r="I595"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"reviewReviewerReturned": {</v>
      </c>
      <c r="J595" s="221" t="str">
        <f ca="1">SUBSTITUTE(SUBSTITUTE(SUBSTITUTE(SUBSTITUTE(SUBSTITUTE(SUBSTITUTE(SUBSTITUTE(SUBSTITUTE(
TRIM(CLEAN(Table_Text[[#This Row],[Quote]])),
" {","{"),
"{ ","{"),
" }","}"),
"} ","}"),
" [","["),
"[ ","["),
" ]","]"),
"] ","]")</f>
        <v>"reviewReviewerReturned":{</v>
      </c>
      <c r="K595" s="221"/>
      <c r="L595" s="69"/>
    </row>
    <row r="596" spans="2:12" s="22" customFormat="1" ht="21" hidden="1" customHeight="1">
      <c r="B596" s="27"/>
      <c r="C596" s="27"/>
      <c r="D59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59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96" s="26" t="str">
        <f>IF(Table_Text[[#This Row],[Header]]="Yes","",IF(Table_Text[[#This Row],[Property]]&lt;&gt;"",SUBSTITUTE(Table_Text[[#This Row],[Type]]," ","")&amp;SUBSTITUTE(Table_Text[[#This Row],[Property]]," ",""),""))</f>
        <v/>
      </c>
      <c r="G59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96" s="68" t="str">
        <f ca="1">SUBSTITUTE(SUBSTITUTE(SUBSTITUTE(SUBSTITUTE(SUBSTITUTE(SUBSTITUTE(SUBSTITUTE(SUBSTITUTE(
TRIM(CLEAN(Table_Text[[#This Row],[Config]])),
" {","{"),
"{ ","{"),
" }","}"),
"} ","}"),
" [","["),
"[ ","["),
" ]","]"),
"] ","]")</f>
        <v/>
      </c>
      <c r="I59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96" s="26" t="str">
        <f ca="1">SUBSTITUTE(SUBSTITUTE(SUBSTITUTE(SUBSTITUTE(SUBSTITUTE(SUBSTITUTE(SUBSTITUTE(SUBSTITUTE(
TRIM(CLEAN(Table_Text[[#This Row],[Quote]])),
" {","{"),
"{ ","{"),
" }","}"),
"} ","}"),
" [","["),
"[ ","["),
" ]","]"),
"] ","]")</f>
        <v/>
      </c>
      <c r="K596" s="26"/>
      <c r="L596" s="52"/>
    </row>
    <row r="597" spans="2:12" s="22" customFormat="1" ht="21" customHeight="1">
      <c r="B597" s="168" t="s">
        <v>615</v>
      </c>
      <c r="C597" s="27"/>
      <c r="D59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59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597" s="26" t="str">
        <f ca="1">IF(Table_Text[[#This Row],[Header]]="Yes","",IF(Table_Text[[#This Row],[Property]]&lt;&gt;"",SUBSTITUTE(Table_Text[[#This Row],[Type]]," ","")&amp;SUBSTITUTE(Table_Text[[#This Row],[Property]]," ",""),""))</f>
        <v>ReviewReviewerReturnedTopHeading</v>
      </c>
      <c r="G59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597" s="68" t="str">
        <f ca="1">SUBSTITUTE(SUBSTITUTE(SUBSTITUTE(SUBSTITUTE(SUBSTITUTE(SUBSTITUTE(SUBSTITUTE(SUBSTITUTE(
TRIM(CLEAN(Table_Text[[#This Row],[Config]])),
" {","{"),
"{ ","{"),
" }","}"),
"} ","}"),
" [","["),
"[ ","["),
" ]","]"),
"] ","]")</f>
        <v>"topHeading":{"text": "Special Insurance"},</v>
      </c>
      <c r="I59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597" s="26" t="str">
        <f ca="1">SUBSTITUTE(SUBSTITUTE(SUBSTITUTE(SUBSTITUTE(SUBSTITUTE(SUBSTITUTE(SUBSTITUTE(SUBSTITUTE(
TRIM(CLEAN(Table_Text[[#This Row],[Quote]])),
" {","{"),
"{ ","{"),
" }","}"),
"} ","}"),
" [","["),
"[ ","["),
" ]","]"),
"] ","]")</f>
        <v>"topHeading": "Special Insurance",</v>
      </c>
      <c r="K597" s="26"/>
      <c r="L597" s="52" t="str">
        <f>L19</f>
        <v>Special Insurance</v>
      </c>
    </row>
    <row r="598" spans="2:12" s="22" customFormat="1" ht="21" customHeight="1">
      <c r="B598" s="250" t="s">
        <v>383</v>
      </c>
      <c r="C598" s="27"/>
      <c r="D59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59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598" s="26" t="str">
        <f ca="1">IF(Table_Text[[#This Row],[Header]]="Yes","",IF(Table_Text[[#This Row],[Property]]&lt;&gt;"",SUBSTITUTE(Table_Text[[#This Row],[Type]]," ","")&amp;SUBSTITUTE(Table_Text[[#This Row],[Property]]," ",""),""))</f>
        <v>ReviewReviewerReturnedHeading</v>
      </c>
      <c r="G59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Returned"
        },</v>
      </c>
      <c r="H598" s="68" t="str">
        <f ca="1">SUBSTITUTE(SUBSTITUTE(SUBSTITUTE(SUBSTITUTE(SUBSTITUTE(SUBSTITUTE(SUBSTITUTE(SUBSTITUTE(
TRIM(CLEAN(Table_Text[[#This Row],[Config]])),
" {","{"),
"{ ","{"),
" }","}"),
"} ","}"),
" [","["),
"[ ","["),
" ]","]"),
"] ","]")</f>
        <v>"heading":{"text": "Quote Returned"},</v>
      </c>
      <c r="I59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Returned",</v>
      </c>
      <c r="J598" s="26" t="str">
        <f ca="1">SUBSTITUTE(SUBSTITUTE(SUBSTITUTE(SUBSTITUTE(SUBSTITUTE(SUBSTITUTE(SUBSTITUTE(SUBSTITUTE(
TRIM(CLEAN(Table_Text[[#This Row],[Quote]])),
" {","{"),
"{ ","{"),
" }","}"),
"} ","}"),
" [","["),
"[ ","["),
" ]","]"),
"] ","]")</f>
        <v>"heading": "Quote Returned",</v>
      </c>
      <c r="K598" s="26"/>
      <c r="L598" s="52" t="s">
        <v>959</v>
      </c>
    </row>
    <row r="599" spans="2:12" s="22" customFormat="1" ht="21" customHeight="1">
      <c r="B599" s="250" t="s">
        <v>37</v>
      </c>
      <c r="C599" s="27"/>
      <c r="D59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59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599" s="26" t="str">
        <f ca="1">IF(Table_Text[[#This Row],[Header]]="Yes","",IF(Table_Text[[#This Row],[Property]]&lt;&gt;"",SUBSTITUTE(Table_Text[[#This Row],[Type]]," ","")&amp;SUBSTITUTE(Table_Text[[#This Row],[Property]]," ",""),""))</f>
        <v>ReviewReviewerReturnedText</v>
      </c>
      <c r="G59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returned to the customer with your comments. Another review may be triggered before they can complete the purchase of their policy, depending on how they respond to your comments."
        },</v>
      </c>
      <c r="H599" s="68" t="str">
        <f ca="1">SUBSTITUTE(SUBSTITUTE(SUBSTITUTE(SUBSTITUTE(SUBSTITUTE(SUBSTITUTE(SUBSTITUTE(SUBSTITUTE(
TRIM(CLEAN(Table_Text[[#This Row],[Config]])),
" {","{"),
"{ ","{"),
" }","}"),
"} ","}"),
" [","["),
"[ ","["),
" ]","]"),
"] ","]")</f>
        <v>"text":{"text": "This quote has been returned to the customer with your comments. Another review may be triggered before they can complete the purchase of their policy, depending on how they respond to your comments."},</v>
      </c>
      <c r="I59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returned to the customer with your comments. Another review may be triggered before they can complete the purchase of their policy, depending on how they respond to your comments.",</v>
      </c>
      <c r="J599" s="26" t="str">
        <f ca="1">SUBSTITUTE(SUBSTITUTE(SUBSTITUTE(SUBSTITUTE(SUBSTITUTE(SUBSTITUTE(SUBSTITUTE(SUBSTITUTE(
TRIM(CLEAN(Table_Text[[#This Row],[Quote]])),
" {","{"),
"{ ","{"),
" }","}"),
"} ","}"),
" [","["),
"[ ","["),
" ]","]"),
"] ","]")</f>
        <v>"text": "This quote has been returned to the customer with your comments. Another review may be triggered before they can complete the purchase of their policy, depending on how they respond to your comments.",</v>
      </c>
      <c r="K599" s="26"/>
      <c r="L599" s="52" t="s">
        <v>970</v>
      </c>
    </row>
    <row r="600" spans="2:12" s="22" customFormat="1" ht="21" customHeight="1">
      <c r="B600" s="27" t="s">
        <v>1670</v>
      </c>
      <c r="C600" s="27"/>
      <c r="D60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60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00" s="26" t="str">
        <f ca="1">IF(Table_Text[[#This Row],[Header]]="Yes","",IF(Table_Text[[#This Row],[Property]]&lt;&gt;"",SUBSTITUTE(Table_Text[[#This Row],[Type]]," ","")&amp;SUBSTITUTE(Table_Text[[#This Row],[Property]]," ",""),""))</f>
        <v>ReviewReviewerReturnedCloseButton</v>
      </c>
      <c r="G60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00" s="68" t="str">
        <f ca="1">SUBSTITUTE(SUBSTITUTE(SUBSTITUTE(SUBSTITUTE(SUBSTITUTE(SUBSTITUTE(SUBSTITUTE(SUBSTITUTE(
TRIM(CLEAN(Table_Text[[#This Row],[Config]])),
" {","{"),
"{ ","{"),
" }","}"),
"} ","}"),
" [","["),
"[ ","["),
" ]","]"),
"] ","]")</f>
        <v>"closeButton":{"text": "Close", "icon": "fa fa-check"},</v>
      </c>
      <c r="I60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00" s="26" t="str">
        <f ca="1">SUBSTITUTE(SUBSTITUTE(SUBSTITUTE(SUBSTITUTE(SUBSTITUTE(SUBSTITUTE(SUBSTITUTE(SUBSTITUTE(
TRIM(CLEAN(Table_Text[[#This Row],[Quote]])),
" {","{"),
"{ ","{"),
" }","}"),
"} ","}"),
" [","["),
"[ ","["),
" ]","]"),
"] ","]")</f>
        <v>"closeButton": "Close",</v>
      </c>
      <c r="K600" s="198" t="s">
        <v>746</v>
      </c>
      <c r="L600" s="52" t="s">
        <v>1321</v>
      </c>
    </row>
    <row r="601" spans="2:12" s="22" customFormat="1" ht="21" customHeight="1">
      <c r="B601" s="27" t="s">
        <v>1095</v>
      </c>
      <c r="C601" s="27"/>
      <c r="D60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Returned</v>
      </c>
      <c r="E60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01" s="26" t="str">
        <f ca="1">IF(Table_Text[[#This Row],[Header]]="Yes","",IF(Table_Text[[#This Row],[Property]]&lt;&gt;"",SUBSTITUTE(Table_Text[[#This Row],[Type]]," ","")&amp;SUBSTITUTE(Table_Text[[#This Row],[Property]]," ",""),""))</f>
        <v>ReviewReviewerReturnedCloseButtonLabel</v>
      </c>
      <c r="G60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01" s="68" t="str">
        <f ca="1">SUBSTITUTE(SUBSTITUTE(SUBSTITUTE(SUBSTITUTE(SUBSTITUTE(SUBSTITUTE(SUBSTITUTE(SUBSTITUTE(
TRIM(CLEAN(Table_Text[[#This Row],[Config]])),
" {","{"),
"{ ","{"),
" }","}"),
"} ","}"),
" [","["),
"[ ","["),
" ]","]"),
"] ","]")</f>
        <v>"closeButtonLabel":{"text": "Close"}},</v>
      </c>
      <c r="I60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01" s="26" t="str">
        <f ca="1">SUBSTITUTE(SUBSTITUTE(SUBSTITUTE(SUBSTITUTE(SUBSTITUTE(SUBSTITUTE(SUBSTITUTE(SUBSTITUTE(
TRIM(CLEAN(Table_Text[[#This Row],[Quote]])),
" {","{"),
"{ ","{"),
" }","}"),
"} ","}"),
" [","["),
"[ ","["),
" ]","]"),
"] ","]")</f>
        <v>"closeButtonLabel": "Close"},</v>
      </c>
      <c r="K601" s="26"/>
      <c r="L601" s="52" t="s">
        <v>1321</v>
      </c>
    </row>
    <row r="602" spans="2:12" s="22" customFormat="1" ht="21.75" thickBot="1">
      <c r="B602" s="221" t="s">
        <v>939</v>
      </c>
      <c r="C602" s="221" t="s">
        <v>60</v>
      </c>
      <c r="D602"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02"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reviewReviewerDeclined</v>
      </c>
      <c r="F602" s="221" t="str">
        <f>IF(Table_Text[[#This Row],[Header]]="Yes","",IF(Table_Text[[#This Row],[Property]]&lt;&gt;"",SUBSTITUTE(Table_Text[[#This Row],[Type]]," ","")&amp;SUBSTITUTE(Table_Text[[#This Row],[Property]]," ",""),""))</f>
        <v/>
      </c>
      <c r="G602"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"reviewReviewerDeclined": {</v>
      </c>
      <c r="H602" s="221" t="str">
        <f ca="1">SUBSTITUTE(SUBSTITUTE(SUBSTITUTE(SUBSTITUTE(SUBSTITUTE(SUBSTITUTE(SUBSTITUTE(SUBSTITUTE(
TRIM(CLEAN(Table_Text[[#This Row],[Config]])),
" {","{"),
"{ ","{"),
" }","}"),
"} ","}"),
" [","["),
"[ ","["),
" ]","]"),
"] ","]")</f>
        <v>"reviewReviewerDeclined":{</v>
      </c>
      <c r="I602"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"reviewReviewerDeclined": {</v>
      </c>
      <c r="J602" s="221" t="str">
        <f ca="1">SUBSTITUTE(SUBSTITUTE(SUBSTITUTE(SUBSTITUTE(SUBSTITUTE(SUBSTITUTE(SUBSTITUTE(SUBSTITUTE(
TRIM(CLEAN(Table_Text[[#This Row],[Quote]])),
" {","{"),
"{ ","{"),
" }","}"),
"} ","}"),
" [","["),
"[ ","["),
" ]","]"),
"] ","]")</f>
        <v>"reviewReviewerDeclined":{</v>
      </c>
      <c r="K602" s="221"/>
      <c r="L602" s="69"/>
    </row>
    <row r="603" spans="2:12" s="22" customFormat="1" ht="21" hidden="1" customHeight="1">
      <c r="B603" s="27"/>
      <c r="C603" s="27"/>
      <c r="D60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60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03" s="26" t="str">
        <f>IF(Table_Text[[#This Row],[Header]]="Yes","",IF(Table_Text[[#This Row],[Property]]&lt;&gt;"",SUBSTITUTE(Table_Text[[#This Row],[Type]]," ","")&amp;SUBSTITUTE(Table_Text[[#This Row],[Property]]," ",""),""))</f>
        <v/>
      </c>
      <c r="G60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03" s="68" t="str">
        <f ca="1">SUBSTITUTE(SUBSTITUTE(SUBSTITUTE(SUBSTITUTE(SUBSTITUTE(SUBSTITUTE(SUBSTITUTE(SUBSTITUTE(
TRIM(CLEAN(Table_Text[[#This Row],[Config]])),
" {","{"),
"{ ","{"),
" }","}"),
"} ","}"),
" [","["),
"[ ","["),
" ]","]"),
"] ","]")</f>
        <v/>
      </c>
      <c r="I60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03" s="26" t="str">
        <f ca="1">SUBSTITUTE(SUBSTITUTE(SUBSTITUTE(SUBSTITUTE(SUBSTITUTE(SUBSTITUTE(SUBSTITUTE(SUBSTITUTE(
TRIM(CLEAN(Table_Text[[#This Row],[Quote]])),
" {","{"),
"{ ","{"),
" }","}"),
"} ","}"),
" [","["),
"[ ","["),
" ]","]"),
"] ","]")</f>
        <v/>
      </c>
      <c r="K603" s="26"/>
      <c r="L603" s="52"/>
    </row>
    <row r="604" spans="2:12" s="22" customFormat="1" ht="21" customHeight="1">
      <c r="B604" s="168" t="s">
        <v>615</v>
      </c>
      <c r="C604" s="27"/>
      <c r="D60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60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04" s="26" t="str">
        <f ca="1">IF(Table_Text[[#This Row],[Header]]="Yes","",IF(Table_Text[[#This Row],[Property]]&lt;&gt;"",SUBSTITUTE(Table_Text[[#This Row],[Type]]," ","")&amp;SUBSTITUTE(Table_Text[[#This Row],[Property]]," ",""),""))</f>
        <v>ReviewReviewerDeclinedTopHeading</v>
      </c>
      <c r="G60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04" s="68" t="str">
        <f ca="1">SUBSTITUTE(SUBSTITUTE(SUBSTITUTE(SUBSTITUTE(SUBSTITUTE(SUBSTITUTE(SUBSTITUTE(SUBSTITUTE(
TRIM(CLEAN(Table_Text[[#This Row],[Config]])),
" {","{"),
"{ ","{"),
" }","}"),
"} ","}"),
" [","["),
"[ ","["),
" ]","]"),
"] ","]")</f>
        <v>"topHeading":{"text": "Special Insurance"},</v>
      </c>
      <c r="I60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04" s="26" t="str">
        <f ca="1">SUBSTITUTE(SUBSTITUTE(SUBSTITUTE(SUBSTITUTE(SUBSTITUTE(SUBSTITUTE(SUBSTITUTE(SUBSTITUTE(
TRIM(CLEAN(Table_Text[[#This Row],[Quote]])),
" {","{"),
"{ ","{"),
" }","}"),
"} ","}"),
" [","["),
"[ ","["),
" ]","]"),
"] ","]")</f>
        <v>"topHeading": "Special Insurance",</v>
      </c>
      <c r="K604" s="26"/>
      <c r="L604" s="52" t="str">
        <f>L19</f>
        <v>Special Insurance</v>
      </c>
    </row>
    <row r="605" spans="2:12" s="22" customFormat="1" ht="21" customHeight="1">
      <c r="B605" s="250" t="s">
        <v>383</v>
      </c>
      <c r="C605" s="27"/>
      <c r="D60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60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05" s="26" t="str">
        <f ca="1">IF(Table_Text[[#This Row],[Header]]="Yes","",IF(Table_Text[[#This Row],[Property]]&lt;&gt;"",SUBSTITUTE(Table_Text[[#This Row],[Type]]," ","")&amp;SUBSTITUTE(Table_Text[[#This Row],[Property]]," ",""),""))</f>
        <v>ReviewReviewerDeclinedHeading</v>
      </c>
      <c r="G60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605" s="68" t="str">
        <f ca="1">SUBSTITUTE(SUBSTITUTE(SUBSTITUTE(SUBSTITUTE(SUBSTITUTE(SUBSTITUTE(SUBSTITUTE(SUBSTITUTE(
TRIM(CLEAN(Table_Text[[#This Row],[Config]])),
" {","{"),
"{ ","{"),
" }","}"),
"} ","}"),
" [","["),
"[ ","["),
" ]","]"),
"] ","]")</f>
        <v>"heading":{"text": "Quote Declined"},</v>
      </c>
      <c r="I60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605" s="26" t="str">
        <f ca="1">SUBSTITUTE(SUBSTITUTE(SUBSTITUTE(SUBSTITUTE(SUBSTITUTE(SUBSTITUTE(SUBSTITUTE(SUBSTITUTE(
TRIM(CLEAN(Table_Text[[#This Row],[Quote]])),
" {","{"),
"{ ","{"),
" }","}"),
"} ","}"),
" [","["),
"[ ","["),
" ]","]"),
"] ","]")</f>
        <v>"heading": "Quote Declined",</v>
      </c>
      <c r="K605" s="26"/>
      <c r="L605" s="52" t="s">
        <v>599</v>
      </c>
    </row>
    <row r="606" spans="2:12" s="22" customFormat="1" ht="21" customHeight="1">
      <c r="B606" s="250" t="s">
        <v>37</v>
      </c>
      <c r="C606" s="27"/>
      <c r="D60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60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06" s="26" t="str">
        <f ca="1">IF(Table_Text[[#This Row],[Header]]="Yes","",IF(Table_Text[[#This Row],[Property]]&lt;&gt;"",SUBSTITUTE(Table_Text[[#This Row],[Type]]," ","")&amp;SUBSTITUTE(Table_Text[[#This Row],[Property]]," ",""),""))</f>
        <v>ReviewReviewerDeclinedText</v>
      </c>
      <c r="G60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declined. The customer may choose to edit their quote, and this may result in another review depending on which questions are answered differently."
        },</v>
      </c>
      <c r="H606" s="68" t="str">
        <f ca="1">SUBSTITUTE(SUBSTITUTE(SUBSTITUTE(SUBSTITUTE(SUBSTITUTE(SUBSTITUTE(SUBSTITUTE(SUBSTITUTE(
TRIM(CLEAN(Table_Text[[#This Row],[Config]])),
" {","{"),
"{ ","{"),
" }","}"),
"} ","}"),
" [","["),
"[ ","["),
" ]","]"),
"] ","]")</f>
        <v>"text":{"text": "This quote has been declined. The customer may choose to edit their quote, and this may result in another review depending on which questions are answered differently."},</v>
      </c>
      <c r="I60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declined. The customer may choose to edit their quote, and this may result in another review depending on which questions are answered differently.",</v>
      </c>
      <c r="J606" s="26" t="str">
        <f ca="1">SUBSTITUTE(SUBSTITUTE(SUBSTITUTE(SUBSTITUTE(SUBSTITUTE(SUBSTITUTE(SUBSTITUTE(SUBSTITUTE(
TRIM(CLEAN(Table_Text[[#This Row],[Quote]])),
" {","{"),
"{ ","{"),
" }","}"),
"} ","}"),
" [","["),
"[ ","["),
" ]","]"),
"] ","]")</f>
        <v>"text": "This quote has been declined. The customer may choose to edit their quote, and this may result in another review depending on which questions are answered differently.",</v>
      </c>
      <c r="K606" s="26"/>
      <c r="L606" s="52" t="s">
        <v>969</v>
      </c>
    </row>
    <row r="607" spans="2:12" s="22" customFormat="1" ht="21" customHeight="1">
      <c r="B607" s="27" t="s">
        <v>1670</v>
      </c>
      <c r="C607" s="27"/>
      <c r="D60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60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07" s="26" t="str">
        <f ca="1">IF(Table_Text[[#This Row],[Header]]="Yes","",IF(Table_Text[[#This Row],[Property]]&lt;&gt;"",SUBSTITUTE(Table_Text[[#This Row],[Type]]," ","")&amp;SUBSTITUTE(Table_Text[[#This Row],[Property]]," ",""),""))</f>
        <v>ReviewReviewerDeclinedCloseButton</v>
      </c>
      <c r="G60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07" s="68" t="str">
        <f ca="1">SUBSTITUTE(SUBSTITUTE(SUBSTITUTE(SUBSTITUTE(SUBSTITUTE(SUBSTITUTE(SUBSTITUTE(SUBSTITUTE(
TRIM(CLEAN(Table_Text[[#This Row],[Config]])),
" {","{"),
"{ ","{"),
" }","}"),
"} ","}"),
" [","["),
"[ ","["),
" ]","]"),
"] ","]")</f>
        <v>"closeButton":{"text": "Close", "icon": "fa fa-check"},</v>
      </c>
      <c r="I60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07" s="26" t="str">
        <f ca="1">SUBSTITUTE(SUBSTITUTE(SUBSTITUTE(SUBSTITUTE(SUBSTITUTE(SUBSTITUTE(SUBSTITUTE(SUBSTITUTE(
TRIM(CLEAN(Table_Text[[#This Row],[Quote]])),
" {","{"),
"{ ","{"),
" }","}"),
"} ","}"),
" [","["),
"[ ","["),
" ]","]"),
"] ","]")</f>
        <v>"closeButton": "Close",</v>
      </c>
      <c r="K607" s="198" t="s">
        <v>746</v>
      </c>
      <c r="L607" s="52" t="s">
        <v>1321</v>
      </c>
    </row>
    <row r="608" spans="2:12" s="22" customFormat="1" ht="21" customHeight="1">
      <c r="B608" s="27" t="s">
        <v>1095</v>
      </c>
      <c r="C608" s="27"/>
      <c r="D60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Declined</v>
      </c>
      <c r="E60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08" s="26" t="str">
        <f ca="1">IF(Table_Text[[#This Row],[Header]]="Yes","",IF(Table_Text[[#This Row],[Property]]&lt;&gt;"",SUBSTITUTE(Table_Text[[#This Row],[Type]]," ","")&amp;SUBSTITUTE(Table_Text[[#This Row],[Property]]," ",""),""))</f>
        <v>ReviewReviewerDeclinedCloseButtonLabel</v>
      </c>
      <c r="G60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08" s="68" t="str">
        <f ca="1">SUBSTITUTE(SUBSTITUTE(SUBSTITUTE(SUBSTITUTE(SUBSTITUTE(SUBSTITUTE(SUBSTITUTE(SUBSTITUTE(
TRIM(CLEAN(Table_Text[[#This Row],[Config]])),
" {","{"),
"{ ","{"),
" }","}"),
"} ","}"),
" [","["),
"[ ","["),
" ]","]"),
"] ","]")</f>
        <v>"closeButtonLabel":{"text": "Close"}},</v>
      </c>
      <c r="I60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08" s="26" t="str">
        <f ca="1">SUBSTITUTE(SUBSTITUTE(SUBSTITUTE(SUBSTITUTE(SUBSTITUTE(SUBSTITUTE(SUBSTITUTE(SUBSTITUTE(
TRIM(CLEAN(Table_Text[[#This Row],[Quote]])),
" {","{"),
"{ ","{"),
" }","}"),
"} ","}"),
" [","["),
"[ ","["),
" ]","]"),
"] ","]")</f>
        <v>"closeButtonLabel": "Close"},</v>
      </c>
      <c r="K608" s="26"/>
      <c r="L608" s="52" t="s">
        <v>1321</v>
      </c>
    </row>
    <row r="609" spans="2:12" s="22" customFormat="1" ht="21" customHeight="1" thickBot="1">
      <c r="B609" s="221" t="s">
        <v>1091</v>
      </c>
      <c r="C609" s="221" t="s">
        <v>60</v>
      </c>
      <c r="D609"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09"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reviewReviewerReferred</v>
      </c>
      <c r="F609" s="221" t="str">
        <f>IF(Table_Text[[#This Row],[Header]]="Yes","",IF(Table_Text[[#This Row],[Property]]&lt;&gt;"",SUBSTITUTE(Table_Text[[#This Row],[Type]]," ","")&amp;SUBSTITUTE(Table_Text[[#This Row],[Property]]," ",""),""))</f>
        <v/>
      </c>
      <c r="G609"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"reviewReviewerReferred": {</v>
      </c>
      <c r="H609" s="221" t="str">
        <f ca="1">SUBSTITUTE(SUBSTITUTE(SUBSTITUTE(SUBSTITUTE(SUBSTITUTE(SUBSTITUTE(SUBSTITUTE(SUBSTITUTE(
TRIM(CLEAN(Table_Text[[#This Row],[Config]])),
" {","{"),
"{ ","{"),
" }","}"),
"} ","}"),
" [","["),
"[ ","["),
" ]","]"),
"] ","]")</f>
        <v>"reviewReviewerReferred":{</v>
      </c>
      <c r="I609"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"reviewReviewerReferred": {</v>
      </c>
      <c r="J609" s="221" t="str">
        <f ca="1">SUBSTITUTE(SUBSTITUTE(SUBSTITUTE(SUBSTITUTE(SUBSTITUTE(SUBSTITUTE(SUBSTITUTE(SUBSTITUTE(
TRIM(CLEAN(Table_Text[[#This Row],[Quote]])),
" {","{"),
"{ ","{"),
" }","}"),
"} ","}"),
" [","["),
"[ ","["),
" ]","]"),
"] ","]")</f>
        <v>"reviewReviewerReferred":{</v>
      </c>
      <c r="K609" s="221"/>
      <c r="L609" s="69"/>
    </row>
    <row r="610" spans="2:12" s="22" customFormat="1" ht="21" customHeight="1">
      <c r="B610" s="168" t="s">
        <v>615</v>
      </c>
      <c r="C610" s="27"/>
      <c r="D61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61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10" s="26" t="str">
        <f ca="1">IF(Table_Text[[#This Row],[Header]]="Yes","",IF(Table_Text[[#This Row],[Property]]&lt;&gt;"",SUBSTITUTE(Table_Text[[#This Row],[Type]]," ","")&amp;SUBSTITUTE(Table_Text[[#This Row],[Property]]," ",""),""))</f>
        <v>ReviewReviewerReferredTopHeading</v>
      </c>
      <c r="G61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10" s="68" t="str">
        <f ca="1">SUBSTITUTE(SUBSTITUTE(SUBSTITUTE(SUBSTITUTE(SUBSTITUTE(SUBSTITUTE(SUBSTITUTE(SUBSTITUTE(
TRIM(CLEAN(Table_Text[[#This Row],[Config]])),
" {","{"),
"{ ","{"),
" }","}"),
"} ","}"),
" [","["),
"[ ","["),
" ]","]"),
"] ","]")</f>
        <v>"topHeading":{"text": "Special Insurance"},</v>
      </c>
      <c r="I61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10" s="26" t="str">
        <f ca="1">SUBSTITUTE(SUBSTITUTE(SUBSTITUTE(SUBSTITUTE(SUBSTITUTE(SUBSTITUTE(SUBSTITUTE(SUBSTITUTE(
TRIM(CLEAN(Table_Text[[#This Row],[Quote]])),
" {","{"),
"{ ","{"),
" }","}"),
"} ","}"),
" [","["),
"[ ","["),
" ]","]"),
"] ","]")</f>
        <v>"topHeading": "Special Insurance",</v>
      </c>
      <c r="K610" s="26"/>
      <c r="L610" s="52" t="str">
        <f>L19</f>
        <v>Special Insurance</v>
      </c>
    </row>
    <row r="611" spans="2:12" s="22" customFormat="1" ht="21" customHeight="1">
      <c r="B611" s="250" t="s">
        <v>383</v>
      </c>
      <c r="C611" s="27"/>
      <c r="D61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61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11" s="26" t="str">
        <f ca="1">IF(Table_Text[[#This Row],[Header]]="Yes","",IF(Table_Text[[#This Row],[Property]]&lt;&gt;"",SUBSTITUTE(Table_Text[[#This Row],[Type]]," ","")&amp;SUBSTITUTE(Table_Text[[#This Row],[Property]]," ",""),""))</f>
        <v>ReviewReviewerReferredHeading</v>
      </c>
      <c r="G61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Referred"
        },</v>
      </c>
      <c r="H611" s="68" t="str">
        <f ca="1">SUBSTITUTE(SUBSTITUTE(SUBSTITUTE(SUBSTITUTE(SUBSTITUTE(SUBSTITUTE(SUBSTITUTE(SUBSTITUTE(
TRIM(CLEAN(Table_Text[[#This Row],[Config]])),
" {","{"),
"{ ","{"),
" }","}"),
"} ","}"),
" [","["),
"[ ","["),
" ]","]"),
"] ","]")</f>
        <v>"heading":{"text": "Quote Referred"},</v>
      </c>
      <c r="I61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Referred",</v>
      </c>
      <c r="J611" s="26" t="str">
        <f ca="1">SUBSTITUTE(SUBSTITUTE(SUBSTITUTE(SUBSTITUTE(SUBSTITUTE(SUBSTITUTE(SUBSTITUTE(SUBSTITUTE(
TRIM(CLEAN(Table_Text[[#This Row],[Quote]])),
" {","{"),
"{ ","{"),
" }","}"),
"} ","}"),
" [","["),
"[ ","["),
" ]","]"),
"] ","]")</f>
        <v>"heading": "Quote Referred",</v>
      </c>
      <c r="K611" s="26"/>
      <c r="L611" s="52" t="s">
        <v>966</v>
      </c>
    </row>
    <row r="612" spans="2:12" s="22" customFormat="1" ht="21" customHeight="1">
      <c r="B612" s="250" t="s">
        <v>37</v>
      </c>
      <c r="C612" s="27"/>
      <c r="D61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61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12" s="26" t="str">
        <f ca="1">IF(Table_Text[[#This Row],[Header]]="Yes","",IF(Table_Text[[#This Row],[Property]]&lt;&gt;"",SUBSTITUTE(Table_Text[[#This Row],[Type]]," ","")&amp;SUBSTITUTE(Table_Text[[#This Row],[Property]]," ",""),""))</f>
        <v>ReviewReviewerReferredText</v>
      </c>
      <c r="G61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 have reviewed and approved this quote. However, based on the answers the quote has been referred to an underwriter for endorsement. The customer will be notified of the outcome of the endorsement process once it has been completed."
        },</v>
      </c>
      <c r="H612" s="68" t="str">
        <f ca="1">SUBSTITUTE(SUBSTITUTE(SUBSTITUTE(SUBSTITUTE(SUBSTITUTE(SUBSTITUTE(SUBSTITUTE(SUBSTITUTE(
TRIM(CLEAN(Table_Text[[#This Row],[Config]])),
" {","{"),
"{ ","{"),
" }","}"),
"} ","}"),
" [","["),
"[ ","["),
" ]","]"),
"] ","]")</f>
        <v>"text":{"text": "You have reviewed and approved this quote. However, based on the answers the quote has been referred to an underwriter for endorsement. The customer will be notified of the outcome of the endorsement process once it has been completed."},</v>
      </c>
      <c r="I61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 have reviewed and approved this quote. However, based on the answers the quote has been referred to an underwriter for endorsement. The customer will be notified of the outcome of the endorsement process once it has been completed.",</v>
      </c>
      <c r="J612" s="26" t="str">
        <f ca="1">SUBSTITUTE(SUBSTITUTE(SUBSTITUTE(SUBSTITUTE(SUBSTITUTE(SUBSTITUTE(SUBSTITUTE(SUBSTITUTE(
TRIM(CLEAN(Table_Text[[#This Row],[Quote]])),
" {","{"),
"{ ","{"),
" }","}"),
"} ","}"),
" [","["),
"[ ","["),
" ]","]"),
"] ","]")</f>
        <v>"text": "You have reviewed and approved this quote. However, based on the answers the quote has been referred to an underwriter for endorsement. The customer will be notified of the outcome of the endorsement process once it has been completed.",</v>
      </c>
      <c r="K612" s="26"/>
      <c r="L612" s="52" t="s">
        <v>1092</v>
      </c>
    </row>
    <row r="613" spans="2:12" s="22" customFormat="1" ht="21" customHeight="1">
      <c r="B613" s="27" t="s">
        <v>1670</v>
      </c>
      <c r="C613" s="27"/>
      <c r="D61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61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13" s="26" t="str">
        <f ca="1">IF(Table_Text[[#This Row],[Header]]="Yes","",IF(Table_Text[[#This Row],[Property]]&lt;&gt;"",SUBSTITUTE(Table_Text[[#This Row],[Type]]," ","")&amp;SUBSTITUTE(Table_Text[[#This Row],[Property]]," ",""),""))</f>
        <v>ReviewReviewerReferredCloseButton</v>
      </c>
      <c r="G61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13" s="68" t="str">
        <f ca="1">SUBSTITUTE(SUBSTITUTE(SUBSTITUTE(SUBSTITUTE(SUBSTITUTE(SUBSTITUTE(SUBSTITUTE(SUBSTITUTE(
TRIM(CLEAN(Table_Text[[#This Row],[Config]])),
" {","{"),
"{ ","{"),
" }","}"),
"} ","}"),
" [","["),
"[ ","["),
" ]","]"),
"] ","]")</f>
        <v>"closeButton":{"text": "Close", "icon": "fa fa-check"},</v>
      </c>
      <c r="I61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13" s="26" t="str">
        <f ca="1">SUBSTITUTE(SUBSTITUTE(SUBSTITUTE(SUBSTITUTE(SUBSTITUTE(SUBSTITUTE(SUBSTITUTE(SUBSTITUTE(
TRIM(CLEAN(Table_Text[[#This Row],[Quote]])),
" {","{"),
"{ ","{"),
" }","}"),
"} ","}"),
" [","["),
"[ ","["),
" ]","]"),
"] ","]")</f>
        <v>"closeButton": "Close",</v>
      </c>
      <c r="K613" s="198" t="s">
        <v>746</v>
      </c>
      <c r="L613" s="52" t="s">
        <v>1321</v>
      </c>
    </row>
    <row r="614" spans="2:12" s="22" customFormat="1" ht="21" customHeight="1">
      <c r="B614" s="27" t="s">
        <v>1095</v>
      </c>
      <c r="C614" s="27"/>
      <c r="D61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Review Reviewer Referred</v>
      </c>
      <c r="E61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14" s="26" t="str">
        <f ca="1">IF(Table_Text[[#This Row],[Header]]="Yes","",IF(Table_Text[[#This Row],[Property]]&lt;&gt;"",SUBSTITUTE(Table_Text[[#This Row],[Type]]," ","")&amp;SUBSTITUTE(Table_Text[[#This Row],[Property]]," ",""),""))</f>
        <v>ReviewReviewerReferredCloseButtonLabel</v>
      </c>
      <c r="G61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14" s="68" t="str">
        <f ca="1">SUBSTITUTE(SUBSTITUTE(SUBSTITUTE(SUBSTITUTE(SUBSTITUTE(SUBSTITUTE(SUBSTITUTE(SUBSTITUTE(
TRIM(CLEAN(Table_Text[[#This Row],[Config]])),
" {","{"),
"{ ","{"),
" }","}"),
"} ","}"),
" [","["),
"[ ","["),
" ]","]"),
"] ","]")</f>
        <v>"closeButtonLabel":{"text": "Close"}},</v>
      </c>
      <c r="I61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14" s="26" t="str">
        <f ca="1">SUBSTITUTE(SUBSTITUTE(SUBSTITUTE(SUBSTITUTE(SUBSTITUTE(SUBSTITUTE(SUBSTITUTE(SUBSTITUTE(
TRIM(CLEAN(Table_Text[[#This Row],[Quote]])),
" {","{"),
"{ ","{"),
" }","}"),
"} ","}"),
" [","["),
"[ ","["),
" ]","]"),
"] ","]")</f>
        <v>"closeButtonLabel": "Close"},</v>
      </c>
      <c r="K614" s="26"/>
      <c r="L614" s="52" t="s">
        <v>1321</v>
      </c>
    </row>
    <row r="615" spans="2:12" s="22" customFormat="1" ht="21" customHeight="1" thickBot="1">
      <c r="B615" s="99" t="s">
        <v>945</v>
      </c>
      <c r="C615" s="99" t="s">
        <v>60</v>
      </c>
      <c r="D615"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15"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endorsementCustomerTriggered</v>
      </c>
      <c r="F615" s="99" t="str">
        <f>IF(Table_Text[[#This Row],[Header]]="Yes","",IF(Table_Text[[#This Row],[Property]]&lt;&gt;"",SUBSTITUTE(Table_Text[[#This Row],[Type]]," ","")&amp;SUBSTITUTE(Table_Text[[#This Row],[Property]]," ",""),""))</f>
        <v/>
      </c>
      <c r="G615"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"endorsementCustomerTriggered": {</v>
      </c>
      <c r="H615" s="99" t="str">
        <f ca="1">SUBSTITUTE(SUBSTITUTE(SUBSTITUTE(SUBSTITUTE(SUBSTITUTE(SUBSTITUTE(SUBSTITUTE(SUBSTITUTE(
TRIM(CLEAN(Table_Text[[#This Row],[Config]])),
" {","{"),
"{ ","{"),
" }","}"),
"} ","}"),
" [","["),
"[ ","["),
" ]","]"),
"] ","]")</f>
        <v>"endorsementCustomerTriggered":{</v>
      </c>
      <c r="I615"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"endorsementCustomerTriggered": {</v>
      </c>
      <c r="J615" s="99" t="str">
        <f ca="1">SUBSTITUTE(SUBSTITUTE(SUBSTITUTE(SUBSTITUTE(SUBSTITUTE(SUBSTITUTE(SUBSTITUTE(SUBSTITUTE(
TRIM(CLEAN(Table_Text[[#This Row],[Quote]])),
" {","{"),
"{ ","{"),
" }","}"),
"} ","}"),
" [","["),
"[ ","["),
" ]","]"),
"] ","]")</f>
        <v>"endorsementCustomerTriggered":{</v>
      </c>
      <c r="K615" s="99"/>
      <c r="L615" s="130"/>
    </row>
    <row r="616" spans="2:12" s="22" customFormat="1" ht="21" hidden="1" customHeight="1">
      <c r="B616" s="27"/>
      <c r="C616" s="27"/>
      <c r="D61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1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16" s="26" t="str">
        <f>IF(Table_Text[[#This Row],[Header]]="Yes","",IF(Table_Text[[#This Row],[Property]]&lt;&gt;"",SUBSTITUTE(Table_Text[[#This Row],[Type]]," ","")&amp;SUBSTITUTE(Table_Text[[#This Row],[Property]]," ",""),""))</f>
        <v/>
      </c>
      <c r="G61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16" s="68" t="str">
        <f ca="1">SUBSTITUTE(SUBSTITUTE(SUBSTITUTE(SUBSTITUTE(SUBSTITUTE(SUBSTITUTE(SUBSTITUTE(SUBSTITUTE(
TRIM(CLEAN(Table_Text[[#This Row],[Config]])),
" {","{"),
"{ ","{"),
" }","}"),
"} ","}"),
" [","["),
"[ ","["),
" ]","]"),
"] ","]")</f>
        <v/>
      </c>
      <c r="I61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16" s="26" t="str">
        <f ca="1">SUBSTITUTE(SUBSTITUTE(SUBSTITUTE(SUBSTITUTE(SUBSTITUTE(SUBSTITUTE(SUBSTITUTE(SUBSTITUTE(
TRIM(CLEAN(Table_Text[[#This Row],[Quote]])),
" {","{"),
"{ ","{"),
" }","}"),
"} ","}"),
" [","["),
"[ ","["),
" ]","]"),
"] ","]")</f>
        <v/>
      </c>
      <c r="K616" s="27"/>
      <c r="L616" s="52"/>
    </row>
    <row r="617" spans="2:12" s="22" customFormat="1" ht="21" customHeight="1">
      <c r="B617" s="168" t="s">
        <v>615</v>
      </c>
      <c r="C617" s="27"/>
      <c r="D61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1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17" s="26" t="str">
        <f ca="1">IF(Table_Text[[#This Row],[Header]]="Yes","",IF(Table_Text[[#This Row],[Property]]&lt;&gt;"",SUBSTITUTE(Table_Text[[#This Row],[Type]]," ","")&amp;SUBSTITUTE(Table_Text[[#This Row],[Property]]," ",""),""))</f>
        <v>EndorsementCustomerTriggeredTopHeading</v>
      </c>
      <c r="G6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17" s="68" t="str">
        <f ca="1">SUBSTITUTE(SUBSTITUTE(SUBSTITUTE(SUBSTITUTE(SUBSTITUTE(SUBSTITUTE(SUBSTITUTE(SUBSTITUTE(
TRIM(CLEAN(Table_Text[[#This Row],[Config]])),
" {","{"),
"{ ","{"),
" }","}"),
"} ","}"),
" [","["),
"[ ","["),
" ]","]"),
"] ","]")</f>
        <v>"topHeading":{"text": "Special Insurance"},</v>
      </c>
      <c r="I61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17" s="26" t="str">
        <f ca="1">SUBSTITUTE(SUBSTITUTE(SUBSTITUTE(SUBSTITUTE(SUBSTITUTE(SUBSTITUTE(SUBSTITUTE(SUBSTITUTE(
TRIM(CLEAN(Table_Text[[#This Row],[Quote]])),
" {","{"),
"{ ","{"),
" }","}"),
"} ","}"),
" [","["),
"[ ","["),
" ]","]"),
"] ","]")</f>
        <v>"topHeading": "Special Insurance",</v>
      </c>
      <c r="K617" s="27"/>
      <c r="L617" s="52" t="str">
        <f>L19</f>
        <v>Special Insurance</v>
      </c>
    </row>
    <row r="618" spans="2:12" s="22" customFormat="1" ht="21" customHeight="1">
      <c r="B618" s="250" t="s">
        <v>383</v>
      </c>
      <c r="C618" s="27"/>
      <c r="D61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1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18" s="26" t="str">
        <f ca="1">IF(Table_Text[[#This Row],[Header]]="Yes","",IF(Table_Text[[#This Row],[Property]]&lt;&gt;"",SUBSTITUTE(Table_Text[[#This Row],[Type]]," ","")&amp;SUBSTITUTE(Table_Text[[#This Row],[Property]]," ",""),""))</f>
        <v>EndorsementCustomerTriggeredHeading</v>
      </c>
      <c r="G61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Referred"
        },</v>
      </c>
      <c r="H618" s="68" t="str">
        <f ca="1">SUBSTITUTE(SUBSTITUTE(SUBSTITUTE(SUBSTITUTE(SUBSTITUTE(SUBSTITUTE(SUBSTITUTE(SUBSTITUTE(
TRIM(CLEAN(Table_Text[[#This Row],[Config]])),
" {","{"),
"{ ","{"),
" }","}"),
"} ","}"),
" [","["),
"[ ","["),
" ]","]"),
"] ","]")</f>
        <v>"heading":{"text": "Quote Referred"},</v>
      </c>
      <c r="I61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Referred",</v>
      </c>
      <c r="J618" s="26" t="str">
        <f ca="1">SUBSTITUTE(SUBSTITUTE(SUBSTITUTE(SUBSTITUTE(SUBSTITUTE(SUBSTITUTE(SUBSTITUTE(SUBSTITUTE(
TRIM(CLEAN(Table_Text[[#This Row],[Quote]])),
" {","{"),
"{ ","{"),
" }","}"),
"} ","}"),
" [","["),
"[ ","["),
" ]","]"),
"] ","]")</f>
        <v>"heading": "Quote Referred",</v>
      </c>
      <c r="K618" s="27"/>
      <c r="L618" s="241" t="s">
        <v>966</v>
      </c>
    </row>
    <row r="619" spans="2:12" s="22" customFormat="1" ht="21" customHeight="1">
      <c r="B619" s="250" t="s">
        <v>37</v>
      </c>
      <c r="C619" s="27"/>
      <c r="D61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1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19" s="26" t="str">
        <f ca="1">IF(Table_Text[[#This Row],[Header]]="Yes","",IF(Table_Text[[#This Row],[Property]]&lt;&gt;"",SUBSTITUTE(Table_Text[[#This Row],[Type]]," ","")&amp;SUBSTITUTE(Table_Text[[#This Row],[Property]]," ",""),""))</f>
        <v>EndorsementCustomerTriggeredText</v>
      </c>
      <c r="G61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
        },</v>
      </c>
      <c r="H619" s="68" t="str">
        <f ca="1">SUBSTITUTE(SUBSTITUTE(SUBSTITUTE(SUBSTITUTE(SUBSTITUTE(SUBSTITUTE(SUBSTITUTE(SUBSTITUTE(
TRIM(CLEAN(Table_Text[[#This Row],[Config]])),
" {","{"),
"{ ","{"),
" }","}"),
"} ","}"),
" [","["),
"[ ","["),
" ]","]"),
"] ","]")</f>
        <v>"text":{"text":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I61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J619" s="26" t="str">
        <f ca="1">SUBSTITUTE(SUBSTITUTE(SUBSTITUTE(SUBSTITUTE(SUBSTITUTE(SUBSTITUTE(SUBSTITUTE(SUBSTITUTE(
TRIM(CLEAN(Table_Text[[#This Row],[Quote]])),
" {","{"),
"{ ","{"),
" }","}"),
"} ","}"),
" [","["),
"[ ","["),
" ]","]"),
"] ","]")</f>
        <v>"text":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K619" s="27"/>
      <c r="L619" s="51" t="s">
        <v>968</v>
      </c>
    </row>
    <row r="620" spans="2:12" s="22" customFormat="1" ht="21" customHeight="1">
      <c r="B620" s="27" t="s">
        <v>926</v>
      </c>
      <c r="C620" s="27"/>
      <c r="D62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2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620" s="26" t="str">
        <f ca="1">IF(Table_Text[[#This Row],[Header]]="Yes","",IF(Table_Text[[#This Row],[Property]]&lt;&gt;"",SUBSTITUTE(Table_Text[[#This Row],[Type]]," ","")&amp;SUBSTITUTE(Table_Text[[#This Row],[Property]]," ",""),""))</f>
        <v>EndorsementCustomerTriggeredEditButton</v>
      </c>
      <c r="G62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620" s="68" t="str">
        <f ca="1">SUBSTITUTE(SUBSTITUTE(SUBSTITUTE(SUBSTITUTE(SUBSTITUTE(SUBSTITUTE(SUBSTITUTE(SUBSTITUTE(
TRIM(CLEAN(Table_Text[[#This Row],[Config]])),
" {","{"),
"{ ","{"),
" }","}"),
"} ","}"),
" [","["),
"[ ","["),
" ]","]"),
"] ","]")</f>
        <v>"editButton":{"text": "Edit", "icon": "glyphicon glyphicon-pencil"},</v>
      </c>
      <c r="I62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620" s="26" t="str">
        <f ca="1">SUBSTITUTE(SUBSTITUTE(SUBSTITUTE(SUBSTITUTE(SUBSTITUTE(SUBSTITUTE(SUBSTITUTE(SUBSTITUTE(
TRIM(CLEAN(Table_Text[[#This Row],[Quote]])),
" {","{"),
"{ ","{"),
" }","}"),
"} ","}"),
" [","["),
"[ ","["),
" ]","]"),
"] ","]")</f>
        <v>"editButton": "Edit",</v>
      </c>
      <c r="K620" s="308" t="s">
        <v>1522</v>
      </c>
      <c r="L620" s="51" t="s">
        <v>1511</v>
      </c>
    </row>
    <row r="621" spans="2:12" s="22" customFormat="1" ht="21" customHeight="1">
      <c r="B621" s="168" t="s">
        <v>622</v>
      </c>
      <c r="C621" s="27"/>
      <c r="D62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2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621" s="26" t="str">
        <f ca="1">IF(Table_Text[[#This Row],[Header]]="Yes","",IF(Table_Text[[#This Row],[Property]]&lt;&gt;"",SUBSTITUTE(Table_Text[[#This Row],[Type]]," ","")&amp;SUBSTITUTE(Table_Text[[#This Row],[Property]]," ",""),""))</f>
        <v>EndorsementCustomerTriggeredEnquiryButton</v>
      </c>
      <c r="G62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621" s="68" t="str">
        <f ca="1">SUBSTITUTE(SUBSTITUTE(SUBSTITUTE(SUBSTITUTE(SUBSTITUTE(SUBSTITUTE(SUBSTITUTE(SUBSTITUTE(
TRIM(CLEAN(Table_Text[[#This Row],[Config]])),
" {","{"),
"{ ","{"),
" }","}"),
"} ","}"),
" [","["),
"[ ","["),
" ]","]"),
"] ","]")</f>
        <v>"enquiryButton":{"text": "Enquire", "icon": "fa fa-phone"},</v>
      </c>
      <c r="I62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621" s="26" t="str">
        <f ca="1">SUBSTITUTE(SUBSTITUTE(SUBSTITUTE(SUBSTITUTE(SUBSTITUTE(SUBSTITUTE(SUBSTITUTE(SUBSTITUTE(
TRIM(CLEAN(Table_Text[[#This Row],[Quote]])),
" {","{"),
"{ ","{"),
" }","}"),
"} ","}"),
" [","["),
"[ ","["),
" ]","]"),
"] ","]")</f>
        <v>"enquiryButton": "Enquire",</v>
      </c>
      <c r="K621" s="168" t="s">
        <v>1520</v>
      </c>
      <c r="L621" s="285" t="s">
        <v>1430</v>
      </c>
    </row>
    <row r="622" spans="2:12" s="22" customFormat="1" ht="21" customHeight="1">
      <c r="B622" s="27" t="s">
        <v>1670</v>
      </c>
      <c r="C622" s="27"/>
      <c r="D62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22" s="26" t="str">
        <f ca="1">IF(Table_Text[[#This Row],[Header]]="Yes","",IF(Table_Text[[#This Row],[Property]]&lt;&gt;"",SUBSTITUTE(Table_Text[[#This Row],[Type]]," ","")&amp;SUBSTITUTE(Table_Text[[#This Row],[Property]]," ",""),""))</f>
        <v>EndorsementCustomerTriggeredCloseButton</v>
      </c>
      <c r="G6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22" s="68" t="str">
        <f ca="1">SUBSTITUTE(SUBSTITUTE(SUBSTITUTE(SUBSTITUTE(SUBSTITUTE(SUBSTITUTE(SUBSTITUTE(SUBSTITUTE(
TRIM(CLEAN(Table_Text[[#This Row],[Config]])),
" {","{"),
"{ ","{"),
" }","}"),
"} ","}"),
" [","["),
"[ ","["),
" ]","]"),
"] ","]")</f>
        <v>"closeButton":{"text": "Close", "icon": "fa fa-check"},</v>
      </c>
      <c r="I62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22" s="26" t="str">
        <f ca="1">SUBSTITUTE(SUBSTITUTE(SUBSTITUTE(SUBSTITUTE(SUBSTITUTE(SUBSTITUTE(SUBSTITUTE(SUBSTITUTE(
TRIM(CLEAN(Table_Text[[#This Row],[Quote]])),
" {","{"),
"{ ","{"),
" }","}"),
"} ","}"),
" [","["),
"[ ","["),
" ]","]"),
"] ","]")</f>
        <v>"closeButton": "Close",</v>
      </c>
      <c r="K622" s="198" t="s">
        <v>746</v>
      </c>
      <c r="L622" s="52" t="s">
        <v>1321</v>
      </c>
    </row>
    <row r="623" spans="2:12" s="22" customFormat="1" ht="21" customHeight="1">
      <c r="B623" s="27" t="s">
        <v>1095</v>
      </c>
      <c r="C623" s="27"/>
      <c r="D62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Triggered</v>
      </c>
      <c r="E62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23" s="26" t="str">
        <f ca="1">IF(Table_Text[[#This Row],[Header]]="Yes","",IF(Table_Text[[#This Row],[Property]]&lt;&gt;"",SUBSTITUTE(Table_Text[[#This Row],[Type]]," ","")&amp;SUBSTITUTE(Table_Text[[#This Row],[Property]]," ",""),""))</f>
        <v>EndorsementCustomerTriggeredCloseButtonLabel</v>
      </c>
      <c r="G62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23" s="68" t="str">
        <f ca="1">SUBSTITUTE(SUBSTITUTE(SUBSTITUTE(SUBSTITUTE(SUBSTITUTE(SUBSTITUTE(SUBSTITUTE(SUBSTITUTE(
TRIM(CLEAN(Table_Text[[#This Row],[Config]])),
" {","{"),
"{ ","{"),
" }","}"),
"} ","}"),
" [","["),
"[ ","["),
" ]","]"),
"] ","]")</f>
        <v>"closeButtonLabel":{"text": "Close"}},</v>
      </c>
      <c r="I62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23" s="26" t="str">
        <f ca="1">SUBSTITUTE(SUBSTITUTE(SUBSTITUTE(SUBSTITUTE(SUBSTITUTE(SUBSTITUTE(SUBSTITUTE(SUBSTITUTE(
TRIM(CLEAN(Table_Text[[#This Row],[Quote]])),
" {","{"),
"{ ","{"),
" }","}"),
"} ","}"),
" [","["),
"[ ","["),
" ]","]"),
"] ","]")</f>
        <v>"closeButtonLabel": "Close"},</v>
      </c>
      <c r="K623" s="26"/>
      <c r="L623" s="52" t="s">
        <v>1321</v>
      </c>
    </row>
    <row r="624" spans="2:12" s="22" customFormat="1" ht="21" customHeight="1" thickBot="1">
      <c r="B624" s="99" t="s">
        <v>946</v>
      </c>
      <c r="C624" s="99" t="s">
        <v>60</v>
      </c>
      <c r="D624" s="99"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24" s="99"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endorsementCustomerActive</v>
      </c>
      <c r="F624" s="99" t="str">
        <f>IF(Table_Text[[#This Row],[Header]]="Yes","",IF(Table_Text[[#This Row],[Property]]&lt;&gt;"",SUBSTITUTE(Table_Text[[#This Row],[Type]]," ","")&amp;SUBSTITUTE(Table_Text[[#This Row],[Property]]," ",""),""))</f>
        <v/>
      </c>
      <c r="G624" s="99"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"endorsementCustomerActive": {</v>
      </c>
      <c r="H624" s="99" t="str">
        <f ca="1">SUBSTITUTE(SUBSTITUTE(SUBSTITUTE(SUBSTITUTE(SUBSTITUTE(SUBSTITUTE(SUBSTITUTE(SUBSTITUTE(
TRIM(CLEAN(Table_Text[[#This Row],[Config]])),
" {","{"),
"{ ","{"),
" }","}"),
"} ","}"),
" [","["),
"[ ","["),
" ]","]"),
"] ","]")</f>
        <v>"endorsementCustomerActive":{</v>
      </c>
      <c r="I624" s="99"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"endorsementCustomerActive": {</v>
      </c>
      <c r="J624" s="99" t="str">
        <f ca="1">SUBSTITUTE(SUBSTITUTE(SUBSTITUTE(SUBSTITUTE(SUBSTITUTE(SUBSTITUTE(SUBSTITUTE(SUBSTITUTE(
TRIM(CLEAN(Table_Text[[#This Row],[Quote]])),
" {","{"),
"{ ","{"),
" }","}"),
"} ","}"),
" [","["),
"[ ","["),
" ]","]"),
"] ","]")</f>
        <v>"endorsementCustomerActive":{</v>
      </c>
      <c r="K624" s="99"/>
      <c r="L624" s="130"/>
    </row>
    <row r="625" spans="2:12" s="22" customFormat="1" ht="21" hidden="1" customHeight="1">
      <c r="B625" s="27"/>
      <c r="C625" s="27"/>
      <c r="D62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2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25" s="26" t="str">
        <f>IF(Table_Text[[#This Row],[Header]]="Yes","",IF(Table_Text[[#This Row],[Property]]&lt;&gt;"",SUBSTITUTE(Table_Text[[#This Row],[Type]]," ","")&amp;SUBSTITUTE(Table_Text[[#This Row],[Property]]," ",""),""))</f>
        <v/>
      </c>
      <c r="G62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25" s="68" t="str">
        <f ca="1">SUBSTITUTE(SUBSTITUTE(SUBSTITUTE(SUBSTITUTE(SUBSTITUTE(SUBSTITUTE(SUBSTITUTE(SUBSTITUTE(
TRIM(CLEAN(Table_Text[[#This Row],[Config]])),
" {","{"),
"{ ","{"),
" }","}"),
"} ","}"),
" [","["),
"[ ","["),
" ]","]"),
"] ","]")</f>
        <v/>
      </c>
      <c r="I62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25" s="26" t="str">
        <f ca="1">SUBSTITUTE(SUBSTITUTE(SUBSTITUTE(SUBSTITUTE(SUBSTITUTE(SUBSTITUTE(SUBSTITUTE(SUBSTITUTE(
TRIM(CLEAN(Table_Text[[#This Row],[Quote]])),
" {","{"),
"{ ","{"),
" }","}"),
"} ","}"),
" [","["),
"[ ","["),
" ]","]"),
"] ","]")</f>
        <v/>
      </c>
      <c r="K625" s="27"/>
      <c r="L625" s="52"/>
    </row>
    <row r="626" spans="2:12" s="22" customFormat="1" ht="21" customHeight="1">
      <c r="B626" s="168" t="s">
        <v>615</v>
      </c>
      <c r="C626" s="27"/>
      <c r="D62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2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26" s="26" t="str">
        <f ca="1">IF(Table_Text[[#This Row],[Header]]="Yes","",IF(Table_Text[[#This Row],[Property]]&lt;&gt;"",SUBSTITUTE(Table_Text[[#This Row],[Type]]," ","")&amp;SUBSTITUTE(Table_Text[[#This Row],[Property]]," ",""),""))</f>
        <v>EndorsementCustomerActiveTopHeading</v>
      </c>
      <c r="G62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26" s="68" t="str">
        <f ca="1">SUBSTITUTE(SUBSTITUTE(SUBSTITUTE(SUBSTITUTE(SUBSTITUTE(SUBSTITUTE(SUBSTITUTE(SUBSTITUTE(
TRIM(CLEAN(Table_Text[[#This Row],[Config]])),
" {","{"),
"{ ","{"),
" }","}"),
"} ","}"),
" [","["),
"[ ","["),
" ]","]"),
"] ","]")</f>
        <v>"topHeading":{"text": "Special Insurance"},</v>
      </c>
      <c r="I62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26" s="26" t="str">
        <f ca="1">SUBSTITUTE(SUBSTITUTE(SUBSTITUTE(SUBSTITUTE(SUBSTITUTE(SUBSTITUTE(SUBSTITUTE(SUBSTITUTE(
TRIM(CLEAN(Table_Text[[#This Row],[Quote]])),
" {","{"),
"{ ","{"),
" }","}"),
"} ","}"),
" [","["),
"[ ","["),
" ]","]"),
"] ","]")</f>
        <v>"topHeading": "Special Insurance",</v>
      </c>
      <c r="K626" s="27"/>
      <c r="L626" s="52" t="str">
        <f>L19</f>
        <v>Special Insurance</v>
      </c>
    </row>
    <row r="627" spans="2:12" s="22" customFormat="1" ht="21" customHeight="1">
      <c r="B627" s="250" t="s">
        <v>383</v>
      </c>
      <c r="C627" s="27"/>
      <c r="D62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2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27" s="26" t="str">
        <f ca="1">IF(Table_Text[[#This Row],[Header]]="Yes","",IF(Table_Text[[#This Row],[Property]]&lt;&gt;"",SUBSTITUTE(Table_Text[[#This Row],[Type]]," ","")&amp;SUBSTITUTE(Table_Text[[#This Row],[Property]]," ",""),""))</f>
        <v>EndorsementCustomerActiveHeading</v>
      </c>
      <c r="G62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Referred"
        },</v>
      </c>
      <c r="H627" s="68" t="str">
        <f ca="1">SUBSTITUTE(SUBSTITUTE(SUBSTITUTE(SUBSTITUTE(SUBSTITUTE(SUBSTITUTE(SUBSTITUTE(SUBSTITUTE(
TRIM(CLEAN(Table_Text[[#This Row],[Config]])),
" {","{"),
"{ ","{"),
" }","}"),
"} ","}"),
" [","["),
"[ ","["),
" ]","]"),
"] ","]")</f>
        <v>"heading":{"text": "Quote Referred"},</v>
      </c>
      <c r="I62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Referred",</v>
      </c>
      <c r="J627" s="26" t="str">
        <f ca="1">SUBSTITUTE(SUBSTITUTE(SUBSTITUTE(SUBSTITUTE(SUBSTITUTE(SUBSTITUTE(SUBSTITUTE(SUBSTITUTE(
TRIM(CLEAN(Table_Text[[#This Row],[Quote]])),
" {","{"),
"{ ","{"),
" }","}"),
"} ","}"),
" [","["),
"[ ","["),
" ]","]"),
"] ","]")</f>
        <v>"heading": "Quote Referred",</v>
      </c>
      <c r="K627" s="27"/>
      <c r="L627" s="241" t="s">
        <v>966</v>
      </c>
    </row>
    <row r="628" spans="2:12" s="22" customFormat="1" ht="21" customHeight="1">
      <c r="B628" s="250" t="s">
        <v>37</v>
      </c>
      <c r="C628" s="27"/>
      <c r="D62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2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28" s="26" t="str">
        <f ca="1">IF(Table_Text[[#This Row],[Header]]="Yes","",IF(Table_Text[[#This Row],[Property]]&lt;&gt;"",SUBSTITUTE(Table_Text[[#This Row],[Type]]," ","")&amp;SUBSTITUTE(Table_Text[[#This Row],[Property]]," ",""),""))</f>
        <v>EndorsementCustomerActiveText</v>
      </c>
      <c r="G62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
        },</v>
      </c>
      <c r="H628" s="68" t="str">
        <f ca="1">SUBSTITUTE(SUBSTITUTE(SUBSTITUTE(SUBSTITUTE(SUBSTITUTE(SUBSTITUTE(SUBSTITUTE(SUBSTITUTE(
TRIM(CLEAN(Table_Text[[#This Row],[Config]])),
" {","{"),
"{ ","{"),
" }","}"),
"} ","}"),
" [","["),
"[ ","["),
" ]","]"),
"] ","]")</f>
        <v>"text":{"text":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I62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J628" s="26" t="str">
        <f ca="1">SUBSTITUTE(SUBSTITUTE(SUBSTITUTE(SUBSTITUTE(SUBSTITUTE(SUBSTITUTE(SUBSTITUTE(SUBSTITUTE(
TRIM(CLEAN(Table_Text[[#This Row],[Quote]])),
" {","{"),
"{ ","{"),
" }","}"),
"} ","}"),
" [","["),
"[ ","["),
" ]","]"),
"] ","]")</f>
        <v>"text":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v>
      </c>
      <c r="K628" s="27"/>
      <c r="L628" s="241" t="s">
        <v>967</v>
      </c>
    </row>
    <row r="629" spans="2:12" s="22" customFormat="1" ht="21" customHeight="1">
      <c r="B629" s="27" t="s">
        <v>926</v>
      </c>
      <c r="C629" s="27"/>
      <c r="D62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2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629" s="26" t="str">
        <f ca="1">IF(Table_Text[[#This Row],[Header]]="Yes","",IF(Table_Text[[#This Row],[Property]]&lt;&gt;"",SUBSTITUTE(Table_Text[[#This Row],[Type]]," ","")&amp;SUBSTITUTE(Table_Text[[#This Row],[Property]]," ",""),""))</f>
        <v>EndorsementCustomerActiveEditButton</v>
      </c>
      <c r="G62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629" s="68" t="str">
        <f ca="1">SUBSTITUTE(SUBSTITUTE(SUBSTITUTE(SUBSTITUTE(SUBSTITUTE(SUBSTITUTE(SUBSTITUTE(SUBSTITUTE(
TRIM(CLEAN(Table_Text[[#This Row],[Config]])),
" {","{"),
"{ ","{"),
" }","}"),
"} ","}"),
" [","["),
"[ ","["),
" ]","]"),
"] ","]")</f>
        <v>"editButton":{"text": "Edit", "icon": "glyphicon glyphicon-pencil"},</v>
      </c>
      <c r="I62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629" s="26" t="str">
        <f ca="1">SUBSTITUTE(SUBSTITUTE(SUBSTITUTE(SUBSTITUTE(SUBSTITUTE(SUBSTITUTE(SUBSTITUTE(SUBSTITUTE(
TRIM(CLEAN(Table_Text[[#This Row],[Quote]])),
" {","{"),
"{ ","{"),
" }","}"),
"} ","}"),
" [","["),
"[ ","["),
" ]","]"),
"] ","]")</f>
        <v>"editButton": "Edit",</v>
      </c>
      <c r="K629" s="308" t="s">
        <v>1522</v>
      </c>
      <c r="L629" s="51" t="s">
        <v>1511</v>
      </c>
    </row>
    <row r="630" spans="2:12" s="22" customFormat="1" ht="21" customHeight="1">
      <c r="B630" s="168" t="s">
        <v>622</v>
      </c>
      <c r="C630" s="27"/>
      <c r="D63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3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630" s="26" t="str">
        <f ca="1">IF(Table_Text[[#This Row],[Header]]="Yes","",IF(Table_Text[[#This Row],[Property]]&lt;&gt;"",SUBSTITUTE(Table_Text[[#This Row],[Type]]," ","")&amp;SUBSTITUTE(Table_Text[[#This Row],[Property]]," ",""),""))</f>
        <v>EndorsementCustomerActiveEnquiryButton</v>
      </c>
      <c r="G63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630" s="68" t="str">
        <f ca="1">SUBSTITUTE(SUBSTITUTE(SUBSTITUTE(SUBSTITUTE(SUBSTITUTE(SUBSTITUTE(SUBSTITUTE(SUBSTITUTE(
TRIM(CLEAN(Table_Text[[#This Row],[Config]])),
" {","{"),
"{ ","{"),
" }","}"),
"} ","}"),
" [","["),
"[ ","["),
" ]","]"),
"] ","]")</f>
        <v>"enquiryButton":{"text": "Enquire", "icon": "fa fa-phone"},</v>
      </c>
      <c r="I63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630" s="26" t="str">
        <f ca="1">SUBSTITUTE(SUBSTITUTE(SUBSTITUTE(SUBSTITUTE(SUBSTITUTE(SUBSTITUTE(SUBSTITUTE(SUBSTITUTE(
TRIM(CLEAN(Table_Text[[#This Row],[Quote]])),
" {","{"),
"{ ","{"),
" }","}"),
"} ","}"),
" [","["),
"[ ","["),
" ]","]"),
"] ","]")</f>
        <v>"enquiryButton": "Enquire",</v>
      </c>
      <c r="K630" s="168" t="s">
        <v>1520</v>
      </c>
      <c r="L630" s="285" t="s">
        <v>1430</v>
      </c>
    </row>
    <row r="631" spans="2:12" s="22" customFormat="1" ht="21" customHeight="1">
      <c r="B631" s="27" t="s">
        <v>1670</v>
      </c>
      <c r="C631" s="27"/>
      <c r="D63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3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31" s="26" t="str">
        <f ca="1">IF(Table_Text[[#This Row],[Header]]="Yes","",IF(Table_Text[[#This Row],[Property]]&lt;&gt;"",SUBSTITUTE(Table_Text[[#This Row],[Type]]," ","")&amp;SUBSTITUTE(Table_Text[[#This Row],[Property]]," ",""),""))</f>
        <v>EndorsementCustomerActiveCloseButton</v>
      </c>
      <c r="G63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31" s="68" t="str">
        <f ca="1">SUBSTITUTE(SUBSTITUTE(SUBSTITUTE(SUBSTITUTE(SUBSTITUTE(SUBSTITUTE(SUBSTITUTE(SUBSTITUTE(
TRIM(CLEAN(Table_Text[[#This Row],[Config]])),
" {","{"),
"{ ","{"),
" }","}"),
"} ","}"),
" [","["),
"[ ","["),
" ]","]"),
"] ","]")</f>
        <v>"closeButton":{"text": "Close", "icon": "fa fa-check"},</v>
      </c>
      <c r="I63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31" s="26" t="str">
        <f ca="1">SUBSTITUTE(SUBSTITUTE(SUBSTITUTE(SUBSTITUTE(SUBSTITUTE(SUBSTITUTE(SUBSTITUTE(SUBSTITUTE(
TRIM(CLEAN(Table_Text[[#This Row],[Quote]])),
" {","{"),
"{ ","{"),
" }","}"),
"} ","}"),
" [","["),
"[ ","["),
" ]","]"),
"] ","]")</f>
        <v>"closeButton": "Close",</v>
      </c>
      <c r="K631" s="198" t="s">
        <v>746</v>
      </c>
      <c r="L631" s="52" t="s">
        <v>1321</v>
      </c>
    </row>
    <row r="632" spans="2:12" s="22" customFormat="1" ht="21" customHeight="1">
      <c r="B632" s="27" t="s">
        <v>1095</v>
      </c>
      <c r="C632" s="27"/>
      <c r="D63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Active</v>
      </c>
      <c r="E63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32" s="26" t="str">
        <f ca="1">IF(Table_Text[[#This Row],[Header]]="Yes","",IF(Table_Text[[#This Row],[Property]]&lt;&gt;"",SUBSTITUTE(Table_Text[[#This Row],[Type]]," ","")&amp;SUBSTITUTE(Table_Text[[#This Row],[Property]]," ",""),""))</f>
        <v>EndorsementCustomerActiveCloseButtonLabel</v>
      </c>
      <c r="G63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32" s="68" t="str">
        <f ca="1">SUBSTITUTE(SUBSTITUTE(SUBSTITUTE(SUBSTITUTE(SUBSTITUTE(SUBSTITUTE(SUBSTITUTE(SUBSTITUTE(
TRIM(CLEAN(Table_Text[[#This Row],[Config]])),
" {","{"),
"{ ","{"),
" }","}"),
"} ","}"),
" [","["),
"[ ","["),
" ]","]"),
"] ","]")</f>
        <v>"closeButtonLabel":{"text": "Close"}},</v>
      </c>
      <c r="I63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32" s="26" t="str">
        <f ca="1">SUBSTITUTE(SUBSTITUTE(SUBSTITUTE(SUBSTITUTE(SUBSTITUTE(SUBSTITUTE(SUBSTITUTE(SUBSTITUTE(
TRIM(CLEAN(Table_Text[[#This Row],[Quote]])),
" {","{"),
"{ ","{"),
" }","}"),
"} ","}"),
" [","["),
"[ ","["),
" ]","]"),
"] ","]")</f>
        <v>"closeButtonLabel": "Close"},</v>
      </c>
      <c r="K632" s="26"/>
      <c r="L632" s="52" t="s">
        <v>1321</v>
      </c>
    </row>
    <row r="633" spans="2:12" s="22" customFormat="1" ht="21" customHeight="1" thickBot="1">
      <c r="B633" s="221" t="s">
        <v>947</v>
      </c>
      <c r="C633" s="221" t="s">
        <v>60</v>
      </c>
      <c r="D633"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33"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endorsementCustomerApproved</v>
      </c>
      <c r="F633" s="221" t="str">
        <f>IF(Table_Text[[#This Row],[Header]]="Yes","",IF(Table_Text[[#This Row],[Property]]&lt;&gt;"",SUBSTITUTE(Table_Text[[#This Row],[Type]]," ","")&amp;SUBSTITUTE(Table_Text[[#This Row],[Property]]," ",""),""))</f>
        <v/>
      </c>
      <c r="G633"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"endorsementCustomerApproved": {</v>
      </c>
      <c r="H633" s="221" t="str">
        <f ca="1">SUBSTITUTE(SUBSTITUTE(SUBSTITUTE(SUBSTITUTE(SUBSTITUTE(SUBSTITUTE(SUBSTITUTE(SUBSTITUTE(
TRIM(CLEAN(Table_Text[[#This Row],[Config]])),
" {","{"),
"{ ","{"),
" }","}"),
"} ","}"),
" [","["),
"[ ","["),
" ]","]"),
"] ","]")</f>
        <v>"endorsementCustomerApproved":{</v>
      </c>
      <c r="I633"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"endorsementCustomerApproved": {</v>
      </c>
      <c r="J633" s="221" t="str">
        <f ca="1">SUBSTITUTE(SUBSTITUTE(SUBSTITUTE(SUBSTITUTE(SUBSTITUTE(SUBSTITUTE(SUBSTITUTE(SUBSTITUTE(
TRIM(CLEAN(Table_Text[[#This Row],[Quote]])),
" {","{"),
"{ ","{"),
" }","}"),
"} ","}"),
" [","["),
"[ ","["),
" ]","]"),
"] ","]")</f>
        <v>"endorsementCustomerApproved":{</v>
      </c>
      <c r="K633" s="221"/>
      <c r="L633" s="69"/>
    </row>
    <row r="634" spans="2:12" s="22" customFormat="1" ht="21" hidden="1" customHeight="1">
      <c r="B634" s="27"/>
      <c r="C634" s="27"/>
      <c r="D63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3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34" s="26" t="str">
        <f>IF(Table_Text[[#This Row],[Header]]="Yes","",IF(Table_Text[[#This Row],[Property]]&lt;&gt;"",SUBSTITUTE(Table_Text[[#This Row],[Type]]," ","")&amp;SUBSTITUTE(Table_Text[[#This Row],[Property]]," ",""),""))</f>
        <v/>
      </c>
      <c r="G63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34" s="68" t="str">
        <f ca="1">SUBSTITUTE(SUBSTITUTE(SUBSTITUTE(SUBSTITUTE(SUBSTITUTE(SUBSTITUTE(SUBSTITUTE(SUBSTITUTE(
TRIM(CLEAN(Table_Text[[#This Row],[Config]])),
" {","{"),
"{ ","{"),
" }","}"),
"} ","}"),
" [","["),
"[ ","["),
" ]","]"),
"] ","]")</f>
        <v/>
      </c>
      <c r="I63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34" s="26" t="str">
        <f ca="1">SUBSTITUTE(SUBSTITUTE(SUBSTITUTE(SUBSTITUTE(SUBSTITUTE(SUBSTITUTE(SUBSTITUTE(SUBSTITUTE(
TRIM(CLEAN(Table_Text[[#This Row],[Quote]])),
" {","{"),
"{ ","{"),
" }","}"),
"} ","}"),
" [","["),
"[ ","["),
" ]","]"),
"] ","]")</f>
        <v/>
      </c>
      <c r="K634" s="26"/>
      <c r="L634" s="52"/>
    </row>
    <row r="635" spans="2:12" s="22" customFormat="1" ht="21" customHeight="1">
      <c r="B635" s="168" t="s">
        <v>615</v>
      </c>
      <c r="C635" s="27"/>
      <c r="D63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3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35" s="26" t="str">
        <f ca="1">IF(Table_Text[[#This Row],[Header]]="Yes","",IF(Table_Text[[#This Row],[Property]]&lt;&gt;"",SUBSTITUTE(Table_Text[[#This Row],[Type]]," ","")&amp;SUBSTITUTE(Table_Text[[#This Row],[Property]]," ",""),""))</f>
        <v>EndorsementCustomerApprovedTopHeading</v>
      </c>
      <c r="G63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35" s="68" t="str">
        <f ca="1">SUBSTITUTE(SUBSTITUTE(SUBSTITUTE(SUBSTITUTE(SUBSTITUTE(SUBSTITUTE(SUBSTITUTE(SUBSTITUTE(
TRIM(CLEAN(Table_Text[[#This Row],[Config]])),
" {","{"),
"{ ","{"),
" }","}"),
"} ","}"),
" [","["),
"[ ","["),
" ]","]"),
"] ","]")</f>
        <v>"topHeading":{"text": "Special Insurance"},</v>
      </c>
      <c r="I63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35" s="26" t="str">
        <f ca="1">SUBSTITUTE(SUBSTITUTE(SUBSTITUTE(SUBSTITUTE(SUBSTITUTE(SUBSTITUTE(SUBSTITUTE(SUBSTITUTE(
TRIM(CLEAN(Table_Text[[#This Row],[Quote]])),
" {","{"),
"{ ","{"),
" }","}"),
"} ","}"),
" [","["),
"[ ","["),
" ]","]"),
"] ","]")</f>
        <v>"topHeading": "Special Insurance",</v>
      </c>
      <c r="K635" s="26"/>
      <c r="L635" s="52" t="str">
        <f>L19</f>
        <v>Special Insurance</v>
      </c>
    </row>
    <row r="636" spans="2:12" s="22" customFormat="1" ht="21" customHeight="1">
      <c r="B636" s="250" t="s">
        <v>383</v>
      </c>
      <c r="C636" s="27"/>
      <c r="D63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3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36" s="26" t="str">
        <f ca="1">IF(Table_Text[[#This Row],[Header]]="Yes","",IF(Table_Text[[#This Row],[Property]]&lt;&gt;"",SUBSTITUTE(Table_Text[[#This Row],[Type]]," ","")&amp;SUBSTITUTE(Table_Text[[#This Row],[Property]]," ",""),""))</f>
        <v>EndorsementCustomerApprovedHeading</v>
      </c>
      <c r="G63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Approved"
        },</v>
      </c>
      <c r="H636" s="68" t="str">
        <f ca="1">SUBSTITUTE(SUBSTITUTE(SUBSTITUTE(SUBSTITUTE(SUBSTITUTE(SUBSTITUTE(SUBSTITUTE(SUBSTITUTE(
TRIM(CLEAN(Table_Text[[#This Row],[Config]])),
" {","{"),
"{ ","{"),
" }","}"),
"} ","}"),
" [","["),
"[ ","["),
" ]","]"),
"] ","]")</f>
        <v>"heading":{"text": "Quote Approved"},</v>
      </c>
      <c r="I63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Approved",</v>
      </c>
      <c r="J636" s="26" t="str">
        <f ca="1">SUBSTITUTE(SUBSTITUTE(SUBSTITUTE(SUBSTITUTE(SUBSTITUTE(SUBSTITUTE(SUBSTITUTE(SUBSTITUTE(
TRIM(CLEAN(Table_Text[[#This Row],[Quote]])),
" {","{"),
"{ ","{"),
" }","}"),
"} ","}"),
" [","["),
"[ ","["),
" ]","]"),
"] ","]")</f>
        <v>"heading": "Quote Approved",</v>
      </c>
      <c r="K636" s="26"/>
      <c r="L636" s="52" t="s">
        <v>965</v>
      </c>
    </row>
    <row r="637" spans="2:12" s="22" customFormat="1" ht="21" customHeight="1">
      <c r="B637" s="250" t="s">
        <v>37</v>
      </c>
      <c r="C637" s="27"/>
      <c r="D63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3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37" s="26" t="str">
        <f ca="1">IF(Table_Text[[#This Row],[Header]]="Yes","",IF(Table_Text[[#This Row],[Property]]&lt;&gt;"",SUBSTITUTE(Table_Text[[#This Row],[Type]]," ","")&amp;SUBSTITUTE(Table_Text[[#This Row],[Property]]," ",""),""))</f>
        <v>EndorsementCustomerApprovedText</v>
      </c>
      <c r="G63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endorsed by an underwriter and is ready for you to review, and proceed with if you choose.&lt;br/&gt;&lt;br/&gt;You can also edit your quote details if you need to make changes, however please note that making changes to your quote could mean that the updated details will need to be assessed by an underwriter again before you can proceed.&lt;br/&gt;&lt;br/&gt;If you have questions or concerns in the mean time you may request a call-back, and one of our representatives will contact you within one business day."
        },</v>
      </c>
      <c r="H637" s="68" t="str">
        <f ca="1">SUBSTITUTE(SUBSTITUTE(SUBSTITUTE(SUBSTITUTE(SUBSTITUTE(SUBSTITUTE(SUBSTITUTE(SUBSTITUTE(
TRIM(CLEAN(Table_Text[[#This Row],[Config]])),
" {","{"),
"{ ","{"),
" }","}"),
"} ","}"),
" [","["),
"[ ","["),
" ]","]"),
"] ","]")</f>
        <v>"text":{"text": "Your quote has been endorsed by an underwriter and is ready for you to review, and proceed with if you choose.&lt;br/&gt;&lt;br/&gt;You can also edit your quote details if you need to make changes, however please note that making changes to your quote could mean that the updated details will need to be assessed by an underwriter again before you can proceed.&lt;br/&gt;&lt;br/&gt;If you have questions or concerns in the mean time you may request a call-back, and one of our representatives will contact you within one business day."},</v>
      </c>
      <c r="I63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endorsed by an underwriter and is ready for you to review, and proceed with if you choose.&lt;br/&gt;&lt;br/&gt;You can also edit your quote details if you need to make changes, however please note that making changes to your quote could mean that the updated details will need to be assessed by an underwriter again before you can proceed.&lt;br/&gt;&lt;br/&gt;If you have questions or concerns in the mean time you may request a call-back, and one of our representatives will contact you within one business day.",</v>
      </c>
      <c r="J637" s="26" t="str">
        <f ca="1">SUBSTITUTE(SUBSTITUTE(SUBSTITUTE(SUBSTITUTE(SUBSTITUTE(SUBSTITUTE(SUBSTITUTE(SUBSTITUTE(
TRIM(CLEAN(Table_Text[[#This Row],[Quote]])),
" {","{"),
"{ ","{"),
" }","}"),
"} ","}"),
" [","["),
"[ ","["),
" ]","]"),
"] ","]")</f>
        <v>"text": "Your quote has been endorsed by an underwriter and is ready for you to review, and proceed with if you choose.&lt;br/&gt;&lt;br/&gt;You can also edit your quote details if you need to make changes, however please note that making changes to your quote could mean that the updated details will need to be assessed by an underwriter again before you can proceed.&lt;br/&gt;&lt;br/&gt;If you have questions or concerns in the mean time you may request a call-back, and one of our representatives will contact you within one business day.",</v>
      </c>
      <c r="K637" s="26"/>
      <c r="L637" s="51" t="s">
        <v>1683</v>
      </c>
    </row>
    <row r="638" spans="2:12" s="22" customFormat="1" ht="21" customHeight="1">
      <c r="B638" s="27" t="s">
        <v>926</v>
      </c>
      <c r="C638" s="27"/>
      <c r="D63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3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638" s="26" t="str">
        <f ca="1">IF(Table_Text[[#This Row],[Header]]="Yes","",IF(Table_Text[[#This Row],[Property]]&lt;&gt;"",SUBSTITUTE(Table_Text[[#This Row],[Type]]," ","")&amp;SUBSTITUTE(Table_Text[[#This Row],[Property]]," ",""),""))</f>
        <v>EndorsementCustomerApprovedEditButton</v>
      </c>
      <c r="G63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638" s="68" t="str">
        <f ca="1">SUBSTITUTE(SUBSTITUTE(SUBSTITUTE(SUBSTITUTE(SUBSTITUTE(SUBSTITUTE(SUBSTITUTE(SUBSTITUTE(
TRIM(CLEAN(Table_Text[[#This Row],[Config]])),
" {","{"),
"{ ","{"),
" }","}"),
"} ","}"),
" [","["),
"[ ","["),
" ]","]"),
"] ","]")</f>
        <v>"editButton":{"text": "Edit", "icon": "glyphicon glyphicon-pencil"},</v>
      </c>
      <c r="I63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638" s="26" t="str">
        <f ca="1">SUBSTITUTE(SUBSTITUTE(SUBSTITUTE(SUBSTITUTE(SUBSTITUTE(SUBSTITUTE(SUBSTITUTE(SUBSTITUTE(
TRIM(CLEAN(Table_Text[[#This Row],[Quote]])),
" {","{"),
"{ ","{"),
" }","}"),
"} ","}"),
" [","["),
"[ ","["),
" ]","]"),
"] ","]")</f>
        <v>"editButton": "Edit",</v>
      </c>
      <c r="K638" s="308" t="s">
        <v>1522</v>
      </c>
      <c r="L638" s="51" t="s">
        <v>1511</v>
      </c>
    </row>
    <row r="639" spans="2:12" s="22" customFormat="1" ht="21" customHeight="1">
      <c r="B639" s="27" t="s">
        <v>622</v>
      </c>
      <c r="C639" s="27"/>
      <c r="D63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3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639" s="26" t="str">
        <f ca="1">IF(Table_Text[[#This Row],[Header]]="Yes","",IF(Table_Text[[#This Row],[Property]]&lt;&gt;"",SUBSTITUTE(Table_Text[[#This Row],[Type]]," ","")&amp;SUBSTITUTE(Table_Text[[#This Row],[Property]]," ",""),""))</f>
        <v>EndorsementCustomerApprovedEnquiryButton</v>
      </c>
      <c r="G63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639" s="68" t="str">
        <f ca="1">SUBSTITUTE(SUBSTITUTE(SUBSTITUTE(SUBSTITUTE(SUBSTITUTE(SUBSTITUTE(SUBSTITUTE(SUBSTITUTE(
TRIM(CLEAN(Table_Text[[#This Row],[Config]])),
" {","{"),
"{ ","{"),
" }","}"),
"} ","}"),
" [","["),
"[ ","["),
" ]","]"),
"] ","]")</f>
        <v>"enquiryButton":{"text": "Enquire", "icon": "fa fa-phone"},</v>
      </c>
      <c r="I63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639" s="26" t="str">
        <f ca="1">SUBSTITUTE(SUBSTITUTE(SUBSTITUTE(SUBSTITUTE(SUBSTITUTE(SUBSTITUTE(SUBSTITUTE(SUBSTITUTE(
TRIM(CLEAN(Table_Text[[#This Row],[Quote]])),
" {","{"),
"{ ","{"),
" }","}"),
"} ","}"),
" [","["),
"[ ","["),
" ]","]"),
"] ","]")</f>
        <v>"enquiryButton": "Enquire",</v>
      </c>
      <c r="K639" s="168" t="s">
        <v>1520</v>
      </c>
      <c r="L639" s="285" t="s">
        <v>1430</v>
      </c>
    </row>
    <row r="640" spans="2:12" s="22" customFormat="1" ht="21" customHeight="1">
      <c r="B640" s="27" t="s">
        <v>1475</v>
      </c>
      <c r="C640" s="27"/>
      <c r="D64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4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nextPaymentButton</v>
      </c>
      <c r="F640" s="26" t="str">
        <f ca="1">IF(Table_Text[[#This Row],[Header]]="Yes","",IF(Table_Text[[#This Row],[Property]]&lt;&gt;"",SUBSTITUTE(Table_Text[[#This Row],[Type]]," ","")&amp;SUBSTITUTE(Table_Text[[#This Row],[Property]]," ",""),""))</f>
        <v>EndorsementCustomerApprovedNextPaymentButton</v>
      </c>
      <c r="G64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"nextPaymentButton": {
            "text": "Proceed",
            "icon": "fa fa-chevron-right"
        },</v>
      </c>
      <c r="H640" s="68" t="str">
        <f ca="1">SUBSTITUTE(SUBSTITUTE(SUBSTITUTE(SUBSTITUTE(SUBSTITUTE(SUBSTITUTE(SUBSTITUTE(SUBSTITUTE(
TRIM(CLEAN(Table_Text[[#This Row],[Config]])),
" {","{"),
"{ ","{"),
" }","}"),
"} ","}"),
" [","["),
"[ ","["),
" ]","]"),
"] ","]")</f>
        <v>"nextPaymentButton":{"text": "Proceed", "icon": "fa fa-chevron-right"},</v>
      </c>
      <c r="I64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"nextPaymentButton": "Proceed",</v>
      </c>
      <c r="J640" s="26" t="str">
        <f ca="1">SUBSTITUTE(SUBSTITUTE(SUBSTITUTE(SUBSTITUTE(SUBSTITUTE(SUBSTITUTE(SUBSTITUTE(SUBSTITUTE(
TRIM(CLEAN(Table_Text[[#This Row],[Quote]])),
" {","{"),
"{ ","{"),
" }","}"),
"} ","}"),
" [","["),
"[ ","["),
" ]","]"),
"] ","]")</f>
        <v>"nextPaymentButton": "Proceed",</v>
      </c>
      <c r="K640" s="300" t="s">
        <v>1514</v>
      </c>
      <c r="L640" s="240" t="s">
        <v>927</v>
      </c>
    </row>
    <row r="641" spans="2:12" s="22" customFormat="1" ht="21" customHeight="1">
      <c r="B641" s="27" t="s">
        <v>1617</v>
      </c>
      <c r="C641" s="27"/>
      <c r="D6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4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nextRefundButton</v>
      </c>
      <c r="F641" s="26" t="str">
        <f ca="1">IF(Table_Text[[#This Row],[Header]]="Yes","",IF(Table_Text[[#This Row],[Property]]&lt;&gt;"",SUBSTITUTE(Table_Text[[#This Row],[Type]]," ","")&amp;SUBSTITUTE(Table_Text[[#This Row],[Property]]," ",""),""))</f>
        <v>EndorsementCustomerApprovedNextRefundButton</v>
      </c>
      <c r="G64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"nextRefundButton": {
            "text": "Proceed",
            "icon": "fa fa-chevron-right"
        },</v>
      </c>
      <c r="H641" s="68" t="str">
        <f ca="1">SUBSTITUTE(SUBSTITUTE(SUBSTITUTE(SUBSTITUTE(SUBSTITUTE(SUBSTITUTE(SUBSTITUTE(SUBSTITUTE(
TRIM(CLEAN(Table_Text[[#This Row],[Config]])),
" {","{"),
"{ ","{"),
" }","}"),
"} ","}"),
" [","["),
"[ ","["),
" ]","]"),
"] ","]")</f>
        <v>"nextRefundButton":{"text": "Proceed", "icon": "fa fa-chevron-right"},</v>
      </c>
      <c r="I64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"nextRefundButton": "Proceed",</v>
      </c>
      <c r="J641" s="26" t="str">
        <f ca="1">SUBSTITUTE(SUBSTITUTE(SUBSTITUTE(SUBSTITUTE(SUBSTITUTE(SUBSTITUTE(SUBSTITUTE(SUBSTITUTE(
TRIM(CLEAN(Table_Text[[#This Row],[Quote]])),
" {","{"),
"{ ","{"),
" }","}"),
"} ","}"),
" [","["),
"[ ","["),
" ]","]"),
"] ","]")</f>
        <v>"nextRefundButton": "Proceed",</v>
      </c>
      <c r="K641" s="300" t="s">
        <v>1514</v>
      </c>
      <c r="L641" s="240" t="s">
        <v>927</v>
      </c>
    </row>
    <row r="642" spans="2:12" s="22" customFormat="1" ht="21" customHeight="1">
      <c r="B642" s="28" t="s">
        <v>1618</v>
      </c>
      <c r="C642" s="27"/>
      <c r="D64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Approved</v>
      </c>
      <c r="E64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nextNoneButton</v>
      </c>
      <c r="F642" s="26" t="str">
        <f ca="1">IF(Table_Text[[#This Row],[Header]]="Yes","",IF(Table_Text[[#This Row],[Property]]&lt;&gt;"",SUBSTITUTE(Table_Text[[#This Row],[Type]]," ","")&amp;SUBSTITUTE(Table_Text[[#This Row],[Property]]," ",""),""))</f>
        <v>EndorsementCustomerApprovedNextNoneButton</v>
      </c>
      <c r="G64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"nextNoneButton": {
            "text": "Proceed",
            "icon": "fa fa-chevron-right"
        }
    },</v>
      </c>
      <c r="H642" s="68" t="str">
        <f ca="1">SUBSTITUTE(SUBSTITUTE(SUBSTITUTE(SUBSTITUTE(SUBSTITUTE(SUBSTITUTE(SUBSTITUTE(SUBSTITUTE(
TRIM(CLEAN(Table_Text[[#This Row],[Config]])),
" {","{"),
"{ ","{"),
" }","}"),
"} ","}"),
" [","["),
"[ ","["),
" ]","]"),
"] ","]")</f>
        <v>"nextNoneButton":{"text": "Proceed", "icon": "fa fa-chevron-right"}},</v>
      </c>
      <c r="I64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"nextNoneButton": "Proceed"
    },</v>
      </c>
      <c r="J642" s="26" t="str">
        <f ca="1">SUBSTITUTE(SUBSTITUTE(SUBSTITUTE(SUBSTITUTE(SUBSTITUTE(SUBSTITUTE(SUBSTITUTE(SUBSTITUTE(
TRIM(CLEAN(Table_Text[[#This Row],[Quote]])),
" {","{"),
"{ ","{"),
" }","}"),
"} ","}"),
" [","["),
"[ ","["),
" ]","]"),
"] ","]")</f>
        <v>"nextNoneButton": "Proceed"},</v>
      </c>
      <c r="K642" s="300" t="s">
        <v>1514</v>
      </c>
      <c r="L642" s="240" t="s">
        <v>927</v>
      </c>
    </row>
    <row r="643" spans="2:12" s="22" customFormat="1" ht="21" customHeight="1" thickBot="1">
      <c r="B643" s="221" t="s">
        <v>948</v>
      </c>
      <c r="C643" s="221" t="s">
        <v>60</v>
      </c>
      <c r="D643"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43"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endorsementCustomerReturned</v>
      </c>
      <c r="F643" s="221" t="str">
        <f>IF(Table_Text[[#This Row],[Header]]="Yes","",IF(Table_Text[[#This Row],[Property]]&lt;&gt;"",SUBSTITUTE(Table_Text[[#This Row],[Type]]," ","")&amp;SUBSTITUTE(Table_Text[[#This Row],[Property]]," ",""),""))</f>
        <v/>
      </c>
      <c r="G643"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"endorsementCustomerReturned": {</v>
      </c>
      <c r="H643" s="221" t="str">
        <f ca="1">SUBSTITUTE(SUBSTITUTE(SUBSTITUTE(SUBSTITUTE(SUBSTITUTE(SUBSTITUTE(SUBSTITUTE(SUBSTITUTE(
TRIM(CLEAN(Table_Text[[#This Row],[Config]])),
" {","{"),
"{ ","{"),
" }","}"),
"} ","}"),
" [","["),
"[ ","["),
" ]","]"),
"] ","]")</f>
        <v>"endorsementCustomerReturned":{</v>
      </c>
      <c r="I643"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"endorsementCustomerReturned": {</v>
      </c>
      <c r="J643" s="221" t="str">
        <f ca="1">SUBSTITUTE(SUBSTITUTE(SUBSTITUTE(SUBSTITUTE(SUBSTITUTE(SUBSTITUTE(SUBSTITUTE(SUBSTITUTE(
TRIM(CLEAN(Table_Text[[#This Row],[Quote]])),
" {","{"),
"{ ","{"),
" }","}"),
"} ","}"),
" [","["),
"[ ","["),
" ]","]"),
"] ","]")</f>
        <v>"endorsementCustomerReturned":{</v>
      </c>
      <c r="K643" s="221"/>
      <c r="L643" s="69"/>
    </row>
    <row r="644" spans="2:12" s="22" customFormat="1" ht="21" hidden="1" customHeight="1">
      <c r="B644" s="27"/>
      <c r="C644" s="27"/>
      <c r="D64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64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44" s="26" t="str">
        <f>IF(Table_Text[[#This Row],[Header]]="Yes","",IF(Table_Text[[#This Row],[Property]]&lt;&gt;"",SUBSTITUTE(Table_Text[[#This Row],[Type]]," ","")&amp;SUBSTITUTE(Table_Text[[#This Row],[Property]]," ",""),""))</f>
        <v/>
      </c>
      <c r="G64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44" s="68" t="str">
        <f ca="1">SUBSTITUTE(SUBSTITUTE(SUBSTITUTE(SUBSTITUTE(SUBSTITUTE(SUBSTITUTE(SUBSTITUTE(SUBSTITUTE(
TRIM(CLEAN(Table_Text[[#This Row],[Config]])),
" {","{"),
"{ ","{"),
" }","}"),
"} ","}"),
" [","["),
"[ ","["),
" ]","]"),
"] ","]")</f>
        <v/>
      </c>
      <c r="I64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44" s="26" t="str">
        <f ca="1">SUBSTITUTE(SUBSTITUTE(SUBSTITUTE(SUBSTITUTE(SUBSTITUTE(SUBSTITUTE(SUBSTITUTE(SUBSTITUTE(
TRIM(CLEAN(Table_Text[[#This Row],[Quote]])),
" {","{"),
"{ ","{"),
" }","}"),
"} ","}"),
" [","["),
"[ ","["),
" ]","]"),
"] ","]")</f>
        <v/>
      </c>
      <c r="K644" s="26"/>
      <c r="L644" s="52"/>
    </row>
    <row r="645" spans="2:12" s="22" customFormat="1" ht="21" customHeight="1">
      <c r="B645" s="168" t="s">
        <v>615</v>
      </c>
      <c r="C645" s="27"/>
      <c r="D64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64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45" s="26" t="str">
        <f ca="1">IF(Table_Text[[#This Row],[Header]]="Yes","",IF(Table_Text[[#This Row],[Property]]&lt;&gt;"",SUBSTITUTE(Table_Text[[#This Row],[Type]]," ","")&amp;SUBSTITUTE(Table_Text[[#This Row],[Property]]," ",""),""))</f>
        <v>EndorsementCustomerReturnedTopHeading</v>
      </c>
      <c r="G64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45" s="68" t="str">
        <f ca="1">SUBSTITUTE(SUBSTITUTE(SUBSTITUTE(SUBSTITUTE(SUBSTITUTE(SUBSTITUTE(SUBSTITUTE(SUBSTITUTE(
TRIM(CLEAN(Table_Text[[#This Row],[Config]])),
" {","{"),
"{ ","{"),
" }","}"),
"} ","}"),
" [","["),
"[ ","["),
" ]","]"),
"] ","]")</f>
        <v>"topHeading":{"text": "Special Insurance"},</v>
      </c>
      <c r="I64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45" s="26" t="str">
        <f ca="1">SUBSTITUTE(SUBSTITUTE(SUBSTITUTE(SUBSTITUTE(SUBSTITUTE(SUBSTITUTE(SUBSTITUTE(SUBSTITUTE(
TRIM(CLEAN(Table_Text[[#This Row],[Quote]])),
" {","{"),
"{ ","{"),
" }","}"),
"} ","}"),
" [","["),
"[ ","["),
" ]","]"),
"] ","]")</f>
        <v>"topHeading": "Special Insurance",</v>
      </c>
      <c r="K645" s="26"/>
      <c r="L645" s="52" t="str">
        <f>L19</f>
        <v>Special Insurance</v>
      </c>
    </row>
    <row r="646" spans="2:12" s="22" customFormat="1" ht="21" customHeight="1">
      <c r="B646" s="250" t="s">
        <v>383</v>
      </c>
      <c r="C646" s="27"/>
      <c r="D64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64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46" s="26" t="str">
        <f ca="1">IF(Table_Text[[#This Row],[Header]]="Yes","",IF(Table_Text[[#This Row],[Property]]&lt;&gt;"",SUBSTITUTE(Table_Text[[#This Row],[Type]]," ","")&amp;SUBSTITUTE(Table_Text[[#This Row],[Property]]," ",""),""))</f>
        <v>EndorsementCustomerReturnedHeading</v>
      </c>
      <c r="G64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"We need more information"
        },</v>
      </c>
      <c r="H646" s="68" t="str">
        <f ca="1">SUBSTITUTE(SUBSTITUTE(SUBSTITUTE(SUBSTITUTE(SUBSTITUTE(SUBSTITUTE(SUBSTITUTE(SUBSTITUTE(
TRIM(CLEAN(Table_Text[[#This Row],[Config]])),
" {","{"),
"{ ","{"),
" }","}"),
"} ","}"),
" [","["),
"[ ","["),
" ]","]"),
"] ","]")</f>
        <v>"heading":{"text": "We need more information"},</v>
      </c>
      <c r="I64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"We need more information",</v>
      </c>
      <c r="J646" s="26" t="str">
        <f ca="1">SUBSTITUTE(SUBSTITUTE(SUBSTITUTE(SUBSTITUTE(SUBSTITUTE(SUBSTITUTE(SUBSTITUTE(SUBSTITUTE(
TRIM(CLEAN(Table_Text[[#This Row],[Quote]])),
" {","{"),
"{ ","{"),
" }","}"),
"} ","}"),
" [","["),
"[ ","["),
" ]","]"),
"] ","]")</f>
        <v>"heading": "We need more information",</v>
      </c>
      <c r="K646" s="26"/>
      <c r="L646" s="52" t="s">
        <v>963</v>
      </c>
    </row>
    <row r="647" spans="2:12" s="22" customFormat="1" ht="21" customHeight="1">
      <c r="B647" s="250" t="s">
        <v>37</v>
      </c>
      <c r="C647" s="27"/>
      <c r="D64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64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47" s="26" t="str">
        <f ca="1">IF(Table_Text[[#This Row],[Header]]="Yes","",IF(Table_Text[[#This Row],[Property]]&lt;&gt;"",SUBSTITUTE(Table_Text[[#This Row],[Type]]," ","")&amp;SUBSTITUTE(Table_Text[[#This Row],[Property]]," ",""),""))</f>
        <v>EndorsementCustomerReturnedText</v>
      </c>
      <c r="G64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"Your quote has been assessed by an underwriter, however we require some more information from you before we can proceed."
        },</v>
      </c>
      <c r="H647" s="68" t="str">
        <f ca="1">SUBSTITUTE(SUBSTITUTE(SUBSTITUTE(SUBSTITUTE(SUBSTITUTE(SUBSTITUTE(SUBSTITUTE(SUBSTITUTE(
TRIM(CLEAN(Table_Text[[#This Row],[Config]])),
" {","{"),
"{ ","{"),
" }","}"),
"} ","}"),
" [","["),
"[ ","["),
" ]","]"),
"] ","]")</f>
        <v>"text":{"text": "Your quote has been assessed by an underwriter, however we require some more information from you before we can proceed."},</v>
      </c>
      <c r="I64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"Your quote has been assessed by an underwriter, however we require some more information from you before we can proceed.",</v>
      </c>
      <c r="J647" s="26" t="str">
        <f ca="1">SUBSTITUTE(SUBSTITUTE(SUBSTITUTE(SUBSTITUTE(SUBSTITUTE(SUBSTITUTE(SUBSTITUTE(SUBSTITUTE(
TRIM(CLEAN(Table_Text[[#This Row],[Quote]])),
" {","{"),
"{ ","{"),
" }","}"),
"} ","}"),
" [","["),
"[ ","["),
" ]","]"),
"] ","]")</f>
        <v>"text": "Your quote has been assessed by an underwriter, however we require some more information from you before we can proceed.",</v>
      </c>
      <c r="K647" s="26"/>
      <c r="L647" s="52" t="s">
        <v>964</v>
      </c>
    </row>
    <row r="648" spans="2:12" s="22" customFormat="1" ht="21" customHeight="1">
      <c r="B648" s="27" t="s">
        <v>926</v>
      </c>
      <c r="C648" s="27"/>
      <c r="D64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64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editButton</v>
      </c>
      <c r="F648" s="26" t="str">
        <f ca="1">IF(Table_Text[[#This Row],[Header]]="Yes","",IF(Table_Text[[#This Row],[Property]]&lt;&gt;"",SUBSTITUTE(Table_Text[[#This Row],[Type]]," ","")&amp;SUBSTITUTE(Table_Text[[#This Row],[Property]]," ",""),""))</f>
        <v>EndorsementCustomerReturnedEditButton</v>
      </c>
      <c r="G64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"editButton": {
            "text": "Edit",
            "icon": "glyphicon glyphicon-pencil"
        },</v>
      </c>
      <c r="H648" s="68" t="str">
        <f ca="1">SUBSTITUTE(SUBSTITUTE(SUBSTITUTE(SUBSTITUTE(SUBSTITUTE(SUBSTITUTE(SUBSTITUTE(SUBSTITUTE(
TRIM(CLEAN(Table_Text[[#This Row],[Config]])),
" {","{"),
"{ ","{"),
" }","}"),
"} ","}"),
" [","["),
"[ ","["),
" ]","]"),
"] ","]")</f>
        <v>"editButton":{"text": "Edit", "icon": "glyphicon glyphicon-pencil"},</v>
      </c>
      <c r="I64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"editButton": "Edit",</v>
      </c>
      <c r="J648" s="26" t="str">
        <f ca="1">SUBSTITUTE(SUBSTITUTE(SUBSTITUTE(SUBSTITUTE(SUBSTITUTE(SUBSTITUTE(SUBSTITUTE(SUBSTITUTE(
TRIM(CLEAN(Table_Text[[#This Row],[Quote]])),
" {","{"),
"{ ","{"),
" }","}"),
"} ","}"),
" [","["),
"[ ","["),
" ]","]"),
"] ","]")</f>
        <v>"editButton": "Edit",</v>
      </c>
      <c r="K648" s="308" t="s">
        <v>1522</v>
      </c>
      <c r="L648" s="51" t="s">
        <v>1511</v>
      </c>
    </row>
    <row r="649" spans="2:12" s="22" customFormat="1" ht="21" customHeight="1">
      <c r="B649" s="27" t="s">
        <v>622</v>
      </c>
      <c r="C649" s="27"/>
      <c r="D64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Returned</v>
      </c>
      <c r="E64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649" s="26" t="str">
        <f ca="1">IF(Table_Text[[#This Row],[Header]]="Yes","",IF(Table_Text[[#This Row],[Property]]&lt;&gt;"",SUBSTITUTE(Table_Text[[#This Row],[Type]]," ","")&amp;SUBSTITUTE(Table_Text[[#This Row],[Property]]," ",""),""))</f>
        <v>EndorsementCustomerReturnedEnquiryButton</v>
      </c>
      <c r="G64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
    },</v>
      </c>
      <c r="H649" s="68" t="str">
        <f ca="1">SUBSTITUTE(SUBSTITUTE(SUBSTITUTE(SUBSTITUTE(SUBSTITUTE(SUBSTITUTE(SUBSTITUTE(SUBSTITUTE(
TRIM(CLEAN(Table_Text[[#This Row],[Config]])),
" {","{"),
"{ ","{"),
" }","}"),
"} ","}"),
" [","["),
"[ ","["),
" ]","]"),
"] ","]")</f>
        <v>"enquiryButton":{"text": "Enquire", "icon": "fa fa-phone"}},</v>
      </c>
      <c r="I64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
    },</v>
      </c>
      <c r="J649" s="26" t="str">
        <f ca="1">SUBSTITUTE(SUBSTITUTE(SUBSTITUTE(SUBSTITUTE(SUBSTITUTE(SUBSTITUTE(SUBSTITUTE(SUBSTITUTE(
TRIM(CLEAN(Table_Text[[#This Row],[Quote]])),
" {","{"),
"{ ","{"),
" }","}"),
"} ","}"),
" [","["),
"[ ","["),
" ]","]"),
"] ","]")</f>
        <v>"enquiryButton": "Enquire"},</v>
      </c>
      <c r="K649" s="168" t="s">
        <v>1520</v>
      </c>
      <c r="L649" s="285" t="s">
        <v>1430</v>
      </c>
    </row>
    <row r="650" spans="2:12" s="22" customFormat="1" ht="21" customHeight="1" thickBot="1">
      <c r="B650" s="221" t="s">
        <v>949</v>
      </c>
      <c r="C650" s="221" t="s">
        <v>60</v>
      </c>
      <c r="D650"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50"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endorsementCustomerDeclined</v>
      </c>
      <c r="F650" s="221" t="str">
        <f>IF(Table_Text[[#This Row],[Header]]="Yes","",IF(Table_Text[[#This Row],[Property]]&lt;&gt;"",SUBSTITUTE(Table_Text[[#This Row],[Type]]," ","")&amp;SUBSTITUTE(Table_Text[[#This Row],[Property]]," ",""),""))</f>
        <v/>
      </c>
      <c r="G650"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"endorsementCustomerDeclined": {</v>
      </c>
      <c r="H650" s="221" t="str">
        <f ca="1">SUBSTITUTE(SUBSTITUTE(SUBSTITUTE(SUBSTITUTE(SUBSTITUTE(SUBSTITUTE(SUBSTITUTE(SUBSTITUTE(
TRIM(CLEAN(Table_Text[[#This Row],[Config]])),
" {","{"),
"{ ","{"),
" }","}"),
"} ","}"),
" [","["),
"[ ","["),
" ]","]"),
"] ","]")</f>
        <v>"endorsementCustomerDeclined":{</v>
      </c>
      <c r="I650"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"endorsementCustomerDeclined": {</v>
      </c>
      <c r="J650" s="221" t="str">
        <f ca="1">SUBSTITUTE(SUBSTITUTE(SUBSTITUTE(SUBSTITUTE(SUBSTITUTE(SUBSTITUTE(SUBSTITUTE(SUBSTITUTE(
TRIM(CLEAN(Table_Text[[#This Row],[Quote]])),
" {","{"),
"{ ","{"),
" }","}"),
"} ","}"),
" [","["),
"[ ","["),
" ]","]"),
"] ","]")</f>
        <v>"endorsementCustomerDeclined":{</v>
      </c>
      <c r="K650" s="221"/>
      <c r="L650" s="69"/>
    </row>
    <row r="651" spans="2:12" s="22" customFormat="1" ht="21" hidden="1" customHeight="1">
      <c r="B651" s="27"/>
      <c r="C651" s="27"/>
      <c r="D65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65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51" s="26" t="str">
        <f>IF(Table_Text[[#This Row],[Header]]="Yes","",IF(Table_Text[[#This Row],[Property]]&lt;&gt;"",SUBSTITUTE(Table_Text[[#This Row],[Type]]," ","")&amp;SUBSTITUTE(Table_Text[[#This Row],[Property]]," ",""),""))</f>
        <v/>
      </c>
      <c r="G65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51" s="68" t="str">
        <f ca="1">SUBSTITUTE(SUBSTITUTE(SUBSTITUTE(SUBSTITUTE(SUBSTITUTE(SUBSTITUTE(SUBSTITUTE(SUBSTITUTE(
TRIM(CLEAN(Table_Text[[#This Row],[Config]])),
" {","{"),
"{ ","{"),
" }","}"),
"} ","}"),
" [","["),
"[ ","["),
" ]","]"),
"] ","]")</f>
        <v/>
      </c>
      <c r="I65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51" s="26" t="str">
        <f ca="1">SUBSTITUTE(SUBSTITUTE(SUBSTITUTE(SUBSTITUTE(SUBSTITUTE(SUBSTITUTE(SUBSTITUTE(SUBSTITUTE(
TRIM(CLEAN(Table_Text[[#This Row],[Quote]])),
" {","{"),
"{ ","{"),
" }","}"),
"} ","}"),
" [","["),
"[ ","["),
" ]","]"),
"] ","]")</f>
        <v/>
      </c>
      <c r="K651" s="26"/>
      <c r="L651" s="52"/>
    </row>
    <row r="652" spans="2:12" s="22" customFormat="1" ht="21" customHeight="1">
      <c r="B652" s="168" t="s">
        <v>615</v>
      </c>
      <c r="C652" s="27"/>
      <c r="D65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65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52" s="26" t="str">
        <f ca="1">IF(Table_Text[[#This Row],[Header]]="Yes","",IF(Table_Text[[#This Row],[Property]]&lt;&gt;"",SUBSTITUTE(Table_Text[[#This Row],[Type]]," ","")&amp;SUBSTITUTE(Table_Text[[#This Row],[Property]]," ",""),""))</f>
        <v>EndorsementCustomerDeclinedTopHeading</v>
      </c>
      <c r="G65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52" s="68" t="str">
        <f ca="1">SUBSTITUTE(SUBSTITUTE(SUBSTITUTE(SUBSTITUTE(SUBSTITUTE(SUBSTITUTE(SUBSTITUTE(SUBSTITUTE(
TRIM(CLEAN(Table_Text[[#This Row],[Config]])),
" {","{"),
"{ ","{"),
" }","}"),
"} ","}"),
" [","["),
"[ ","["),
" ]","]"),
"] ","]")</f>
        <v>"topHeading":{"text": "Special Insurance"},</v>
      </c>
      <c r="I65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52" s="26" t="str">
        <f ca="1">SUBSTITUTE(SUBSTITUTE(SUBSTITUTE(SUBSTITUTE(SUBSTITUTE(SUBSTITUTE(SUBSTITUTE(SUBSTITUTE(
TRIM(CLEAN(Table_Text[[#This Row],[Quote]])),
" {","{"),
"{ ","{"),
" }","}"),
"} ","}"),
" [","["),
"[ ","["),
" ]","]"),
"] ","]")</f>
        <v>"topHeading": "Special Insurance",</v>
      </c>
      <c r="K652" s="26"/>
      <c r="L652" s="52" t="str">
        <f>L19</f>
        <v>Special Insurance</v>
      </c>
    </row>
    <row r="653" spans="2:12" s="22" customFormat="1" ht="21" customHeight="1">
      <c r="B653" s="250" t="s">
        <v>383</v>
      </c>
      <c r="C653" s="27"/>
      <c r="D65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65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53" s="26" t="str">
        <f ca="1">IF(Table_Text[[#This Row],[Header]]="Yes","",IF(Table_Text[[#This Row],[Property]]&lt;&gt;"",SUBSTITUTE(Table_Text[[#This Row],[Type]]," ","")&amp;SUBSTITUTE(Table_Text[[#This Row],[Property]]," ",""),""))</f>
        <v>EndorsementCustomerDeclinedHeading</v>
      </c>
      <c r="G65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653" s="68" t="str">
        <f ca="1">SUBSTITUTE(SUBSTITUTE(SUBSTITUTE(SUBSTITUTE(SUBSTITUTE(SUBSTITUTE(SUBSTITUTE(SUBSTITUTE(
TRIM(CLEAN(Table_Text[[#This Row],[Config]])),
" {","{"),
"{ ","{"),
" }","}"),
"} ","}"),
" [","["),
"[ ","["),
" ]","]"),
"] ","]")</f>
        <v>"heading":{"text": "Quote Declined"},</v>
      </c>
      <c r="I65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653" s="26" t="str">
        <f ca="1">SUBSTITUTE(SUBSTITUTE(SUBSTITUTE(SUBSTITUTE(SUBSTITUTE(SUBSTITUTE(SUBSTITUTE(SUBSTITUTE(
TRIM(CLEAN(Table_Text[[#This Row],[Quote]])),
" {","{"),
"{ ","{"),
" }","}"),
"} ","}"),
" [","["),
"[ ","["),
" ]","]"),
"] ","]")</f>
        <v>"heading": "Quote Declined",</v>
      </c>
      <c r="K653" s="26"/>
      <c r="L653" s="52" t="s">
        <v>599</v>
      </c>
    </row>
    <row r="654" spans="2:12" s="22" customFormat="1" ht="21" customHeight="1">
      <c r="B654" s="250" t="s">
        <v>37</v>
      </c>
      <c r="C654" s="27"/>
      <c r="D65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65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54" s="26" t="str">
        <f ca="1">IF(Table_Text[[#This Row],[Header]]="Yes","",IF(Table_Text[[#This Row],[Property]]&lt;&gt;"",SUBSTITUTE(Table_Text[[#This Row],[Type]]," ","")&amp;SUBSTITUTE(Table_Text[[#This Row],[Property]]," ",""),""))</f>
        <v>EndorsementCustomerDeclinedText</v>
      </c>
      <c r="G65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
        },</v>
      </c>
      <c r="H654" s="68" t="str">
        <f ca="1">SUBSTITUTE(SUBSTITUTE(SUBSTITUTE(SUBSTITUTE(SUBSTITUTE(SUBSTITUTE(SUBSTITUTE(SUBSTITUTE(
TRIM(CLEAN(Table_Text[[#This Row],[Config]])),
" {","{"),
"{ ","{"),
" }","}"),
"} ","}"),
" [","["),
"[ ","["),
" ]","]"),
"] ","]")</f>
        <v>"text":{"text":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I65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J654" s="26" t="str">
        <f ca="1">SUBSTITUTE(SUBSTITUTE(SUBSTITUTE(SUBSTITUTE(SUBSTITUTE(SUBSTITUTE(SUBSTITUTE(SUBSTITUTE(
TRIM(CLEAN(Table_Text[[#This Row],[Quote]])),
" {","{"),
"{ ","{"),
" }","}"),
"} ","}"),
" [","["),
"[ ","["),
" ]","]"),
"] ","]")</f>
        <v>"text":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v>
      </c>
      <c r="K654" s="26"/>
      <c r="L654" s="52" t="s">
        <v>962</v>
      </c>
    </row>
    <row r="655" spans="2:12" s="22" customFormat="1" ht="21" customHeight="1">
      <c r="B655" s="27" t="s">
        <v>622</v>
      </c>
      <c r="C655" s="27"/>
      <c r="D65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65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655" s="26" t="str">
        <f ca="1">IF(Table_Text[[#This Row],[Header]]="Yes","",IF(Table_Text[[#This Row],[Property]]&lt;&gt;"",SUBSTITUTE(Table_Text[[#This Row],[Type]]," ","")&amp;SUBSTITUTE(Table_Text[[#This Row],[Property]]," ",""),""))</f>
        <v>EndorsementCustomerDeclinedEnquiryButton</v>
      </c>
      <c r="G65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"Enquire",
            "icon": "fa fa-phone"
        },</v>
      </c>
      <c r="H655" s="68" t="str">
        <f ca="1">SUBSTITUTE(SUBSTITUTE(SUBSTITUTE(SUBSTITUTE(SUBSTITUTE(SUBSTITUTE(SUBSTITUTE(SUBSTITUTE(
TRIM(CLEAN(Table_Text[[#This Row],[Config]])),
" {","{"),
"{ ","{"),
" }","}"),
"} ","}"),
" [","["),
"[ ","["),
" ]","]"),
"] ","]")</f>
        <v>"enquiryButton":{"text": "Enquire", "icon": "fa fa-phone"},</v>
      </c>
      <c r="I65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"Enquire",</v>
      </c>
      <c r="J655" s="26" t="str">
        <f ca="1">SUBSTITUTE(SUBSTITUTE(SUBSTITUTE(SUBSTITUTE(SUBSTITUTE(SUBSTITUTE(SUBSTITUTE(SUBSTITUTE(
TRIM(CLEAN(Table_Text[[#This Row],[Quote]])),
" {","{"),
"{ ","{"),
" }","}"),
"} ","}"),
" [","["),
"[ ","["),
" ]","]"),
"] ","]")</f>
        <v>"enquiryButton": "Enquire",</v>
      </c>
      <c r="K655" s="168" t="s">
        <v>1520</v>
      </c>
      <c r="L655" s="285" t="s">
        <v>1430</v>
      </c>
    </row>
    <row r="656" spans="2:12" s="22" customFormat="1" ht="21" customHeight="1">
      <c r="B656" s="27" t="s">
        <v>1670</v>
      </c>
      <c r="C656" s="27"/>
      <c r="D65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65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56" s="26" t="str">
        <f ca="1">IF(Table_Text[[#This Row],[Header]]="Yes","",IF(Table_Text[[#This Row],[Property]]&lt;&gt;"",SUBSTITUTE(Table_Text[[#This Row],[Type]]," ","")&amp;SUBSTITUTE(Table_Text[[#This Row],[Property]]," ",""),""))</f>
        <v>EndorsementCustomerDeclinedCloseButton</v>
      </c>
      <c r="G65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56" s="68" t="str">
        <f ca="1">SUBSTITUTE(SUBSTITUTE(SUBSTITUTE(SUBSTITUTE(SUBSTITUTE(SUBSTITUTE(SUBSTITUTE(SUBSTITUTE(
TRIM(CLEAN(Table_Text[[#This Row],[Config]])),
" {","{"),
"{ ","{"),
" }","}"),
"} ","}"),
" [","["),
"[ ","["),
" ]","]"),
"] ","]")</f>
        <v>"closeButton":{"text": "Close", "icon": "fa fa-check"},</v>
      </c>
      <c r="I65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56" s="26" t="str">
        <f ca="1">SUBSTITUTE(SUBSTITUTE(SUBSTITUTE(SUBSTITUTE(SUBSTITUTE(SUBSTITUTE(SUBSTITUTE(SUBSTITUTE(
TRIM(CLEAN(Table_Text[[#This Row],[Quote]])),
" {","{"),
"{ ","{"),
" }","}"),
"} ","}"),
" [","["),
"[ ","["),
" ]","]"),
"] ","]")</f>
        <v>"closeButton": "Close",</v>
      </c>
      <c r="K656" s="198" t="s">
        <v>746</v>
      </c>
      <c r="L656" s="52" t="s">
        <v>1321</v>
      </c>
    </row>
    <row r="657" spans="2:12" s="22" customFormat="1" ht="21" customHeight="1">
      <c r="B657" s="27" t="s">
        <v>1095</v>
      </c>
      <c r="C657" s="27"/>
      <c r="D65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Customer Declined</v>
      </c>
      <c r="E65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57" s="26" t="str">
        <f ca="1">IF(Table_Text[[#This Row],[Header]]="Yes","",IF(Table_Text[[#This Row],[Property]]&lt;&gt;"",SUBSTITUTE(Table_Text[[#This Row],[Type]]," ","")&amp;SUBSTITUTE(Table_Text[[#This Row],[Property]]," ",""),""))</f>
        <v>EndorsementCustomerDeclinedCloseButtonLabel</v>
      </c>
      <c r="G65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57" s="68" t="str">
        <f ca="1">SUBSTITUTE(SUBSTITUTE(SUBSTITUTE(SUBSTITUTE(SUBSTITUTE(SUBSTITUTE(SUBSTITUTE(SUBSTITUTE(
TRIM(CLEAN(Table_Text[[#This Row],[Config]])),
" {","{"),
"{ ","{"),
" }","}"),
"} ","}"),
" [","["),
"[ ","["),
" ]","]"),
"] ","]")</f>
        <v>"closeButtonLabel":{"text": "Close"}},</v>
      </c>
      <c r="I65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57" s="26" t="str">
        <f ca="1">SUBSTITUTE(SUBSTITUTE(SUBSTITUTE(SUBSTITUTE(SUBSTITUTE(SUBSTITUTE(SUBSTITUTE(SUBSTITUTE(
TRIM(CLEAN(Table_Text[[#This Row],[Quote]])),
" {","{"),
"{ ","{"),
" }","}"),
"} ","}"),
" [","["),
"[ ","["),
" ]","]"),
"] ","]")</f>
        <v>"closeButtonLabel": "Close"},</v>
      </c>
      <c r="K657" s="26"/>
      <c r="L657" s="52" t="s">
        <v>1321</v>
      </c>
    </row>
    <row r="658" spans="2:12" s="22" customFormat="1" ht="21" customHeight="1" thickBot="1">
      <c r="B658" s="221" t="s">
        <v>950</v>
      </c>
      <c r="C658" s="221" t="s">
        <v>60</v>
      </c>
      <c r="D658"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58"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endorsementUnderwriterPerform</v>
      </c>
      <c r="F658" s="221" t="str">
        <f>IF(Table_Text[[#This Row],[Header]]="Yes","",IF(Table_Text[[#This Row],[Property]]&lt;&gt;"",SUBSTITUTE(Table_Text[[#This Row],[Type]]," ","")&amp;SUBSTITUTE(Table_Text[[#This Row],[Property]]," ",""),""))</f>
        <v/>
      </c>
      <c r="G658"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"endorsementUnderwriterPerform": {</v>
      </c>
      <c r="H658" s="221" t="str">
        <f ca="1">SUBSTITUTE(SUBSTITUTE(SUBSTITUTE(SUBSTITUTE(SUBSTITUTE(SUBSTITUTE(SUBSTITUTE(SUBSTITUTE(
TRIM(CLEAN(Table_Text[[#This Row],[Config]])),
" {","{"),
"{ ","{"),
" }","}"),
"} ","}"),
" [","["),
"[ ","["),
" ]","]"),
"] ","]")</f>
        <v>"endorsementUnderwriterPerform":{</v>
      </c>
      <c r="I658"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"endorsementUnderwriterPerform": {</v>
      </c>
      <c r="J658" s="221" t="str">
        <f ca="1">SUBSTITUTE(SUBSTITUTE(SUBSTITUTE(SUBSTITUTE(SUBSTITUTE(SUBSTITUTE(SUBSTITUTE(SUBSTITUTE(
TRIM(CLEAN(Table_Text[[#This Row],[Quote]])),
" {","{"),
"{ ","{"),
" }","}"),
"} ","}"),
" [","["),
"[ ","["),
" ]","]"),
"] ","]")</f>
        <v>"endorsementUnderwriterPerform":{</v>
      </c>
      <c r="K658" s="221"/>
      <c r="L658" s="69"/>
    </row>
    <row r="659" spans="2:12" s="22" customFormat="1" ht="21" hidden="1" customHeight="1">
      <c r="B659" s="27"/>
      <c r="C659" s="27"/>
      <c r="D65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6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59" s="26" t="str">
        <f>IF(Table_Text[[#This Row],[Header]]="Yes","",IF(Table_Text[[#This Row],[Property]]&lt;&gt;"",SUBSTITUTE(Table_Text[[#This Row],[Type]]," ","")&amp;SUBSTITUTE(Table_Text[[#This Row],[Property]]," ",""),""))</f>
        <v/>
      </c>
      <c r="G6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59" s="68" t="str">
        <f ca="1">SUBSTITUTE(SUBSTITUTE(SUBSTITUTE(SUBSTITUTE(SUBSTITUTE(SUBSTITUTE(SUBSTITUTE(SUBSTITUTE(
TRIM(CLEAN(Table_Text[[#This Row],[Config]])),
" {","{"),
"{ ","{"),
" }","}"),
"} ","}"),
" [","["),
"[ ","["),
" ]","]"),
"] ","]")</f>
        <v/>
      </c>
      <c r="I65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59" s="26" t="str">
        <f ca="1">SUBSTITUTE(SUBSTITUTE(SUBSTITUTE(SUBSTITUTE(SUBSTITUTE(SUBSTITUTE(SUBSTITUTE(SUBSTITUTE(
TRIM(CLEAN(Table_Text[[#This Row],[Quote]])),
" {","{"),
"{ ","{"),
" }","}"),
"} ","}"),
" [","["),
"[ ","["),
" ]","]"),
"] ","]")</f>
        <v/>
      </c>
      <c r="K659" s="26"/>
      <c r="L659" s="52"/>
    </row>
    <row r="660" spans="2:12" s="22" customFormat="1" ht="21" customHeight="1">
      <c r="B660" s="168" t="s">
        <v>615</v>
      </c>
      <c r="C660" s="27"/>
      <c r="D66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66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60" s="26" t="str">
        <f ca="1">IF(Table_Text[[#This Row],[Header]]="Yes","",IF(Table_Text[[#This Row],[Property]]&lt;&gt;"",SUBSTITUTE(Table_Text[[#This Row],[Type]]," ","")&amp;SUBSTITUTE(Table_Text[[#This Row],[Property]]," ",""),""))</f>
        <v>EndorsementUnderwriterPerformTopHeading</v>
      </c>
      <c r="G66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60" s="68" t="str">
        <f ca="1">SUBSTITUTE(SUBSTITUTE(SUBSTITUTE(SUBSTITUTE(SUBSTITUTE(SUBSTITUTE(SUBSTITUTE(SUBSTITUTE(
TRIM(CLEAN(Table_Text[[#This Row],[Config]])),
" {","{"),
"{ ","{"),
" }","}"),
"} ","}"),
" [","["),
"[ ","["),
" ]","]"),
"] ","]")</f>
        <v>"topHeading":{"text": "Special Insurance"},</v>
      </c>
      <c r="I66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60" s="26" t="str">
        <f ca="1">SUBSTITUTE(SUBSTITUTE(SUBSTITUTE(SUBSTITUTE(SUBSTITUTE(SUBSTITUTE(SUBSTITUTE(SUBSTITUTE(
TRIM(CLEAN(Table_Text[[#This Row],[Quote]])),
" {","{"),
"{ ","{"),
" }","}"),
"} ","}"),
" [","["),
"[ ","["),
" ]","]"),
"] ","]")</f>
        <v>"topHeading": "Special Insurance",</v>
      </c>
      <c r="K660" s="26"/>
      <c r="L660" s="52" t="str">
        <f>L19</f>
        <v>Special Insurance</v>
      </c>
    </row>
    <row r="661" spans="2:12" s="22" customFormat="1" ht="21" customHeight="1">
      <c r="B661" s="250" t="s">
        <v>383</v>
      </c>
      <c r="C661" s="27"/>
      <c r="D66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66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61" s="26" t="str">
        <f ca="1">IF(Table_Text[[#This Row],[Header]]="Yes","",IF(Table_Text[[#This Row],[Property]]&lt;&gt;"",SUBSTITUTE(Table_Text[[#This Row],[Type]]," ","")&amp;SUBSTITUTE(Table_Text[[#This Row],[Property]]," ",""),""))</f>
        <v>EndorsementUnderwriterPerformHeading</v>
      </c>
      <c r="G66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"Perform Endorsement"
        },</v>
      </c>
      <c r="H661" s="68" t="str">
        <f ca="1">SUBSTITUTE(SUBSTITUTE(SUBSTITUTE(SUBSTITUTE(SUBSTITUTE(SUBSTITUTE(SUBSTITUTE(SUBSTITUTE(
TRIM(CLEAN(Table_Text[[#This Row],[Config]])),
" {","{"),
"{ ","{"),
" }","}"),
"} ","}"),
" [","["),
"[ ","["),
" ]","]"),
"] ","]")</f>
        <v>"heading":{"text": "Perform Endorsement"},</v>
      </c>
      <c r="I66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"Perform Endorsement",</v>
      </c>
      <c r="J661" s="26" t="str">
        <f ca="1">SUBSTITUTE(SUBSTITUTE(SUBSTITUTE(SUBSTITUTE(SUBSTITUTE(SUBSTITUTE(SUBSTITUTE(SUBSTITUTE(
TRIM(CLEAN(Table_Text[[#This Row],[Quote]])),
" {","{"),
"{ ","{"),
" }","}"),
"} ","}"),
" [","["),
"[ ","["),
" ]","]"),
"] ","]")</f>
        <v>"heading": "Perform Endorsement",</v>
      </c>
      <c r="K661" s="26"/>
      <c r="L661" s="52" t="s">
        <v>961</v>
      </c>
    </row>
    <row r="662" spans="2:12" s="22" customFormat="1" ht="21" customHeight="1">
      <c r="B662" s="250" t="s">
        <v>37</v>
      </c>
      <c r="C662" s="27"/>
      <c r="D6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66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62" s="26" t="str">
        <f ca="1">IF(Table_Text[[#This Row],[Header]]="Yes","",IF(Table_Text[[#This Row],[Property]]&lt;&gt;"",SUBSTITUTE(Table_Text[[#This Row],[Type]]," ","")&amp;SUBSTITUTE(Table_Text[[#This Row],[Property]]," ",""),""))</f>
        <v>EndorsementUnderwriterPerformText</v>
      </c>
      <c r="G66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referred to an underwriter for endorsement. You may review the answers that have triggered the referral, and either adjust the relevant loading factors and endorse the quote, return the quote to the customer with comments, or decline the quote."
        },</v>
      </c>
      <c r="H662" s="68" t="str">
        <f ca="1">SUBSTITUTE(SUBSTITUTE(SUBSTITUTE(SUBSTITUTE(SUBSTITUTE(SUBSTITUTE(SUBSTITUTE(SUBSTITUTE(
TRIM(CLEAN(Table_Text[[#This Row],[Config]])),
" {","{"),
"{ ","{"),
" }","}"),
"} ","}"),
" [","["),
"[ ","["),
" ]","]"),
"] ","]")</f>
        <v>"text":{"text": "This quote has been referred to an underwriter for endorsement. You may review the answers that have triggered the referral, and either adjust the relevant loading factors and endorse the quote, return the quote to the customer with comments, or decline the quote."},</v>
      </c>
      <c r="I66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referred to an underwriter for endorsement. You may review the answers that have triggered the referral, and either adjust the relevant loading factors and endorse the quote, return the quote to the customer with comments, or decline the quote.",</v>
      </c>
      <c r="J662" s="26" t="str">
        <f ca="1">SUBSTITUTE(SUBSTITUTE(SUBSTITUTE(SUBSTITUTE(SUBSTITUTE(SUBSTITUTE(SUBSTITUTE(SUBSTITUTE(
TRIM(CLEAN(Table_Text[[#This Row],[Quote]])),
" {","{"),
"{ ","{"),
" }","}"),
"} ","}"),
" [","["),
"[ ","["),
" ]","]"),
"] ","]")</f>
        <v>"text": "This quote has been referred to an underwriter for endorsement. You may review the answers that have triggered the referral, and either adjust the relevant loading factors and endorse the quote, return the quote to the customer with comments, or decline the quote.",</v>
      </c>
      <c r="K662" s="26"/>
      <c r="L662" s="52" t="s">
        <v>960</v>
      </c>
    </row>
    <row r="663" spans="2:12" s="22" customFormat="1" ht="21" customHeight="1">
      <c r="B663" s="27" t="s">
        <v>940</v>
      </c>
      <c r="C663" s="27"/>
      <c r="D66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66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approveButton</v>
      </c>
      <c r="F663" s="26" t="str">
        <f ca="1">IF(Table_Text[[#This Row],[Header]]="Yes","",IF(Table_Text[[#This Row],[Property]]&lt;&gt;"",SUBSTITUTE(Table_Text[[#This Row],[Type]]," ","")&amp;SUBSTITUTE(Table_Text[[#This Row],[Property]]," ",""),""))</f>
        <v>EndorsementUnderwriterPerformApproveButton</v>
      </c>
      <c r="G66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"approveButton": {
            "text": "Approve"
        },</v>
      </c>
      <c r="H663" s="68" t="str">
        <f ca="1">SUBSTITUTE(SUBSTITUTE(SUBSTITUTE(SUBSTITUTE(SUBSTITUTE(SUBSTITUTE(SUBSTITUTE(SUBSTITUTE(
TRIM(CLEAN(Table_Text[[#This Row],[Config]])),
" {","{"),
"{ ","{"),
" }","}"),
"} ","}"),
" [","["),
"[ ","["),
" ]","]"),
"] ","]")</f>
        <v>"approveButton":{"text": "Approve"},</v>
      </c>
      <c r="I66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"approveButton": "Approve",</v>
      </c>
      <c r="J663" s="26" t="str">
        <f ca="1">SUBSTITUTE(SUBSTITUTE(SUBSTITUTE(SUBSTITUTE(SUBSTITUTE(SUBSTITUTE(SUBSTITUTE(SUBSTITUTE(
TRIM(CLEAN(Table_Text[[#This Row],[Quote]])),
" {","{"),
"{ ","{"),
" }","}"),
"} ","}"),
" [","["),
"[ ","["),
" ]","]"),
"] ","]")</f>
        <v>"approveButton": "Approve",</v>
      </c>
      <c r="K663" s="239"/>
      <c r="L663" s="52" t="s">
        <v>943</v>
      </c>
    </row>
    <row r="664" spans="2:12" s="22" customFormat="1" ht="21" customHeight="1">
      <c r="B664" s="27" t="s">
        <v>941</v>
      </c>
      <c r="C664" s="27"/>
      <c r="D66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66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returnButton</v>
      </c>
      <c r="F664" s="26" t="str">
        <f ca="1">IF(Table_Text[[#This Row],[Header]]="Yes","",IF(Table_Text[[#This Row],[Property]]&lt;&gt;"",SUBSTITUTE(Table_Text[[#This Row],[Type]]," ","")&amp;SUBSTITUTE(Table_Text[[#This Row],[Property]]," ",""),""))</f>
        <v>EndorsementUnderwriterPerformReturnButton</v>
      </c>
      <c r="G66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"returnButton": {
            "text": "Return"
        },</v>
      </c>
      <c r="H664" s="68" t="str">
        <f ca="1">SUBSTITUTE(SUBSTITUTE(SUBSTITUTE(SUBSTITUTE(SUBSTITUTE(SUBSTITUTE(SUBSTITUTE(SUBSTITUTE(
TRIM(CLEAN(Table_Text[[#This Row],[Config]])),
" {","{"),
"{ ","{"),
" }","}"),
"} ","}"),
" [","["),
"[ ","["),
" ]","]"),
"] ","]")</f>
        <v>"returnButton":{"text": "Return"},</v>
      </c>
      <c r="I66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"returnButton": "Return",</v>
      </c>
      <c r="J664" s="26" t="str">
        <f ca="1">SUBSTITUTE(SUBSTITUTE(SUBSTITUTE(SUBSTITUTE(SUBSTITUTE(SUBSTITUTE(SUBSTITUTE(SUBSTITUTE(
TRIM(CLEAN(Table_Text[[#This Row],[Quote]])),
" {","{"),
"{ ","{"),
" }","}"),
"} ","}"),
" [","["),
"[ ","["),
" ]","]"),
"] ","]")</f>
        <v>"returnButton": "Return",</v>
      </c>
      <c r="K664" s="168"/>
      <c r="L664" s="240" t="s">
        <v>944</v>
      </c>
    </row>
    <row r="665" spans="2:12" s="22" customFormat="1" ht="21" customHeight="1">
      <c r="B665" s="27" t="s">
        <v>942</v>
      </c>
      <c r="C665" s="27"/>
      <c r="D66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Perform</v>
      </c>
      <c r="E66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declineButton</v>
      </c>
      <c r="F665" s="26" t="str">
        <f ca="1">IF(Table_Text[[#This Row],[Header]]="Yes","",IF(Table_Text[[#This Row],[Property]]&lt;&gt;"",SUBSTITUTE(Table_Text[[#This Row],[Type]]," ","")&amp;SUBSTITUTE(Table_Text[[#This Row],[Property]]," ",""),""))</f>
        <v>EndorsementUnderwriterPerformDeclineButton</v>
      </c>
      <c r="G66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"declineButton": {
            "text": "Decline"
        }
    },</v>
      </c>
      <c r="H665" s="68" t="str">
        <f ca="1">SUBSTITUTE(SUBSTITUTE(SUBSTITUTE(SUBSTITUTE(SUBSTITUTE(SUBSTITUTE(SUBSTITUTE(SUBSTITUTE(
TRIM(CLEAN(Table_Text[[#This Row],[Config]])),
" {","{"),
"{ ","{"),
" }","}"),
"} ","}"),
" [","["),
"[ ","["),
" ]","]"),
"] ","]")</f>
        <v>"declineButton":{"text": "Decline"}},</v>
      </c>
      <c r="I66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"declineButton": "Decline"
    },</v>
      </c>
      <c r="J665" s="26" t="str">
        <f ca="1">SUBSTITUTE(SUBSTITUTE(SUBSTITUTE(SUBSTITUTE(SUBSTITUTE(SUBSTITUTE(SUBSTITUTE(SUBSTITUTE(
TRIM(CLEAN(Table_Text[[#This Row],[Quote]])),
" {","{"),
"{ ","{"),
" }","}"),
"} ","}"),
" [","["),
"[ ","["),
" ]","]"),
"] ","]")</f>
        <v>"declineButton": "Decline"},</v>
      </c>
      <c r="K665" s="26"/>
      <c r="L665" s="52" t="s">
        <v>191</v>
      </c>
    </row>
    <row r="666" spans="2:12" s="22" customFormat="1" ht="21" customHeight="1" thickBot="1">
      <c r="B666" s="221" t="s">
        <v>953</v>
      </c>
      <c r="C666" s="221" t="s">
        <v>60</v>
      </c>
      <c r="D666"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66"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endorsementUnderwriterApproved</v>
      </c>
      <c r="F666" s="221" t="str">
        <f>IF(Table_Text[[#This Row],[Header]]="Yes","",IF(Table_Text[[#This Row],[Property]]&lt;&gt;"",SUBSTITUTE(Table_Text[[#This Row],[Type]]," ","")&amp;SUBSTITUTE(Table_Text[[#This Row],[Property]]," ",""),""))</f>
        <v/>
      </c>
      <c r="G666"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"endorsementUnderwriterApproved": {</v>
      </c>
      <c r="H666" s="221" t="str">
        <f ca="1">SUBSTITUTE(SUBSTITUTE(SUBSTITUTE(SUBSTITUTE(SUBSTITUTE(SUBSTITUTE(SUBSTITUTE(SUBSTITUTE(
TRIM(CLEAN(Table_Text[[#This Row],[Config]])),
" {","{"),
"{ ","{"),
" }","}"),
"} ","}"),
" [","["),
"[ ","["),
" ]","]"),
"] ","]")</f>
        <v>"endorsementUnderwriterApproved":{</v>
      </c>
      <c r="I666"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"endorsementUnderwriterApproved": {</v>
      </c>
      <c r="J666" s="221" t="str">
        <f ca="1">SUBSTITUTE(SUBSTITUTE(SUBSTITUTE(SUBSTITUTE(SUBSTITUTE(SUBSTITUTE(SUBSTITUTE(SUBSTITUTE(
TRIM(CLEAN(Table_Text[[#This Row],[Quote]])),
" {","{"),
"{ ","{"),
" }","}"),
"} ","}"),
" [","["),
"[ ","["),
" ]","]"),
"] ","]")</f>
        <v>"endorsementUnderwriterApproved":{</v>
      </c>
      <c r="K666" s="221"/>
      <c r="L666" s="69"/>
    </row>
    <row r="667" spans="2:12" s="22" customFormat="1" ht="21" hidden="1" customHeight="1">
      <c r="B667" s="27"/>
      <c r="C667" s="27"/>
      <c r="D66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66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67" s="26" t="str">
        <f>IF(Table_Text[[#This Row],[Header]]="Yes","",IF(Table_Text[[#This Row],[Property]]&lt;&gt;"",SUBSTITUTE(Table_Text[[#This Row],[Type]]," ","")&amp;SUBSTITUTE(Table_Text[[#This Row],[Property]]," ",""),""))</f>
        <v/>
      </c>
      <c r="G66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67" s="68" t="str">
        <f ca="1">SUBSTITUTE(SUBSTITUTE(SUBSTITUTE(SUBSTITUTE(SUBSTITUTE(SUBSTITUTE(SUBSTITUTE(SUBSTITUTE(
TRIM(CLEAN(Table_Text[[#This Row],[Config]])),
" {","{"),
"{ ","{"),
" }","}"),
"} ","}"),
" [","["),
"[ ","["),
" ]","]"),
"] ","]")</f>
        <v/>
      </c>
      <c r="I66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67" s="26" t="str">
        <f ca="1">SUBSTITUTE(SUBSTITUTE(SUBSTITUTE(SUBSTITUTE(SUBSTITUTE(SUBSTITUTE(SUBSTITUTE(SUBSTITUTE(
TRIM(CLEAN(Table_Text[[#This Row],[Quote]])),
" {","{"),
"{ ","{"),
" }","}"),
"} ","}"),
" [","["),
"[ ","["),
" ]","]"),
"] ","]")</f>
        <v/>
      </c>
      <c r="K667" s="26"/>
      <c r="L667" s="52"/>
    </row>
    <row r="668" spans="2:12" s="22" customFormat="1" ht="21" customHeight="1">
      <c r="B668" s="168" t="s">
        <v>615</v>
      </c>
      <c r="C668" s="27"/>
      <c r="D66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66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68" s="26" t="str">
        <f ca="1">IF(Table_Text[[#This Row],[Header]]="Yes","",IF(Table_Text[[#This Row],[Property]]&lt;&gt;"",SUBSTITUTE(Table_Text[[#This Row],[Type]]," ","")&amp;SUBSTITUTE(Table_Text[[#This Row],[Property]]," ",""),""))</f>
        <v>EndorsementUnderwriterApprovedTopHeading</v>
      </c>
      <c r="G66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68" s="68" t="str">
        <f ca="1">SUBSTITUTE(SUBSTITUTE(SUBSTITUTE(SUBSTITUTE(SUBSTITUTE(SUBSTITUTE(SUBSTITUTE(SUBSTITUTE(
TRIM(CLEAN(Table_Text[[#This Row],[Config]])),
" {","{"),
"{ ","{"),
" }","}"),
"} ","}"),
" [","["),
"[ ","["),
" ]","]"),
"] ","]")</f>
        <v>"topHeading":{"text": "Special Insurance"},</v>
      </c>
      <c r="I66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68" s="26" t="str">
        <f ca="1">SUBSTITUTE(SUBSTITUTE(SUBSTITUTE(SUBSTITUTE(SUBSTITUTE(SUBSTITUTE(SUBSTITUTE(SUBSTITUTE(
TRIM(CLEAN(Table_Text[[#This Row],[Quote]])),
" {","{"),
"{ ","{"),
" }","}"),
"} ","}"),
" [","["),
"[ ","["),
" ]","]"),
"] ","]")</f>
        <v>"topHeading": "Special Insurance",</v>
      </c>
      <c r="K668" s="26"/>
      <c r="L668" s="52" t="str">
        <f>L19</f>
        <v>Special Insurance</v>
      </c>
    </row>
    <row r="669" spans="2:12" s="22" customFormat="1" ht="21" customHeight="1">
      <c r="B669" s="250" t="s">
        <v>383</v>
      </c>
      <c r="C669" s="27"/>
      <c r="D66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66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69" s="26" t="str">
        <f ca="1">IF(Table_Text[[#This Row],[Header]]="Yes","",IF(Table_Text[[#This Row],[Property]]&lt;&gt;"",SUBSTITUTE(Table_Text[[#This Row],[Type]]," ","")&amp;SUBSTITUTE(Table_Text[[#This Row],[Property]]," ",""),""))</f>
        <v>EndorsementUnderwriterApprovedHeading</v>
      </c>
      <c r="G66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Released"
        },</v>
      </c>
      <c r="H669" s="68" t="str">
        <f ca="1">SUBSTITUTE(SUBSTITUTE(SUBSTITUTE(SUBSTITUTE(SUBSTITUTE(SUBSTITUTE(SUBSTITUTE(SUBSTITUTE(
TRIM(CLEAN(Table_Text[[#This Row],[Config]])),
" {","{"),
"{ ","{"),
" }","}"),
"} ","}"),
" [","["),
"[ ","["),
" ]","]"),
"] ","]")</f>
        <v>"heading":{"text": "Quote Released"},</v>
      </c>
      <c r="I66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Released",</v>
      </c>
      <c r="J669" s="26" t="str">
        <f ca="1">SUBSTITUTE(SUBSTITUTE(SUBSTITUTE(SUBSTITUTE(SUBSTITUTE(SUBSTITUTE(SUBSTITUTE(SUBSTITUTE(
TRIM(CLEAN(Table_Text[[#This Row],[Quote]])),
" {","{"),
"{ ","{"),
" }","}"),
"} ","}"),
" [","["),
"[ ","["),
" ]","]"),
"] ","]")</f>
        <v>"heading": "Quote Released",</v>
      </c>
      <c r="K669" s="26"/>
      <c r="L669" s="52" t="s">
        <v>1294</v>
      </c>
    </row>
    <row r="670" spans="2:12" s="22" customFormat="1" ht="21" customHeight="1">
      <c r="B670" s="250" t="s">
        <v>37</v>
      </c>
      <c r="C670" s="27"/>
      <c r="D670"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670"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70" s="26" t="str">
        <f ca="1">IF(Table_Text[[#This Row],[Header]]="Yes","",IF(Table_Text[[#This Row],[Property]]&lt;&gt;"",SUBSTITUTE(Table_Text[[#This Row],[Type]]," ","")&amp;SUBSTITUTE(Table_Text[[#This Row],[Property]]," ",""),""))</f>
        <v>EndorsementUnderwriterApprovedText</v>
      </c>
      <c r="G670"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had been endorsed and released to the customer, who can now complete the purchase of their policy."
        },</v>
      </c>
      <c r="H670" s="68" t="str">
        <f ca="1">SUBSTITUTE(SUBSTITUTE(SUBSTITUTE(SUBSTITUTE(SUBSTITUTE(SUBSTITUTE(SUBSTITUTE(SUBSTITUTE(
TRIM(CLEAN(Table_Text[[#This Row],[Config]])),
" {","{"),
"{ ","{"),
" }","}"),
"} ","}"),
" [","["),
"[ ","["),
" ]","]"),
"] ","]")</f>
        <v>"text":{"text": "This quote had been endorsed and released to the customer, who can now complete the purchase of their policy."},</v>
      </c>
      <c r="I670"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had been endorsed and released to the customer, who can now complete the purchase of their policy.",</v>
      </c>
      <c r="J670" s="26" t="str">
        <f ca="1">SUBSTITUTE(SUBSTITUTE(SUBSTITUTE(SUBSTITUTE(SUBSTITUTE(SUBSTITUTE(SUBSTITUTE(SUBSTITUTE(
TRIM(CLEAN(Table_Text[[#This Row],[Quote]])),
" {","{"),
"{ ","{"),
" }","}"),
"} ","}"),
" [","["),
"[ ","["),
" ]","]"),
"] ","]")</f>
        <v>"text": "This quote had been endorsed and released to the customer, who can now complete the purchase of their policy.",</v>
      </c>
      <c r="K670" s="26"/>
      <c r="L670" s="52" t="s">
        <v>958</v>
      </c>
    </row>
    <row r="671" spans="2:12" s="22" customFormat="1" ht="21" customHeight="1">
      <c r="B671" s="27" t="s">
        <v>1670</v>
      </c>
      <c r="C671" s="27"/>
      <c r="D67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67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71" s="26" t="str">
        <f ca="1">IF(Table_Text[[#This Row],[Header]]="Yes","",IF(Table_Text[[#This Row],[Property]]&lt;&gt;"",SUBSTITUTE(Table_Text[[#This Row],[Type]]," ","")&amp;SUBSTITUTE(Table_Text[[#This Row],[Property]]," ",""),""))</f>
        <v>EndorsementUnderwriterApprovedCloseButton</v>
      </c>
      <c r="G67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71" s="68" t="str">
        <f ca="1">SUBSTITUTE(SUBSTITUTE(SUBSTITUTE(SUBSTITUTE(SUBSTITUTE(SUBSTITUTE(SUBSTITUTE(SUBSTITUTE(
TRIM(CLEAN(Table_Text[[#This Row],[Config]])),
" {","{"),
"{ ","{"),
" }","}"),
"} ","}"),
" [","["),
"[ ","["),
" ]","]"),
"] ","]")</f>
        <v>"closeButton":{"text": "Close", "icon": "fa fa-check"},</v>
      </c>
      <c r="I67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71" s="26" t="str">
        <f ca="1">SUBSTITUTE(SUBSTITUTE(SUBSTITUTE(SUBSTITUTE(SUBSTITUTE(SUBSTITUTE(SUBSTITUTE(SUBSTITUTE(
TRIM(CLEAN(Table_Text[[#This Row],[Quote]])),
" {","{"),
"{ ","{"),
" }","}"),
"} ","}"),
" [","["),
"[ ","["),
" ]","]"),
"] ","]")</f>
        <v>"closeButton": "Close",</v>
      </c>
      <c r="K671" s="198" t="s">
        <v>746</v>
      </c>
      <c r="L671" s="52" t="s">
        <v>1321</v>
      </c>
    </row>
    <row r="672" spans="2:12" s="22" customFormat="1" ht="21" customHeight="1">
      <c r="B672" s="27" t="s">
        <v>1095</v>
      </c>
      <c r="C672" s="27"/>
      <c r="D67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Approved</v>
      </c>
      <c r="E67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72" s="26" t="str">
        <f ca="1">IF(Table_Text[[#This Row],[Header]]="Yes","",IF(Table_Text[[#This Row],[Property]]&lt;&gt;"",SUBSTITUTE(Table_Text[[#This Row],[Type]]," ","")&amp;SUBSTITUTE(Table_Text[[#This Row],[Property]]," ",""),""))</f>
        <v>EndorsementUnderwriterApprovedCloseButtonLabel</v>
      </c>
      <c r="G67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72" s="68" t="str">
        <f ca="1">SUBSTITUTE(SUBSTITUTE(SUBSTITUTE(SUBSTITUTE(SUBSTITUTE(SUBSTITUTE(SUBSTITUTE(SUBSTITUTE(
TRIM(CLEAN(Table_Text[[#This Row],[Config]])),
" {","{"),
"{ ","{"),
" }","}"),
"} ","}"),
" [","["),
"[ ","["),
" ]","]"),
"] ","]")</f>
        <v>"closeButtonLabel":{"text": "Close"}},</v>
      </c>
      <c r="I67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72" s="26" t="str">
        <f ca="1">SUBSTITUTE(SUBSTITUTE(SUBSTITUTE(SUBSTITUTE(SUBSTITUTE(SUBSTITUTE(SUBSTITUTE(SUBSTITUTE(
TRIM(CLEAN(Table_Text[[#This Row],[Quote]])),
" {","{"),
"{ ","{"),
" }","}"),
"} ","}"),
" [","["),
"[ ","["),
" ]","]"),
"] ","]")</f>
        <v>"closeButtonLabel": "Close"},</v>
      </c>
      <c r="K672" s="26"/>
      <c r="L672" s="52" t="s">
        <v>1321</v>
      </c>
    </row>
    <row r="673" spans="2:12" s="22" customFormat="1" ht="21" customHeight="1" thickBot="1">
      <c r="B673" s="221" t="s">
        <v>952</v>
      </c>
      <c r="C673" s="221" t="s">
        <v>60</v>
      </c>
      <c r="D673"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73"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endorsementUnderwriterReturned</v>
      </c>
      <c r="F673" s="221" t="str">
        <f>IF(Table_Text[[#This Row],[Header]]="Yes","",IF(Table_Text[[#This Row],[Property]]&lt;&gt;"",SUBSTITUTE(Table_Text[[#This Row],[Type]]," ","")&amp;SUBSTITUTE(Table_Text[[#This Row],[Property]]," ",""),""))</f>
        <v/>
      </c>
      <c r="G673"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"endorsementUnderwriterReturned": {</v>
      </c>
      <c r="H673" s="221" t="str">
        <f ca="1">SUBSTITUTE(SUBSTITUTE(SUBSTITUTE(SUBSTITUTE(SUBSTITUTE(SUBSTITUTE(SUBSTITUTE(SUBSTITUTE(
TRIM(CLEAN(Table_Text[[#This Row],[Config]])),
" {","{"),
"{ ","{"),
" }","}"),
"} ","}"),
" [","["),
"[ ","["),
" ]","]"),
"] ","]")</f>
        <v>"endorsementUnderwriterReturned":{</v>
      </c>
      <c r="I673"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"endorsementUnderwriterReturned": {</v>
      </c>
      <c r="J673" s="221" t="str">
        <f ca="1">SUBSTITUTE(SUBSTITUTE(SUBSTITUTE(SUBSTITUTE(SUBSTITUTE(SUBSTITUTE(SUBSTITUTE(SUBSTITUTE(
TRIM(CLEAN(Table_Text[[#This Row],[Quote]])),
" {","{"),
"{ ","{"),
" }","}"),
"} ","}"),
" [","["),
"[ ","["),
" ]","]"),
"] ","]")</f>
        <v>"endorsementUnderwriterReturned":{</v>
      </c>
      <c r="K673" s="221"/>
      <c r="L673" s="69"/>
    </row>
    <row r="674" spans="2:12" s="22" customFormat="1" ht="21" hidden="1" customHeight="1">
      <c r="B674" s="27"/>
      <c r="C674" s="27"/>
      <c r="D67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67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74" s="26" t="str">
        <f>IF(Table_Text[[#This Row],[Header]]="Yes","",IF(Table_Text[[#This Row],[Property]]&lt;&gt;"",SUBSTITUTE(Table_Text[[#This Row],[Type]]," ","")&amp;SUBSTITUTE(Table_Text[[#This Row],[Property]]," ",""),""))</f>
        <v/>
      </c>
      <c r="G67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74" s="68" t="str">
        <f ca="1">SUBSTITUTE(SUBSTITUTE(SUBSTITUTE(SUBSTITUTE(SUBSTITUTE(SUBSTITUTE(SUBSTITUTE(SUBSTITUTE(
TRIM(CLEAN(Table_Text[[#This Row],[Config]])),
" {","{"),
"{ ","{"),
" }","}"),
"} ","}"),
" [","["),
"[ ","["),
" ]","]"),
"] ","]")</f>
        <v/>
      </c>
      <c r="I67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74" s="26" t="str">
        <f ca="1">SUBSTITUTE(SUBSTITUTE(SUBSTITUTE(SUBSTITUTE(SUBSTITUTE(SUBSTITUTE(SUBSTITUTE(SUBSTITUTE(
TRIM(CLEAN(Table_Text[[#This Row],[Quote]])),
" {","{"),
"{ ","{"),
" }","}"),
"} ","}"),
" [","["),
"[ ","["),
" ]","]"),
"] ","]")</f>
        <v/>
      </c>
      <c r="K674" s="26"/>
      <c r="L674" s="52"/>
    </row>
    <row r="675" spans="2:12" s="22" customFormat="1" ht="21" customHeight="1">
      <c r="B675" s="168" t="s">
        <v>615</v>
      </c>
      <c r="C675" s="27"/>
      <c r="D67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67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75" s="26" t="str">
        <f ca="1">IF(Table_Text[[#This Row],[Header]]="Yes","",IF(Table_Text[[#This Row],[Property]]&lt;&gt;"",SUBSTITUTE(Table_Text[[#This Row],[Type]]," ","")&amp;SUBSTITUTE(Table_Text[[#This Row],[Property]]," ",""),""))</f>
        <v>EndorsementUnderwriterReturnedTopHeading</v>
      </c>
      <c r="G67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75" s="68" t="str">
        <f ca="1">SUBSTITUTE(SUBSTITUTE(SUBSTITUTE(SUBSTITUTE(SUBSTITUTE(SUBSTITUTE(SUBSTITUTE(SUBSTITUTE(
TRIM(CLEAN(Table_Text[[#This Row],[Config]])),
" {","{"),
"{ ","{"),
" }","}"),
"} ","}"),
" [","["),
"[ ","["),
" ]","]"),
"] ","]")</f>
        <v>"topHeading":{"text": "Special Insurance"},</v>
      </c>
      <c r="I67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75" s="26" t="str">
        <f ca="1">SUBSTITUTE(SUBSTITUTE(SUBSTITUTE(SUBSTITUTE(SUBSTITUTE(SUBSTITUTE(SUBSTITUTE(SUBSTITUTE(
TRIM(CLEAN(Table_Text[[#This Row],[Quote]])),
" {","{"),
"{ ","{"),
" }","}"),
"} ","}"),
" [","["),
"[ ","["),
" ]","]"),
"] ","]")</f>
        <v>"topHeading": "Special Insurance",</v>
      </c>
      <c r="K675" s="26"/>
      <c r="L675" s="52" t="str">
        <f>L19</f>
        <v>Special Insurance</v>
      </c>
    </row>
    <row r="676" spans="2:12" s="22" customFormat="1" ht="21" customHeight="1">
      <c r="B676" s="250" t="s">
        <v>383</v>
      </c>
      <c r="C676" s="27"/>
      <c r="D67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67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76" s="26" t="str">
        <f ca="1">IF(Table_Text[[#This Row],[Header]]="Yes","",IF(Table_Text[[#This Row],[Property]]&lt;&gt;"",SUBSTITUTE(Table_Text[[#This Row],[Type]]," ","")&amp;SUBSTITUTE(Table_Text[[#This Row],[Property]]," ",""),""))</f>
        <v>EndorsementUnderwriterReturnedHeading</v>
      </c>
      <c r="G67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Returned"
        },</v>
      </c>
      <c r="H676" s="68" t="str">
        <f ca="1">SUBSTITUTE(SUBSTITUTE(SUBSTITUTE(SUBSTITUTE(SUBSTITUTE(SUBSTITUTE(SUBSTITUTE(SUBSTITUTE(
TRIM(CLEAN(Table_Text[[#This Row],[Config]])),
" {","{"),
"{ ","{"),
" }","}"),
"} ","}"),
" [","["),
"[ ","["),
" ]","]"),
"] ","]")</f>
        <v>"heading":{"text": "Quote Returned"},</v>
      </c>
      <c r="I67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Returned",</v>
      </c>
      <c r="J676" s="26" t="str">
        <f ca="1">SUBSTITUTE(SUBSTITUTE(SUBSTITUTE(SUBSTITUTE(SUBSTITUTE(SUBSTITUTE(SUBSTITUTE(SUBSTITUTE(
TRIM(CLEAN(Table_Text[[#This Row],[Quote]])),
" {","{"),
"{ ","{"),
" }","}"),
"} ","}"),
" [","["),
"[ ","["),
" ]","]"),
"] ","]")</f>
        <v>"heading": "Quote Returned",</v>
      </c>
      <c r="K676" s="26"/>
      <c r="L676" s="52" t="s">
        <v>959</v>
      </c>
    </row>
    <row r="677" spans="2:12" s="22" customFormat="1" ht="21" customHeight="1">
      <c r="B677" s="250" t="s">
        <v>37</v>
      </c>
      <c r="C677" s="27"/>
      <c r="D677"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677"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77" s="26" t="str">
        <f ca="1">IF(Table_Text[[#This Row],[Header]]="Yes","",IF(Table_Text[[#This Row],[Property]]&lt;&gt;"",SUBSTITUTE(Table_Text[[#This Row],[Type]]," ","")&amp;SUBSTITUTE(Table_Text[[#This Row],[Property]]," ",""),""))</f>
        <v>EndorsementUnderwriterReturnedText</v>
      </c>
      <c r="G67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returned to the customer with your comments. Another referral may be triggered before they can complete the purchase of their policy, depending on how they respond to your comments."
        },</v>
      </c>
      <c r="H677" s="68" t="str">
        <f ca="1">SUBSTITUTE(SUBSTITUTE(SUBSTITUTE(SUBSTITUTE(SUBSTITUTE(SUBSTITUTE(SUBSTITUTE(SUBSTITUTE(
TRIM(CLEAN(Table_Text[[#This Row],[Config]])),
" {","{"),
"{ ","{"),
" }","}"),
"} ","}"),
" [","["),
"[ ","["),
" ]","]"),
"] ","]")</f>
        <v>"text":{"text": "This quote has been returned to the customer with your comments. Another referral may be triggered before they can complete the purchase of their policy, depending on how they respond to your comments."},</v>
      </c>
      <c r="I677"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returned to the customer with your comments. Another referral may be triggered before they can complete the purchase of their policy, depending on how they respond to your comments.",</v>
      </c>
      <c r="J677" s="26" t="str">
        <f ca="1">SUBSTITUTE(SUBSTITUTE(SUBSTITUTE(SUBSTITUTE(SUBSTITUTE(SUBSTITUTE(SUBSTITUTE(SUBSTITUTE(
TRIM(CLEAN(Table_Text[[#This Row],[Quote]])),
" {","{"),
"{ ","{"),
" }","}"),
"} ","}"),
" [","["),
"[ ","["),
" ]","]"),
"] ","]")</f>
        <v>"text": "This quote has been returned to the customer with your comments. Another referral may be triggered before they can complete the purchase of their policy, depending on how they respond to your comments.",</v>
      </c>
      <c r="K677" s="26"/>
      <c r="L677" s="52" t="s">
        <v>957</v>
      </c>
    </row>
    <row r="678" spans="2:12" s="22" customFormat="1" ht="21" customHeight="1">
      <c r="B678" s="27" t="s">
        <v>1670</v>
      </c>
      <c r="C678" s="27"/>
      <c r="D678"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678"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78" s="26" t="str">
        <f ca="1">IF(Table_Text[[#This Row],[Header]]="Yes","",IF(Table_Text[[#This Row],[Property]]&lt;&gt;"",SUBSTITUTE(Table_Text[[#This Row],[Type]]," ","")&amp;SUBSTITUTE(Table_Text[[#This Row],[Property]]," ",""),""))</f>
        <v>EndorsementUnderwriterReturnedCloseButton</v>
      </c>
      <c r="G67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78" s="68" t="str">
        <f ca="1">SUBSTITUTE(SUBSTITUTE(SUBSTITUTE(SUBSTITUTE(SUBSTITUTE(SUBSTITUTE(SUBSTITUTE(SUBSTITUTE(
TRIM(CLEAN(Table_Text[[#This Row],[Config]])),
" {","{"),
"{ ","{"),
" }","}"),
"} ","}"),
" [","["),
"[ ","["),
" ]","]"),
"] ","]")</f>
        <v>"closeButton":{"text": "Close", "icon": "fa fa-check"},</v>
      </c>
      <c r="I678"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78" s="26" t="str">
        <f ca="1">SUBSTITUTE(SUBSTITUTE(SUBSTITUTE(SUBSTITUTE(SUBSTITUTE(SUBSTITUTE(SUBSTITUTE(SUBSTITUTE(
TRIM(CLEAN(Table_Text[[#This Row],[Quote]])),
" {","{"),
"{ ","{"),
" }","}"),
"} ","}"),
" [","["),
"[ ","["),
" ]","]"),
"] ","]")</f>
        <v>"closeButton": "Close",</v>
      </c>
      <c r="K678" s="198" t="s">
        <v>746</v>
      </c>
      <c r="L678" s="52" t="s">
        <v>1321</v>
      </c>
    </row>
    <row r="679" spans="2:12" s="22" customFormat="1" ht="21" customHeight="1">
      <c r="B679" s="27" t="s">
        <v>1095</v>
      </c>
      <c r="C679" s="27"/>
      <c r="D679"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Returned</v>
      </c>
      <c r="E67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79" s="26" t="str">
        <f ca="1">IF(Table_Text[[#This Row],[Header]]="Yes","",IF(Table_Text[[#This Row],[Property]]&lt;&gt;"",SUBSTITUTE(Table_Text[[#This Row],[Type]]," ","")&amp;SUBSTITUTE(Table_Text[[#This Row],[Property]]," ",""),""))</f>
        <v>EndorsementUnderwriterReturnedCloseButtonLabel</v>
      </c>
      <c r="G67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79" s="68" t="str">
        <f ca="1">SUBSTITUTE(SUBSTITUTE(SUBSTITUTE(SUBSTITUTE(SUBSTITUTE(SUBSTITUTE(SUBSTITUTE(SUBSTITUTE(
TRIM(CLEAN(Table_Text[[#This Row],[Config]])),
" {","{"),
"{ ","{"),
" }","}"),
"} ","}"),
" [","["),
"[ ","["),
" ]","]"),
"] ","]")</f>
        <v>"closeButtonLabel":{"text": "Close"}},</v>
      </c>
      <c r="I679"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79" s="26" t="str">
        <f ca="1">SUBSTITUTE(SUBSTITUTE(SUBSTITUTE(SUBSTITUTE(SUBSTITUTE(SUBSTITUTE(SUBSTITUTE(SUBSTITUTE(
TRIM(CLEAN(Table_Text[[#This Row],[Quote]])),
" {","{"),
"{ ","{"),
" }","}"),
"} ","}"),
" [","["),
"[ ","["),
" ]","]"),
"] ","]")</f>
        <v>"closeButtonLabel": "Close"},</v>
      </c>
      <c r="K679" s="26"/>
      <c r="L679" s="52" t="s">
        <v>1321</v>
      </c>
    </row>
    <row r="680" spans="2:12" s="22" customFormat="1" ht="21" customHeight="1" thickBot="1">
      <c r="B680" s="221" t="s">
        <v>951</v>
      </c>
      <c r="C680" s="221" t="s">
        <v>60</v>
      </c>
      <c r="D680" s="22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80" s="22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endorsementUnderwriterDeclined</v>
      </c>
      <c r="F680" s="221" t="str">
        <f>IF(Table_Text[[#This Row],[Header]]="Yes","",IF(Table_Text[[#This Row],[Property]]&lt;&gt;"",SUBSTITUTE(Table_Text[[#This Row],[Type]]," ","")&amp;SUBSTITUTE(Table_Text[[#This Row],[Property]]," ",""),""))</f>
        <v/>
      </c>
      <c r="G680" s="22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"endorsementUnderwriterDeclined": {</v>
      </c>
      <c r="H680" s="221" t="str">
        <f ca="1">SUBSTITUTE(SUBSTITUTE(SUBSTITUTE(SUBSTITUTE(SUBSTITUTE(SUBSTITUTE(SUBSTITUTE(SUBSTITUTE(
TRIM(CLEAN(Table_Text[[#This Row],[Config]])),
" {","{"),
"{ ","{"),
" }","}"),
"} ","}"),
" [","["),
"[ ","["),
" ]","]"),
"] ","]")</f>
        <v>"endorsementUnderwriterDeclined":{</v>
      </c>
      <c r="I680" s="22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"endorsementUnderwriterDeclined": {</v>
      </c>
      <c r="J680" s="221" t="str">
        <f ca="1">SUBSTITUTE(SUBSTITUTE(SUBSTITUTE(SUBSTITUTE(SUBSTITUTE(SUBSTITUTE(SUBSTITUTE(SUBSTITUTE(
TRIM(CLEAN(Table_Text[[#This Row],[Quote]])),
" {","{"),
"{ ","{"),
" }","}"),
"} ","}"),
" [","["),
"[ ","["),
" ]","]"),
"] ","]")</f>
        <v>"endorsementUnderwriterDeclined":{</v>
      </c>
      <c r="K680" s="221"/>
      <c r="L680" s="69"/>
    </row>
    <row r="681" spans="2:12" s="22" customFormat="1" ht="21" hidden="1" customHeight="1">
      <c r="B681" s="27"/>
      <c r="C681" s="27"/>
      <c r="D681"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681"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81" s="26" t="str">
        <f>IF(Table_Text[[#This Row],[Header]]="Yes","",IF(Table_Text[[#This Row],[Property]]&lt;&gt;"",SUBSTITUTE(Table_Text[[#This Row],[Type]]," ","")&amp;SUBSTITUTE(Table_Text[[#This Row],[Property]]," ",""),""))</f>
        <v/>
      </c>
      <c r="G681"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81" s="68" t="str">
        <f ca="1">SUBSTITUTE(SUBSTITUTE(SUBSTITUTE(SUBSTITUTE(SUBSTITUTE(SUBSTITUTE(SUBSTITUTE(SUBSTITUTE(
TRIM(CLEAN(Table_Text[[#This Row],[Config]])),
" {","{"),
"{ ","{"),
" }","}"),
"} ","}"),
" [","["),
"[ ","["),
" ]","]"),
"] ","]")</f>
        <v/>
      </c>
      <c r="I681"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81" s="26" t="str">
        <f ca="1">SUBSTITUTE(SUBSTITUTE(SUBSTITUTE(SUBSTITUTE(SUBSTITUTE(SUBSTITUTE(SUBSTITUTE(SUBSTITUTE(
TRIM(CLEAN(Table_Text[[#This Row],[Quote]])),
" {","{"),
"{ ","{"),
" }","}"),
"} ","}"),
" [","["),
"[ ","["),
" ]","]"),
"] ","]")</f>
        <v/>
      </c>
      <c r="K681" s="26"/>
      <c r="L681" s="52"/>
    </row>
    <row r="682" spans="2:12" s="22" customFormat="1" ht="21" customHeight="1">
      <c r="B682" s="168" t="s">
        <v>615</v>
      </c>
      <c r="C682" s="27"/>
      <c r="D68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68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682" s="26" t="str">
        <f ca="1">IF(Table_Text[[#This Row],[Header]]="Yes","",IF(Table_Text[[#This Row],[Property]]&lt;&gt;"",SUBSTITUTE(Table_Text[[#This Row],[Type]]," ","")&amp;SUBSTITUTE(Table_Text[[#This Row],[Property]]," ",""),""))</f>
        <v>EndorsementUnderwriterDeclinedTopHeading</v>
      </c>
      <c r="G68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"Special Insurance"
        },</v>
      </c>
      <c r="H682" s="68" t="str">
        <f ca="1">SUBSTITUTE(SUBSTITUTE(SUBSTITUTE(SUBSTITUTE(SUBSTITUTE(SUBSTITUTE(SUBSTITUTE(SUBSTITUTE(
TRIM(CLEAN(Table_Text[[#This Row],[Config]])),
" {","{"),
"{ ","{"),
" }","}"),
"} ","}"),
" [","["),
"[ ","["),
" ]","]"),
"] ","]")</f>
        <v>"topHeading":{"text": "Special Insurance"},</v>
      </c>
      <c r="I682"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"Special Insurance",</v>
      </c>
      <c r="J682" s="26" t="str">
        <f ca="1">SUBSTITUTE(SUBSTITUTE(SUBSTITUTE(SUBSTITUTE(SUBSTITUTE(SUBSTITUTE(SUBSTITUTE(SUBSTITUTE(
TRIM(CLEAN(Table_Text[[#This Row],[Quote]])),
" {","{"),
"{ ","{"),
" }","}"),
"} ","}"),
" [","["),
"[ ","["),
" ]","]"),
"] ","]")</f>
        <v>"topHeading": "Special Insurance",</v>
      </c>
      <c r="K682" s="26"/>
      <c r="L682" s="52" t="str">
        <f>L19</f>
        <v>Special Insurance</v>
      </c>
    </row>
    <row r="683" spans="2:12" s="22" customFormat="1" ht="21" customHeight="1">
      <c r="B683" s="250" t="s">
        <v>383</v>
      </c>
      <c r="C683" s="27"/>
      <c r="D683"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683"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heading</v>
      </c>
      <c r="F683" s="26" t="str">
        <f ca="1">IF(Table_Text[[#This Row],[Header]]="Yes","",IF(Table_Text[[#This Row],[Property]]&lt;&gt;"",SUBSTITUTE(Table_Text[[#This Row],[Type]]," ","")&amp;SUBSTITUTE(Table_Text[[#This Row],[Property]]," ",""),""))</f>
        <v>EndorsementUnderwriterDeclinedHeading</v>
      </c>
      <c r="G683"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"heading": {
            "text": "Quote Declined"
        },</v>
      </c>
      <c r="H683" s="68" t="str">
        <f ca="1">SUBSTITUTE(SUBSTITUTE(SUBSTITUTE(SUBSTITUTE(SUBSTITUTE(SUBSTITUTE(SUBSTITUTE(SUBSTITUTE(
TRIM(CLEAN(Table_Text[[#This Row],[Config]])),
" {","{"),
"{ ","{"),
" }","}"),
"} ","}"),
" [","["),
"[ ","["),
" ]","]"),
"] ","]")</f>
        <v>"heading":{"text": "Quote Declined"},</v>
      </c>
      <c r="I683"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"heading": "Quote Declined",</v>
      </c>
      <c r="J683" s="26" t="str">
        <f ca="1">SUBSTITUTE(SUBSTITUTE(SUBSTITUTE(SUBSTITUTE(SUBSTITUTE(SUBSTITUTE(SUBSTITUTE(SUBSTITUTE(
TRIM(CLEAN(Table_Text[[#This Row],[Quote]])),
" {","{"),
"{ ","{"),
" }","}"),
"} ","}"),
" [","["),
"[ ","["),
" ]","]"),
"] ","]")</f>
        <v>"heading": "Quote Declined",</v>
      </c>
      <c r="K683" s="26"/>
      <c r="L683" s="52" t="s">
        <v>599</v>
      </c>
    </row>
    <row r="684" spans="2:12" s="22" customFormat="1" ht="21" customHeight="1">
      <c r="B684" s="250" t="s">
        <v>37</v>
      </c>
      <c r="C684" s="27"/>
      <c r="D684"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684"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text</v>
      </c>
      <c r="F684" s="26" t="str">
        <f ca="1">IF(Table_Text[[#This Row],[Header]]="Yes","",IF(Table_Text[[#This Row],[Property]]&lt;&gt;"",SUBSTITUTE(Table_Text[[#This Row],[Type]]," ","")&amp;SUBSTITUTE(Table_Text[[#This Row],[Property]]," ",""),""))</f>
        <v>EndorsementUnderwriterDeclinedText</v>
      </c>
      <c r="G684"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"text": {
            "text": "This quote has been declined. The customer may choose to edit their quote, and this may result in another referral depending on which questions are answered differently."
        },</v>
      </c>
      <c r="H684" s="68" t="str">
        <f ca="1">SUBSTITUTE(SUBSTITUTE(SUBSTITUTE(SUBSTITUTE(SUBSTITUTE(SUBSTITUTE(SUBSTITUTE(SUBSTITUTE(
TRIM(CLEAN(Table_Text[[#This Row],[Config]])),
" {","{"),
"{ ","{"),
" }","}"),
"} ","}"),
" [","["),
"[ ","["),
" ]","]"),
"] ","]")</f>
        <v>"text":{"text": "This quote has been declined. The customer may choose to edit their quote, and this may result in another referral depending on which questions are answered differently."},</v>
      </c>
      <c r="I684"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"text": "This quote has been declined. The customer may choose to edit their quote, and this may result in another referral depending on which questions are answered differently.",</v>
      </c>
      <c r="J684" s="26" t="str">
        <f ca="1">SUBSTITUTE(SUBSTITUTE(SUBSTITUTE(SUBSTITUTE(SUBSTITUTE(SUBSTITUTE(SUBSTITUTE(SUBSTITUTE(
TRIM(CLEAN(Table_Text[[#This Row],[Quote]])),
" {","{"),
"{ ","{"),
" }","}"),
"} ","}"),
" [","["),
"[ ","["),
" ]","]"),
"] ","]")</f>
        <v>"text": "This quote has been declined. The customer may choose to edit their quote, and this may result in another referral depending on which questions are answered differently.",</v>
      </c>
      <c r="K684" s="26"/>
      <c r="L684" s="52" t="s">
        <v>956</v>
      </c>
    </row>
    <row r="685" spans="2:12" s="22" customFormat="1" ht="21" customHeight="1">
      <c r="B685" s="27" t="s">
        <v>1670</v>
      </c>
      <c r="C685" s="27"/>
      <c r="D685"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685"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v>
      </c>
      <c r="F685" s="26" t="str">
        <f ca="1">IF(Table_Text[[#This Row],[Header]]="Yes","",IF(Table_Text[[#This Row],[Property]]&lt;&gt;"",SUBSTITUTE(Table_Text[[#This Row],[Type]]," ","")&amp;SUBSTITUTE(Table_Text[[#This Row],[Property]]," ",""),""))</f>
        <v>EndorsementUnderwriterDeclinedCloseButton</v>
      </c>
      <c r="G685"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 {
            "text": "Close",
            "icon": "fa fa-check"
        },</v>
      </c>
      <c r="H685" s="68" t="str">
        <f ca="1">SUBSTITUTE(SUBSTITUTE(SUBSTITUTE(SUBSTITUTE(SUBSTITUTE(SUBSTITUTE(SUBSTITUTE(SUBSTITUTE(
TRIM(CLEAN(Table_Text[[#This Row],[Config]])),
" {","{"),
"{ ","{"),
" }","}"),
"} ","}"),
" [","["),
"[ ","["),
" ]","]"),
"] ","]")</f>
        <v>"closeButton":{"text": "Close", "icon": "fa fa-check"},</v>
      </c>
      <c r="I685"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 "Close",</v>
      </c>
      <c r="J685" s="26" t="str">
        <f ca="1">SUBSTITUTE(SUBSTITUTE(SUBSTITUTE(SUBSTITUTE(SUBSTITUTE(SUBSTITUTE(SUBSTITUTE(SUBSTITUTE(
TRIM(CLEAN(Table_Text[[#This Row],[Quote]])),
" {","{"),
"{ ","{"),
" }","}"),
"} ","}"),
" [","["),
"[ ","["),
" ]","]"),
"] ","]")</f>
        <v>"closeButton": "Close",</v>
      </c>
      <c r="K685" s="198" t="s">
        <v>746</v>
      </c>
      <c r="L685" s="52" t="s">
        <v>1321</v>
      </c>
    </row>
    <row r="686" spans="2:12" ht="21" customHeight="1">
      <c r="B686" s="27" t="s">
        <v>1095</v>
      </c>
      <c r="C686" s="27"/>
      <c r="D686"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Endorsement Underwriter Declined</v>
      </c>
      <c r="E68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closeButtonLabel</v>
      </c>
      <c r="F686" s="68" t="str">
        <f ca="1">IF(Table_Text[[#This Row],[Header]]="Yes","",IF(Table_Text[[#This Row],[Property]]&lt;&gt;"",SUBSTITUTE(Table_Text[[#This Row],[Type]]," ","")&amp;SUBSTITUTE(Table_Text[[#This Row],[Property]]," ",""),""))</f>
        <v>EndorsementUnderwriterDeclinedCloseButtonLabel</v>
      </c>
      <c r="G686" s="68"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"closeButtonLabel": {
            "text": "Close"
        }
    }}</v>
      </c>
      <c r="H686" s="68" t="str">
        <f ca="1">SUBSTITUTE(SUBSTITUTE(SUBSTITUTE(SUBSTITUTE(SUBSTITUTE(SUBSTITUTE(SUBSTITUTE(SUBSTITUTE(
TRIM(CLEAN(Table_Text[[#This Row],[Config]])),
" {","{"),
"{ ","{"),
" }","}"),
"} ","}"),
" [","["),
"[ ","["),
" ]","]"),
"] ","]")</f>
        <v>"closeButtonLabel":{"text": "Close"}}}</v>
      </c>
      <c r="I686" s="2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"closeButtonLabel": "Close"
    }}</v>
      </c>
      <c r="J686" s="287" t="str">
        <f ca="1">SUBSTITUTE(SUBSTITUTE(SUBSTITUTE(SUBSTITUTE(SUBSTITUTE(SUBSTITUTE(SUBSTITUTE(SUBSTITUTE(
TRIM(CLEAN(Table_Text[[#This Row],[Quote]])),
" {","{"),
"{ ","{"),
" }","}"),
"} ","}"),
" [","["),
"[ ","["),
" ]","]"),
"] ","]")</f>
        <v>"closeButtonLabel": "Close"}}</v>
      </c>
      <c r="K686" s="26"/>
      <c r="L686" s="52" t="s">
        <v>1321</v>
      </c>
    </row>
  </sheetData>
  <sheetProtection insertRows="0" deleteRows="0"/>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N59"/>
  <sheetViews>
    <sheetView topLeftCell="A25" workbookViewId="0">
      <selection activeCell="E14" sqref="E14"/>
    </sheetView>
  </sheetViews>
  <sheetFormatPr defaultColWidth="9.140625" defaultRowHeight="21" customHeight="1"/>
  <cols>
    <col min="1" max="1" width="9.140625" style="3"/>
    <col min="2" max="2" width="42.5703125" style="23" customWidth="1"/>
    <col min="3" max="3" width="27" style="38" customWidth="1"/>
    <col min="4" max="11" width="19.7109375" style="3" customWidth="1"/>
    <col min="12" max="13" width="9.140625" style="3"/>
    <col min="14" max="14" width="20.85546875" style="3" customWidth="1"/>
    <col min="15" max="16384" width="9.140625" style="3"/>
  </cols>
  <sheetData>
    <row r="2" spans="2:11" ht="47.25" thickBot="1">
      <c r="B2" s="24" t="s">
        <v>626</v>
      </c>
      <c r="C2" s="37"/>
      <c r="D2" s="79"/>
      <c r="E2" s="79"/>
      <c r="F2" s="79"/>
      <c r="G2" s="79"/>
      <c r="H2" s="79"/>
      <c r="I2" s="79"/>
      <c r="J2" s="79"/>
      <c r="K2" s="79"/>
    </row>
    <row r="4" spans="2:11" ht="21" customHeight="1" thickBot="1">
      <c r="B4" s="102" t="s">
        <v>844</v>
      </c>
      <c r="C4" s="102"/>
      <c r="D4" s="4"/>
      <c r="E4" s="4"/>
      <c r="F4" s="4"/>
      <c r="G4" s="4"/>
      <c r="H4" s="4"/>
      <c r="I4" s="4"/>
      <c r="J4" s="4"/>
      <c r="K4" s="4"/>
    </row>
    <row r="6" spans="2:11" ht="15">
      <c r="B6" t="s">
        <v>7</v>
      </c>
      <c r="C6" t="s">
        <v>83</v>
      </c>
      <c r="D6" t="s">
        <v>845</v>
      </c>
      <c r="E6" t="s">
        <v>846</v>
      </c>
      <c r="F6" t="s">
        <v>847</v>
      </c>
      <c r="G6" s="1" t="s">
        <v>848</v>
      </c>
      <c r="H6" s="1" t="s">
        <v>849</v>
      </c>
      <c r="I6" s="1" t="s">
        <v>850</v>
      </c>
      <c r="J6" s="1" t="s">
        <v>851</v>
      </c>
      <c r="K6" s="1" t="s">
        <v>852</v>
      </c>
    </row>
    <row r="7" spans="2:11" ht="21" customHeight="1">
      <c r="B7" t="s">
        <v>37</v>
      </c>
      <c r="C7"/>
      <c r="D7" s="110" t="str">
        <f>IF(Table_Data_Type_Field_Types[[#This Row],[Repeating]]&lt;&gt;"No",""&amp;Table_Data_Type_Field_Types[[#This Row],[Data Type]],"")</f>
        <v>Text</v>
      </c>
      <c r="E7" t="s">
        <v>37</v>
      </c>
      <c r="F7" t="s">
        <v>81</v>
      </c>
      <c r="G7" s="1" t="s">
        <v>87</v>
      </c>
      <c r="H7" s="340" t="s">
        <v>1699</v>
      </c>
      <c r="I7" s="1" t="s">
        <v>62</v>
      </c>
      <c r="J7" s="1" t="s">
        <v>82</v>
      </c>
      <c r="K7" s="1" t="s">
        <v>789</v>
      </c>
    </row>
    <row r="8" spans="2:11" ht="21" customHeight="1">
      <c r="B8" t="s">
        <v>67</v>
      </c>
      <c r="C8"/>
      <c r="D8" s="110" t="str">
        <f>IF(Table_Data_Type_Field_Types[[#This Row],[Repeating]]&lt;&gt;"No",""&amp;Table_Data_Type_Field_Types[[#This Row],[Data Type]],"")</f>
        <v>Currency</v>
      </c>
      <c r="E8" t="s">
        <v>67</v>
      </c>
      <c r="F8" s="1" t="s">
        <v>87</v>
      </c>
      <c r="G8" s="340" t="s">
        <v>1699</v>
      </c>
      <c r="H8" s="1" t="s">
        <v>62</v>
      </c>
      <c r="I8" s="1" t="s">
        <v>82</v>
      </c>
      <c r="J8" s="1" t="s">
        <v>789</v>
      </c>
      <c r="K8" s="1"/>
    </row>
    <row r="9" spans="2:11" ht="21" customHeight="1">
      <c r="B9" t="s">
        <v>66</v>
      </c>
      <c r="C9"/>
      <c r="D9" s="110" t="str">
        <f>IF(Table_Data_Type_Field_Types[[#This Row],[Repeating]]&lt;&gt;"No",""&amp;Table_Data_Type_Field_Types[[#This Row],[Data Type]],"")</f>
        <v>Number</v>
      </c>
      <c r="E9" t="s">
        <v>37</v>
      </c>
      <c r="F9" s="1" t="s">
        <v>87</v>
      </c>
      <c r="G9" s="340" t="s">
        <v>1699</v>
      </c>
      <c r="H9" s="1" t="s">
        <v>62</v>
      </c>
      <c r="I9" s="1" t="s">
        <v>82</v>
      </c>
      <c r="J9" s="1" t="s">
        <v>789</v>
      </c>
      <c r="K9" s="1"/>
    </row>
    <row r="10" spans="2:11" ht="21" customHeight="1">
      <c r="B10" t="s">
        <v>782</v>
      </c>
      <c r="C10"/>
      <c r="D10" s="110" t="str">
        <f>IF(Table_Data_Type_Field_Types[[#This Row],[Repeating]]&lt;&gt;"No",""&amp;Table_Data_Type_Field_Types[[#This Row],[Data Type]],"")</f>
        <v>Percent</v>
      </c>
      <c r="E10" t="s">
        <v>37</v>
      </c>
      <c r="F10" s="1" t="s">
        <v>87</v>
      </c>
      <c r="G10" s="340" t="s">
        <v>1699</v>
      </c>
      <c r="H10" s="1" t="s">
        <v>62</v>
      </c>
      <c r="I10" s="1" t="s">
        <v>82</v>
      </c>
      <c r="J10" s="1" t="s">
        <v>789</v>
      </c>
      <c r="K10" s="1"/>
    </row>
    <row r="11" spans="2:11" ht="21" customHeight="1">
      <c r="B11" s="1" t="s">
        <v>76</v>
      </c>
      <c r="C11" s="1"/>
      <c r="D11" s="152" t="str">
        <f>IF(Table_Data_Type_Field_Types[[#This Row],[Repeating]]&lt;&gt;"No",""&amp;Table_Data_Type_Field_Types[[#This Row],[Data Type]],"")</f>
        <v>Name</v>
      </c>
      <c r="E11" s="1" t="s">
        <v>37</v>
      </c>
      <c r="F11" s="1" t="s">
        <v>87</v>
      </c>
      <c r="G11" s="340" t="s">
        <v>1699</v>
      </c>
      <c r="H11" s="1" t="s">
        <v>62</v>
      </c>
      <c r="I11" s="1" t="s">
        <v>82</v>
      </c>
      <c r="J11" s="1" t="s">
        <v>789</v>
      </c>
      <c r="K11" s="1"/>
    </row>
    <row r="12" spans="2:11" ht="21" customHeight="1">
      <c r="B12" t="s">
        <v>73</v>
      </c>
      <c r="C12"/>
      <c r="D12" s="110" t="str">
        <f>IF(Table_Data_Type_Field_Types[[#This Row],[Repeating]]&lt;&gt;"No",""&amp;Table_Data_Type_Field_Types[[#This Row],[Data Type]],"")</f>
        <v>Date</v>
      </c>
      <c r="E12" t="s">
        <v>73</v>
      </c>
      <c r="F12" s="1" t="s">
        <v>789</v>
      </c>
      <c r="G12" s="1"/>
      <c r="H12" s="1"/>
      <c r="I12" s="1"/>
      <c r="J12" s="1"/>
      <c r="K12" s="1"/>
    </row>
    <row r="13" spans="2:11" ht="21" customHeight="1">
      <c r="B13" s="1" t="s">
        <v>853</v>
      </c>
      <c r="C13" s="1"/>
      <c r="D13" s="152" t="str">
        <f>IF(Table_Data_Type_Field_Types[[#This Row],[Repeating]]&lt;&gt;"No",""&amp;Table_Data_Type_Field_Types[[#This Row],[Data Type]],"")</f>
        <v>Time</v>
      </c>
      <c r="E13" s="1" t="s">
        <v>37</v>
      </c>
      <c r="F13" s="1" t="s">
        <v>789</v>
      </c>
      <c r="G13" s="1"/>
      <c r="H13" s="1"/>
      <c r="I13" s="1"/>
      <c r="J13" s="1"/>
      <c r="K13" s="1"/>
    </row>
    <row r="14" spans="2:11" ht="21" customHeight="1">
      <c r="B14" t="s">
        <v>83</v>
      </c>
      <c r="C14" t="s">
        <v>70</v>
      </c>
      <c r="D14" s="110" t="str">
        <f>IF(Table_Data_Type_Field_Types[[#This Row],[Repeating]]&lt;&gt;"No",""&amp;Table_Data_Type_Field_Types[[#This Row],[Data Type]],"")</f>
        <v/>
      </c>
      <c r="E14" t="s">
        <v>84</v>
      </c>
      <c r="F14"/>
      <c r="G14" s="1"/>
      <c r="H14" s="1"/>
      <c r="I14" s="1"/>
      <c r="J14" s="1"/>
      <c r="K14" s="1"/>
    </row>
    <row r="15" spans="2:11" ht="21" customHeight="1">
      <c r="B15" t="s">
        <v>627</v>
      </c>
      <c r="C15"/>
      <c r="D15" s="110" t="str">
        <f>IF(Table_Data_Type_Field_Types[[#This Row],[Repeating]]&lt;&gt;"No",""&amp;Table_Data_Type_Field_Types[[#This Row],[Data Type]],"")</f>
        <v>Boolean</v>
      </c>
      <c r="E15" t="s">
        <v>490</v>
      </c>
      <c r="F15" t="s">
        <v>799</v>
      </c>
      <c r="G15" s="1" t="s">
        <v>789</v>
      </c>
      <c r="H15" s="1"/>
      <c r="I15" s="1"/>
      <c r="J15" s="1"/>
      <c r="K15" s="1"/>
    </row>
    <row r="16" spans="2:11" ht="21" customHeight="1">
      <c r="B16" t="s">
        <v>78</v>
      </c>
      <c r="C16"/>
      <c r="D16" s="110" t="str">
        <f>IF(Table_Data_Type_Field_Types[[#This Row],[Repeating]]&lt;&gt;"No",""&amp;Table_Data_Type_Field_Types[[#This Row],[Data Type]],"")</f>
        <v>Email</v>
      </c>
      <c r="E16" t="s">
        <v>37</v>
      </c>
      <c r="F16" s="1" t="s">
        <v>789</v>
      </c>
      <c r="G16" s="1"/>
      <c r="H16" s="1"/>
      <c r="I16" s="1"/>
      <c r="J16" s="1"/>
      <c r="K16" s="1"/>
    </row>
    <row r="17" spans="2:14" ht="21" customHeight="1">
      <c r="B17" t="s">
        <v>79</v>
      </c>
      <c r="C17"/>
      <c r="D17" s="110" t="str">
        <f>IF(Table_Data_Type_Field_Types[[#This Row],[Repeating]]&lt;&gt;"No",""&amp;Table_Data_Type_Field_Types[[#This Row],[Data Type]],"")</f>
        <v>Phone</v>
      </c>
      <c r="E17" t="s">
        <v>37</v>
      </c>
      <c r="F17" s="1" t="s">
        <v>789</v>
      </c>
      <c r="G17" s="1"/>
      <c r="H17" s="1"/>
      <c r="I17" s="1"/>
      <c r="J17" s="1"/>
      <c r="K17" s="1"/>
    </row>
    <row r="18" spans="2:14" ht="21" customHeight="1">
      <c r="B18" t="s">
        <v>88</v>
      </c>
      <c r="C18"/>
      <c r="D18" s="110" t="str">
        <f>IF(Table_Data_Type_Field_Types[[#This Row],[Repeating]]&lt;&gt;"No",""&amp;Table_Data_Type_Field_Types[[#This Row],[Data Type]],"")</f>
        <v>Postcode</v>
      </c>
      <c r="E18" t="s">
        <v>37</v>
      </c>
      <c r="F18" s="1" t="s">
        <v>789</v>
      </c>
      <c r="G18" s="1"/>
      <c r="H18" s="1"/>
      <c r="I18" s="1"/>
      <c r="J18" s="1"/>
      <c r="K18" s="1"/>
    </row>
    <row r="19" spans="2:14" ht="21" customHeight="1">
      <c r="B19" t="s">
        <v>628</v>
      </c>
      <c r="C19"/>
      <c r="D19" s="110" t="str">
        <f>IF(Table_Data_Type_Field_Types[[#This Row],[Repeating]]&lt;&gt;"No",""&amp;Table_Data_Type_Field_Types[[#This Row],[Data Type]],"")</f>
        <v>URL</v>
      </c>
      <c r="E19" t="s">
        <v>37</v>
      </c>
      <c r="F19" s="1" t="s">
        <v>789</v>
      </c>
      <c r="G19" s="1"/>
      <c r="H19" s="1"/>
      <c r="I19" s="1"/>
      <c r="J19" s="1"/>
      <c r="K19" s="1"/>
    </row>
    <row r="20" spans="2:14" ht="21" customHeight="1">
      <c r="B20" t="s">
        <v>80</v>
      </c>
      <c r="C20"/>
      <c r="D20" s="110" t="str">
        <f>IF(Table_Data_Type_Field_Types[[#This Row],[Repeating]]&lt;&gt;"No",""&amp;Table_Data_Type_Field_Types[[#This Row],[Data Type]],"")</f>
        <v>ABN</v>
      </c>
      <c r="E20" t="s">
        <v>37</v>
      </c>
      <c r="F20" s="1" t="s">
        <v>789</v>
      </c>
      <c r="G20" s="1"/>
      <c r="H20" s="1"/>
      <c r="I20" s="1"/>
      <c r="J20" s="1"/>
      <c r="K20" s="1"/>
    </row>
    <row r="21" spans="2:14" ht="21" customHeight="1">
      <c r="B21" t="s">
        <v>152</v>
      </c>
      <c r="C21"/>
      <c r="D21" s="110" t="str">
        <f>IF(Table_Data_Type_Field_Types[[#This Row],[Repeating]]&lt;&gt;"No",""&amp;Table_Data_Type_Field_Types[[#This Row],[Data Type]],"")</f>
        <v>Number Plate</v>
      </c>
      <c r="E21" t="s">
        <v>37</v>
      </c>
      <c r="F21" s="1" t="s">
        <v>789</v>
      </c>
      <c r="G21" s="1"/>
      <c r="H21" s="1"/>
      <c r="I21" s="1"/>
      <c r="J21" s="1"/>
      <c r="K21" s="1"/>
    </row>
    <row r="22" spans="2:14" ht="21" customHeight="1">
      <c r="B22" s="1" t="s">
        <v>843</v>
      </c>
      <c r="C22" s="1"/>
      <c r="D22" s="152" t="str">
        <f>IF(Table_Data_Type_Field_Types[[#This Row],[Repeating]]&lt;&gt;"No",""&amp;Table_Data_Type_Field_Types[[#This Row],[Data Type]],"")</f>
        <v>Password</v>
      </c>
      <c r="E22" s="1" t="s">
        <v>843</v>
      </c>
      <c r="F22" s="1"/>
      <c r="G22" s="1"/>
      <c r="H22" s="1"/>
      <c r="I22" s="1"/>
      <c r="J22" s="1"/>
      <c r="K22" s="1"/>
    </row>
    <row r="23" spans="2:14" ht="21" customHeight="1">
      <c r="B23" t="s">
        <v>854</v>
      </c>
      <c r="C23"/>
      <c r="D23" s="110" t="str">
        <f>IF(Table_Data_Type_Field_Types[[#This Row],[Repeating]]&lt;&gt;"No",""&amp;Table_Data_Type_Field_Types[[#This Row],[Data Type]],"")</f>
        <v>Attachment</v>
      </c>
      <c r="E23" t="s">
        <v>854</v>
      </c>
      <c r="F23"/>
      <c r="G23" s="1"/>
      <c r="H23" s="1"/>
      <c r="I23" s="1"/>
      <c r="J23" s="1"/>
      <c r="K23" s="1"/>
    </row>
    <row r="24" spans="2:14" ht="21" customHeight="1">
      <c r="B24" t="s">
        <v>629</v>
      </c>
      <c r="C24"/>
      <c r="D24" s="110" t="str">
        <f>IF(Table_Data_Type_Field_Types[[#This Row],[Repeating]]&lt;&gt;"No",""&amp;Table_Data_Type_Field_Types[[#This Row],[Data Type]],"")</f>
        <v>None</v>
      </c>
      <c r="E24" t="s">
        <v>629</v>
      </c>
      <c r="F24" t="s">
        <v>842</v>
      </c>
      <c r="G24" s="1" t="s">
        <v>855</v>
      </c>
      <c r="H24" s="1"/>
      <c r="I24" s="1"/>
      <c r="J24" s="1"/>
      <c r="K24" s="1"/>
    </row>
    <row r="25" spans="2:14" ht="21" customHeight="1">
      <c r="B25" s="1"/>
      <c r="C25" s="1"/>
      <c r="D25" s="227" t="str">
        <f>IF(Table_Data_Type_Field_Types[[#This Row],[Repeating]]&lt;&gt;"No",""&amp;Table_Data_Type_Field_Types[[#This Row],[Data Type]],"")</f>
        <v/>
      </c>
      <c r="E25" s="1"/>
      <c r="F25" s="1"/>
      <c r="G25" s="1"/>
      <c r="H25" s="1"/>
      <c r="I25" s="1"/>
      <c r="J25" s="1"/>
      <c r="K25" s="1"/>
    </row>
    <row r="27" spans="2:14" ht="21" customHeight="1" thickBot="1">
      <c r="B27" s="102" t="s">
        <v>205</v>
      </c>
      <c r="C27" s="102"/>
      <c r="D27" s="4"/>
      <c r="E27" s="4"/>
      <c r="F27" s="4"/>
      <c r="G27" s="4"/>
      <c r="H27" s="4"/>
      <c r="I27" s="4"/>
      <c r="J27" s="4"/>
      <c r="K27" s="4"/>
    </row>
    <row r="29" spans="2:14" ht="15">
      <c r="B29" t="s">
        <v>6</v>
      </c>
    </row>
    <row r="30" spans="2:14" s="23" customFormat="1" ht="29.25" thickBot="1">
      <c r="B30" s="4" t="s">
        <v>630</v>
      </c>
      <c r="C30" s="38"/>
      <c r="D30" s="3"/>
      <c r="E30" s="3"/>
      <c r="F30" s="3"/>
      <c r="G30" s="3"/>
      <c r="H30" s="3"/>
      <c r="I30" s="3"/>
      <c r="J30" s="3"/>
      <c r="K30" s="3"/>
      <c r="L30" s="3"/>
      <c r="M30" s="3"/>
      <c r="N30" s="3"/>
    </row>
    <row r="31" spans="2:14" s="23" customFormat="1" ht="21" customHeight="1">
      <c r="B31" s="1">
        <v>1</v>
      </c>
      <c r="C31" s="38"/>
      <c r="D31" s="3"/>
      <c r="E31" s="3"/>
      <c r="F31" s="3"/>
      <c r="G31" s="3"/>
      <c r="H31" s="3"/>
      <c r="I31" s="3"/>
      <c r="J31" s="3"/>
      <c r="K31" s="3"/>
      <c r="L31" s="3"/>
      <c r="M31" s="3"/>
      <c r="N31" s="3"/>
    </row>
    <row r="32" spans="2:14" s="23" customFormat="1" ht="21" customHeight="1">
      <c r="B32" s="1">
        <v>2</v>
      </c>
      <c r="C32" s="38"/>
      <c r="D32" s="3"/>
      <c r="E32" s="3"/>
      <c r="F32" s="3"/>
      <c r="G32" s="3"/>
      <c r="H32" s="3"/>
      <c r="I32" s="3"/>
      <c r="J32" s="3"/>
      <c r="K32" s="3"/>
      <c r="L32" s="3"/>
      <c r="M32" s="3"/>
      <c r="N32" s="3"/>
    </row>
    <row r="33" spans="2:14" s="23" customFormat="1" ht="21" customHeight="1">
      <c r="B33" s="1">
        <v>3</v>
      </c>
      <c r="C33" s="38"/>
      <c r="D33" s="3"/>
      <c r="E33" s="3"/>
      <c r="F33" s="3"/>
      <c r="G33" s="3"/>
      <c r="H33" s="3"/>
      <c r="I33" s="3"/>
      <c r="J33" s="3"/>
      <c r="K33" s="3"/>
      <c r="L33" s="3"/>
      <c r="M33" s="3"/>
      <c r="N33" s="3"/>
    </row>
    <row r="34" spans="2:14" s="23" customFormat="1" ht="21" customHeight="1">
      <c r="B34" s="1">
        <v>4</v>
      </c>
      <c r="C34" s="38"/>
      <c r="D34" s="3"/>
      <c r="E34" s="3"/>
      <c r="F34" s="3"/>
      <c r="G34" s="3"/>
      <c r="H34" s="3"/>
      <c r="I34" s="3"/>
      <c r="J34" s="3"/>
      <c r="K34" s="3"/>
      <c r="L34" s="3"/>
      <c r="M34" s="3"/>
      <c r="N34" s="3"/>
    </row>
    <row r="35" spans="2:14" s="23" customFormat="1" ht="21" customHeight="1">
      <c r="B35" s="1">
        <v>5</v>
      </c>
      <c r="C35" s="38"/>
      <c r="D35" s="3"/>
      <c r="E35" s="3"/>
      <c r="F35" s="3"/>
      <c r="G35" s="3"/>
      <c r="H35" s="3"/>
      <c r="I35" s="3"/>
      <c r="J35" s="3"/>
      <c r="K35" s="3"/>
      <c r="L35" s="3"/>
      <c r="M35" s="3"/>
      <c r="N35" s="3"/>
    </row>
    <row r="36" spans="2:14" s="23" customFormat="1" ht="21" customHeight="1">
      <c r="B36" s="1">
        <v>6</v>
      </c>
      <c r="C36" s="38"/>
      <c r="D36" s="3"/>
      <c r="E36" s="3"/>
      <c r="F36" s="3"/>
      <c r="G36" s="3"/>
      <c r="H36" s="3"/>
      <c r="I36" s="3"/>
      <c r="J36" s="3"/>
      <c r="K36" s="3"/>
      <c r="L36" s="3"/>
      <c r="M36" s="3"/>
      <c r="N36" s="3"/>
    </row>
    <row r="37" spans="2:14" s="23" customFormat="1" ht="21" customHeight="1">
      <c r="B37" s="1">
        <v>7</v>
      </c>
      <c r="C37" s="38"/>
      <c r="D37" s="3"/>
      <c r="E37" s="3"/>
      <c r="F37" s="3"/>
      <c r="G37" s="3"/>
      <c r="H37" s="3"/>
      <c r="I37" s="3"/>
      <c r="J37" s="3"/>
      <c r="K37" s="3"/>
      <c r="L37" s="3"/>
      <c r="M37" s="3"/>
      <c r="N37" s="3"/>
    </row>
    <row r="38" spans="2:14" s="23" customFormat="1" ht="21" customHeight="1">
      <c r="B38" s="1">
        <v>8</v>
      </c>
      <c r="C38" s="38"/>
      <c r="D38" s="3"/>
      <c r="E38" s="3"/>
      <c r="F38" s="3"/>
      <c r="G38" s="3"/>
      <c r="H38" s="3"/>
      <c r="I38" s="3"/>
      <c r="J38" s="3"/>
      <c r="K38" s="3"/>
      <c r="L38" s="3"/>
      <c r="M38" s="3"/>
      <c r="N38" s="3"/>
    </row>
    <row r="39" spans="2:14" s="23" customFormat="1" ht="21" customHeight="1">
      <c r="B39" s="1">
        <v>9</v>
      </c>
      <c r="C39" s="38"/>
      <c r="D39" s="3"/>
      <c r="E39" s="3"/>
      <c r="F39" s="3"/>
      <c r="G39" s="3"/>
      <c r="H39" s="3"/>
      <c r="I39" s="3"/>
      <c r="J39" s="3"/>
      <c r="K39" s="3"/>
      <c r="L39" s="3"/>
      <c r="M39" s="3"/>
      <c r="N39" s="3"/>
    </row>
    <row r="40" spans="2:14" s="23" customFormat="1" ht="21" customHeight="1">
      <c r="B40" s="1">
        <v>10</v>
      </c>
      <c r="C40" s="38"/>
      <c r="D40" s="3"/>
      <c r="E40" s="3"/>
      <c r="F40" s="3"/>
      <c r="G40" s="3"/>
      <c r="H40" s="3"/>
      <c r="I40" s="3"/>
      <c r="J40" s="3"/>
      <c r="K40" s="3"/>
      <c r="L40" s="3"/>
      <c r="M40" s="3"/>
      <c r="N40" s="3"/>
    </row>
    <row r="41" spans="2:14" s="23" customFormat="1" ht="21" customHeight="1">
      <c r="B41" s="1">
        <v>11</v>
      </c>
      <c r="C41" s="38"/>
      <c r="D41" s="3"/>
      <c r="E41" s="3"/>
      <c r="F41" s="3"/>
      <c r="G41" s="3"/>
      <c r="H41" s="3"/>
      <c r="I41" s="3"/>
      <c r="J41" s="3"/>
      <c r="K41" s="3"/>
      <c r="L41" s="3"/>
      <c r="M41" s="3"/>
      <c r="N41" s="3"/>
    </row>
    <row r="42" spans="2:14" s="23" customFormat="1" ht="21" customHeight="1">
      <c r="B42" s="1">
        <v>12</v>
      </c>
      <c r="C42" s="38"/>
      <c r="D42" s="3"/>
      <c r="E42" s="3"/>
      <c r="F42" s="3"/>
      <c r="G42" s="3"/>
      <c r="H42" s="3"/>
      <c r="I42" s="3"/>
      <c r="J42" s="3"/>
      <c r="K42" s="3"/>
      <c r="L42" s="3"/>
      <c r="M42" s="3"/>
      <c r="N42" s="3"/>
    </row>
    <row r="43" spans="2:14" s="23" customFormat="1" ht="29.25" thickBot="1">
      <c r="B43" s="4" t="s">
        <v>631</v>
      </c>
      <c r="C43" s="38"/>
      <c r="D43" s="3"/>
      <c r="E43" s="3"/>
      <c r="F43" s="3"/>
      <c r="G43" s="3"/>
      <c r="H43" s="3"/>
      <c r="I43" s="3"/>
      <c r="J43" s="3"/>
      <c r="K43" s="3"/>
      <c r="L43" s="3"/>
      <c r="M43" s="3"/>
      <c r="N43" s="3"/>
    </row>
    <row r="44" spans="2:14" s="23" customFormat="1" ht="21" hidden="1" customHeight="1">
      <c r="B44"/>
      <c r="C44" s="38"/>
      <c r="D44" s="3"/>
      <c r="E44" s="3"/>
      <c r="F44" s="3"/>
      <c r="G44" s="3"/>
      <c r="H44" s="3"/>
      <c r="I44" s="3"/>
      <c r="J44" s="3"/>
      <c r="K44" s="3"/>
      <c r="L44" s="3"/>
      <c r="M44" s="3"/>
      <c r="N44" s="3"/>
    </row>
    <row r="45" spans="2:14" s="23" customFormat="1" ht="21" customHeight="1">
      <c r="B45" t="s">
        <v>60</v>
      </c>
      <c r="C45" s="38"/>
      <c r="D45" s="3"/>
      <c r="E45" s="3"/>
      <c r="F45" s="3"/>
      <c r="G45" s="3"/>
      <c r="H45" s="3"/>
      <c r="I45" s="3"/>
      <c r="J45" s="3"/>
      <c r="K45" s="3"/>
      <c r="L45" s="3"/>
      <c r="M45" s="3"/>
      <c r="N45" s="3"/>
    </row>
    <row r="46" spans="2:14" s="23" customFormat="1" ht="21" customHeight="1">
      <c r="B46" t="s">
        <v>70</v>
      </c>
      <c r="C46" s="38"/>
      <c r="D46" s="3"/>
      <c r="E46" s="3"/>
      <c r="F46" s="3"/>
      <c r="G46" s="3"/>
      <c r="H46" s="3"/>
      <c r="I46" s="3"/>
      <c r="J46" s="3"/>
      <c r="K46" s="3"/>
      <c r="L46" s="3"/>
      <c r="M46" s="3"/>
      <c r="N46" s="3"/>
    </row>
    <row r="47" spans="2:14" s="23" customFormat="1" ht="29.25" thickBot="1">
      <c r="B47" s="4" t="s">
        <v>103</v>
      </c>
      <c r="C47" s="38"/>
      <c r="D47" s="3"/>
      <c r="E47" s="3"/>
      <c r="F47" s="3"/>
      <c r="G47" s="3"/>
      <c r="H47" s="3"/>
      <c r="I47" s="3"/>
      <c r="J47" s="3"/>
      <c r="K47" s="3"/>
      <c r="L47" s="3"/>
      <c r="M47" s="3"/>
      <c r="N47" s="3"/>
    </row>
    <row r="48" spans="2:14" ht="21" customHeight="1">
      <c r="B48" s="1" t="s">
        <v>180</v>
      </c>
    </row>
    <row r="49" spans="2:2" ht="21" customHeight="1">
      <c r="B49" s="1" t="s">
        <v>181</v>
      </c>
    </row>
    <row r="50" spans="2:2" ht="21" customHeight="1">
      <c r="B50" s="1" t="s">
        <v>182</v>
      </c>
    </row>
    <row r="51" spans="2:2" ht="21" customHeight="1">
      <c r="B51" s="1" t="s">
        <v>183</v>
      </c>
    </row>
    <row r="52" spans="2:2" ht="29.25" thickBot="1">
      <c r="B52" s="4" t="s">
        <v>105</v>
      </c>
    </row>
    <row r="53" spans="2:2" ht="21" customHeight="1">
      <c r="B53" s="1" t="s">
        <v>184</v>
      </c>
    </row>
    <row r="54" spans="2:2" ht="21" customHeight="1">
      <c r="B54" s="1" t="s">
        <v>185</v>
      </c>
    </row>
    <row r="55" spans="2:2" ht="21" customHeight="1">
      <c r="B55" s="1" t="s">
        <v>186</v>
      </c>
    </row>
    <row r="56" spans="2:2" ht="29.25" thickBot="1">
      <c r="B56" s="4" t="s">
        <v>1913</v>
      </c>
    </row>
    <row r="57" spans="2:2" ht="21" customHeight="1">
      <c r="B57" s="1" t="s">
        <v>1914</v>
      </c>
    </row>
    <row r="58" spans="2:2" ht="21" customHeight="1">
      <c r="B58" s="1" t="s">
        <v>1916</v>
      </c>
    </row>
    <row r="59" spans="2:2" ht="21" customHeight="1">
      <c r="B59" s="1" t="s">
        <v>1915</v>
      </c>
    </row>
  </sheetData>
  <sheetProtection insertRows="0" deleteRows="0"/>
  <pageMargins left="0.7" right="0.7" top="0.75" bottom="0.75" header="0.3" footer="0.3"/>
  <pageSetup paperSize="9" orientation="portrait"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L12"/>
  <sheetViews>
    <sheetView workbookViewId="0"/>
  </sheetViews>
  <sheetFormatPr defaultColWidth="9.140625" defaultRowHeight="21" customHeight="1"/>
  <cols>
    <col min="1" max="1" width="9.140625" style="21"/>
    <col min="2" max="2" width="42.85546875" style="21" customWidth="1"/>
    <col min="3" max="3" width="42.85546875" style="21" hidden="1" customWidth="1"/>
    <col min="4" max="4" width="9.140625" style="21" hidden="1" customWidth="1"/>
    <col min="5" max="6" width="23" style="21" hidden="1" customWidth="1"/>
    <col min="7" max="7" width="21.5703125" style="21" hidden="1" customWidth="1"/>
    <col min="8" max="8" width="54.85546875" style="21" hidden="1" customWidth="1"/>
    <col min="9" max="10" width="50.42578125" style="21" hidden="1" customWidth="1"/>
    <col min="11" max="11" width="47.42578125" style="21" hidden="1" customWidth="1"/>
    <col min="12" max="12" width="28.5703125" style="21" customWidth="1"/>
    <col min="13" max="13" width="21" style="21" customWidth="1"/>
    <col min="14" max="16384" width="9.140625" style="21"/>
  </cols>
  <sheetData>
    <row r="2" spans="2:12" ht="47.25" thickBot="1">
      <c r="B2" s="19" t="s">
        <v>632</v>
      </c>
      <c r="C2" s="19"/>
      <c r="D2" s="19"/>
      <c r="E2" s="19"/>
      <c r="F2" s="19"/>
      <c r="G2" s="19"/>
      <c r="H2" s="19"/>
      <c r="I2" s="19"/>
      <c r="J2" s="19"/>
      <c r="K2" s="19"/>
      <c r="L2" s="19"/>
    </row>
    <row r="4" spans="2:12" ht="21" customHeight="1">
      <c r="B4" s="21" t="s">
        <v>633</v>
      </c>
    </row>
    <row r="6" spans="2:12" ht="15">
      <c r="B6" s="16" t="s">
        <v>1</v>
      </c>
      <c r="C6" s="16" t="s">
        <v>2</v>
      </c>
      <c r="D6" s="16" t="s">
        <v>3</v>
      </c>
      <c r="E6" s="16" t="s">
        <v>4</v>
      </c>
      <c r="F6" s="16" t="s">
        <v>5</v>
      </c>
      <c r="G6" s="16" t="s">
        <v>37</v>
      </c>
      <c r="H6" s="16" t="s">
        <v>38</v>
      </c>
      <c r="I6" s="16" t="s">
        <v>576</v>
      </c>
      <c r="J6" s="16" t="s">
        <v>577</v>
      </c>
      <c r="K6" s="16" t="s">
        <v>628</v>
      </c>
      <c r="L6" s="16" t="s">
        <v>6</v>
      </c>
    </row>
    <row r="7" spans="2:12" ht="29.25" thickBot="1">
      <c r="B7" s="15" t="s">
        <v>634</v>
      </c>
      <c r="C7" s="15" t="s">
        <v>60</v>
      </c>
      <c r="D7" s="15"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15"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15" t="str">
        <f>IF(Table_Policy[[#This Row],[Header]]="Yes","",IF(Table_Policy[[#This Row],[Property]]&lt;&gt;"",SUBSTITUTE(Table_Policy[[#This Row],[Type]]," ","")&amp;SUBSTITUTE(Table_Policy[[#This Row],[Property]]," ",""),""))</f>
        <v/>
      </c>
      <c r="G7" s="15" t="str">
        <f>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15" t="str">
        <f>IF(OR(Table_Policy[[#This Row],[Header]]="Yes",Table_Policy[[#This Row],[Text]]=""),"",IF(OR(Table_Policy[[#This Row],[Text]]="true",Table_Policy[[#This Row],[Text]]="false",ISNUMBER(Table_Policy[[#This Row],[Text]])),Table_Policy[[#This Row],[Text]],""""&amp;Table_Policy[[#This Row],[Text]]&amp;""""))</f>
        <v/>
      </c>
      <c r="I7" s="15"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15" t="str">
        <f ca="1">SUBSTITUTE(SUBSTITUTE(SUBSTITUTE(SUBSTITUTE(SUBSTITUTE(SUBSTITUTE(SUBSTITUTE(SUBSTITUTE(
TRIM(CLEAN(Table_Policy[[#This Row],[Quote]])),
" {","{"),
"{ ","{"),
" }","}"),
"} ","}"),
" [","["),
"[ ","["),
" ]","]"),
"] ","]")</f>
        <v>"Policy":{</v>
      </c>
      <c r="K7" s="15" t="str">
        <f>IF(Table_Policy[[#This Row],[Header]]="Yes","",IF(Table_Policy[[#This Row],[Property]]&lt;&gt;"",Table_Policy[[#This Row],[Key]]&amp;"="&amp;SUBSTITUTE(SUBSTITUTE(Table_Policy[[#This Row],[Text]],"&amp;","%26")," ","%20"),""))</f>
        <v/>
      </c>
      <c r="L7" s="15"/>
    </row>
    <row r="8" spans="2:12" s="22" customFormat="1" ht="21" hidden="1" customHeight="1">
      <c r="B8" s="10"/>
      <c r="C8" s="10"/>
      <c r="D8"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27"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27" t="str">
        <f>IF(Table_Policy[[#This Row],[Header]]="Yes","",IF(Table_Policy[[#This Row],[Property]]&lt;&gt;"",SUBSTITUTE(Table_Policy[[#This Row],[Type]]," ","")&amp;SUBSTITUTE(Table_Policy[[#This Row],[Property]]," ",""),""))</f>
        <v/>
      </c>
      <c r="G8" s="27"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27" t="str">
        <f ca="1">IF(OR(Table_Policy[[#This Row],[Header]]="Yes",Table_Policy[[#This Row],[Text]]=""),"",IF(OR(Table_Policy[[#This Row],[Text]]="true",Table_Policy[[#This Row],[Text]]="false",ISNUMBER(Table_Policy[[#This Row],[Text]])),Table_Policy[[#This Row],[Text]],""""&amp;Table_Policy[[#This Row],[Text]]&amp;""""))</f>
        <v/>
      </c>
      <c r="I8" s="2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27" t="str">
        <f ca="1">SUBSTITUTE(SUBSTITUTE(SUBSTITUTE(SUBSTITUTE(SUBSTITUTE(SUBSTITUTE(SUBSTITUTE(SUBSTITUTE(
TRIM(CLEAN(Table_Policy[[#This Row],[Quote]])),
" {","{"),
"{ ","{"),
" }","}"),
"} ","}"),
" [","["),
"[ ","["),
" ]","]"),
"] ","]")</f>
        <v/>
      </c>
      <c r="K8" s="27" t="str">
        <f>IF(Table_Policy[[#This Row],[Header]]="Yes","",IF(Table_Policy[[#This Row],[Property]]&lt;&gt;"",Table_Policy[[#This Row],[Key]]&amp;"="&amp;SUBSTITUTE(SUBSTITUTE(Table_Policy[[#This Row],[Text]],"&amp;","%26")," ","%20"),""))</f>
        <v/>
      </c>
      <c r="L8" s="40"/>
    </row>
    <row r="9" spans="2:12" s="22" customFormat="1" ht="21" customHeight="1">
      <c r="B9" s="10" t="s">
        <v>66</v>
      </c>
      <c r="C9" s="10"/>
      <c r="D9"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10" t="str">
        <f ca="1">IF(Table_Policy[[#This Row],[Header]]="Yes","",IF(Table_Policy[[#This Row],[Property]]&lt;&gt;"",SUBSTITUTE(Table_Policy[[#This Row],[Type]]," ","")&amp;SUBSTITUTE(Table_Policy[[#This Row],[Property]]," ",""),""))</f>
        <v>PolicyNumber</v>
      </c>
      <c r="G9" s="10">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0</v>
      </c>
      <c r="H9" s="10">
        <f ca="1">IF(OR(Table_Policy[[#This Row],[Header]]="Yes",Table_Policy[[#This Row],[Text]]=""),"",IF(OR(Table_Policy[[#This Row],[Text]]="true",Table_Policy[[#This Row],[Text]]="false",ISNUMBER(Table_Policy[[#This Row],[Text]])),Table_Policy[[#This Row],[Text]],""""&amp;Table_Policy[[#This Row],[Text]]&amp;""""))</f>
        <v>0</v>
      </c>
      <c r="I9" s="2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"Number": 0,</v>
      </c>
      <c r="J9" s="27" t="str">
        <f ca="1">SUBSTITUTE(SUBSTITUTE(SUBSTITUTE(SUBSTITUTE(SUBSTITUTE(SUBSTITUTE(SUBSTITUTE(SUBSTITUTE(
TRIM(CLEAN(Table_Policy[[#This Row],[Quote]])),
" {","{"),
"{ ","{"),
" }","}"),
"} ","}"),
" [","["),
"[ ","["),
" ]","]"),
"] ","]")</f>
        <v>"Number": 0,</v>
      </c>
      <c r="K9" s="10" t="str">
        <f ca="1">IF(Table_Policy[[#This Row],[Header]]="Yes","",IF(Table_Policy[[#This Row],[Property]]&lt;&gt;"",Table_Policy[[#This Row],[Key]]&amp;"="&amp;SUBSTITUTE(SUBSTITUTE(Table_Policy[[#This Row],[Text]],"&amp;","%26")," ","%20"),""))</f>
        <v>number=0</v>
      </c>
      <c r="L9" s="45">
        <f>'Question Sets'!G23</f>
        <v>0</v>
      </c>
    </row>
    <row r="10" spans="2:12" s="22" customFormat="1" ht="21" customHeight="1">
      <c r="B10" s="10" t="s">
        <v>635</v>
      </c>
      <c r="C10" s="10"/>
      <c r="D10"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10" t="str">
        <f ca="1">IF(Table_Policy[[#This Row],[Header]]="Yes","",IF(Table_Policy[[#This Row],[Property]]&lt;&gt;"",SUBSTITUTE(Table_Policy[[#This Row],[Type]]," ","")&amp;SUBSTITUTE(Table_Policy[[#This Row],[Property]]," ",""),""))</f>
        <v>PolicyIssueDate</v>
      </c>
      <c r="G10" s="10">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0</v>
      </c>
      <c r="H10" s="10">
        <f ca="1">IF(OR(Table_Policy[[#This Row],[Header]]="Yes",Table_Policy[[#This Row],[Text]]=""),"",IF(OR(Table_Policy[[#This Row],[Text]]="true",Table_Policy[[#This Row],[Text]]="false",ISNUMBER(Table_Policy[[#This Row],[Text]])),Table_Policy[[#This Row],[Text]],""""&amp;Table_Policy[[#This Row],[Text]]&amp;""""))</f>
        <v>0</v>
      </c>
      <c r="I10" s="2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"IssueDate": 0,</v>
      </c>
      <c r="J10" s="27" t="str">
        <f ca="1">SUBSTITUTE(SUBSTITUTE(SUBSTITUTE(SUBSTITUTE(SUBSTITUTE(SUBSTITUTE(SUBSTITUTE(SUBSTITUTE(
TRIM(CLEAN(Table_Policy[[#This Row],[Quote]])),
" {","{"),
"{ ","{"),
" }","}"),
"} ","}"),
" [","["),
"[ ","["),
" ]","]"),
"] ","]")</f>
        <v>"IssueDate": 0,</v>
      </c>
      <c r="K10" s="10" t="str">
        <f ca="1">IF(Table_Policy[[#This Row],[Header]]="Yes","",IF(Table_Policy[[#This Row],[Property]]&lt;&gt;"",Table_Policy[[#This Row],[Key]]&amp;"="&amp;SUBSTITUTE(SUBSTITUTE(Table_Policy[[#This Row],[Text]],"&amp;","%26")," ","%20"),""))</f>
        <v>issueDate=0</v>
      </c>
      <c r="L10" s="45">
        <f>'Question Sets'!G23</f>
        <v>0</v>
      </c>
    </row>
    <row r="11" spans="2:12" s="22" customFormat="1" ht="21" customHeight="1">
      <c r="B11" s="10" t="s">
        <v>636</v>
      </c>
      <c r="C11" s="10"/>
      <c r="D11"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10" t="str">
        <f ca="1">IF(Table_Policy[[#This Row],[Header]]="Yes","",IF(Table_Policy[[#This Row],[Property]]&lt;&gt;"",SUBSTITUTE(Table_Policy[[#This Row],[Type]]," ","")&amp;SUBSTITUTE(Table_Policy[[#This Row],[Property]]," ",""),""))</f>
        <v>PolicyPeriodFrom</v>
      </c>
      <c r="G11" s="10">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0</v>
      </c>
      <c r="H11" s="10">
        <f ca="1">IF(OR(Table_Policy[[#This Row],[Header]]="Yes",Table_Policy[[#This Row],[Text]]=""),"",IF(OR(Table_Policy[[#This Row],[Text]]="true",Table_Policy[[#This Row],[Text]]="false",ISNUMBER(Table_Policy[[#This Row],[Text]])),Table_Policy[[#This Row],[Text]],""""&amp;Table_Policy[[#This Row],[Text]]&amp;""""))</f>
        <v>0</v>
      </c>
      <c r="I11" s="2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"PeriodFrom": 0,</v>
      </c>
      <c r="J11" s="27" t="str">
        <f ca="1">SUBSTITUTE(SUBSTITUTE(SUBSTITUTE(SUBSTITUTE(SUBSTITUTE(SUBSTITUTE(SUBSTITUTE(SUBSTITUTE(
TRIM(CLEAN(Table_Policy[[#This Row],[Quote]])),
" {","{"),
"{ ","{"),
" }","}"),
"} ","}"),
" [","["),
"[ ","["),
" ]","]"),
"] ","]")</f>
        <v>"PeriodFrom": 0,</v>
      </c>
      <c r="K11" s="10" t="str">
        <f ca="1">IF(Table_Policy[[#This Row],[Header]]="Yes","",IF(Table_Policy[[#This Row],[Property]]&lt;&gt;"",Table_Policy[[#This Row],[Key]]&amp;"="&amp;SUBSTITUTE(SUBSTITUTE(Table_Policy[[#This Row],[Text]],"&amp;","%26")," ","%20"),""))</f>
        <v>periodFrom=0</v>
      </c>
      <c r="L11" s="45">
        <f>'Question Sets'!G23</f>
        <v>0</v>
      </c>
    </row>
    <row r="12" spans="2:12" s="22" customFormat="1" ht="21" customHeight="1">
      <c r="B12" s="10" t="s">
        <v>637</v>
      </c>
      <c r="C12" s="10"/>
      <c r="D12"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10" t="str">
        <f ca="1">IF(Table_Policy[[#This Row],[Header]]="Yes","",IF(Table_Policy[[#This Row],[Property]]&lt;&gt;"",SUBSTITUTE(Table_Policy[[#This Row],[Type]]," ","")&amp;SUBSTITUTE(Table_Policy[[#This Row],[Property]]," ",""),""))</f>
        <v>PolicyPeriodTo</v>
      </c>
      <c r="G12" s="10">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0</v>
      </c>
      <c r="H12" s="10">
        <f ca="1">IF(OR(Table_Policy[[#This Row],[Header]]="Yes",Table_Policy[[#This Row],[Text]]=""),"",IF(OR(Table_Policy[[#This Row],[Text]]="true",Table_Policy[[#This Row],[Text]]="false",ISNUMBER(Table_Policy[[#This Row],[Text]])),Table_Policy[[#This Row],[Text]],""""&amp;Table_Policy[[#This Row],[Text]]&amp;""""))</f>
        <v>0</v>
      </c>
      <c r="I12" s="2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"PeriodTo": 0
    }</v>
      </c>
      <c r="J12" s="27" t="str">
        <f ca="1">SUBSTITUTE(SUBSTITUTE(SUBSTITUTE(SUBSTITUTE(SUBSTITUTE(SUBSTITUTE(SUBSTITUTE(SUBSTITUTE(
TRIM(CLEAN(Table_Policy[[#This Row],[Quote]])),
" {","{"),
"{ ","{"),
" }","}"),
"} ","}"),
" [","["),
"[ ","["),
" ]","]"),
"] ","]")</f>
        <v>"PeriodTo": 0}</v>
      </c>
      <c r="K12" s="10" t="str">
        <f ca="1">IF(Table_Policy[[#This Row],[Header]]="Yes","",IF(Table_Policy[[#This Row],[Property]]&lt;&gt;"",Table_Policy[[#This Row],[Key]]&amp;"="&amp;SUBSTITUTE(SUBSTITUTE(Table_Policy[[#This Row],[Text]],"&amp;","%26")," ","%20"),""))</f>
        <v>periodTo=0</v>
      </c>
      <c r="L12" s="77">
        <f>'Question Sets'!G23</f>
        <v>0</v>
      </c>
    </row>
  </sheetData>
  <sheetProtection insertRows="0" deleteRows="0"/>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tint="-0.249977111117893"/>
  </sheetPr>
  <dimension ref="B1:BB38"/>
  <sheetViews>
    <sheetView workbookViewId="0">
      <selection activeCell="E19" sqref="E19"/>
    </sheetView>
  </sheetViews>
  <sheetFormatPr defaultColWidth="9.140625" defaultRowHeight="21" customHeight="1"/>
  <cols>
    <col min="1" max="1" width="9.140625" style="3"/>
    <col min="2" max="2" width="41" style="3" customWidth="1"/>
    <col min="3" max="3" width="38.7109375" style="3" customWidth="1"/>
    <col min="4" max="4" width="14.42578125" style="163" customWidth="1"/>
    <col min="5" max="5" width="9.140625" style="3"/>
    <col min="6" max="6" width="12.5703125" style="3" customWidth="1"/>
    <col min="7" max="16384" width="9.140625" style="3"/>
  </cols>
  <sheetData>
    <row r="1" spans="2:54" ht="21" customHeight="1">
      <c r="D1" s="3"/>
    </row>
    <row r="2" spans="2:54" ht="47.25" thickBot="1">
      <c r="B2" s="79" t="s">
        <v>638</v>
      </c>
      <c r="C2" s="79"/>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row>
    <row r="4" spans="2:54" ht="29.25" thickBot="1">
      <c r="B4" s="4" t="s">
        <v>639</v>
      </c>
      <c r="C4" s="4"/>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row>
    <row r="6" spans="2:54" ht="15">
      <c r="C6" s="6" t="s">
        <v>640</v>
      </c>
      <c r="D6" s="159" t="s">
        <v>110</v>
      </c>
      <c r="E6" s="6" t="s">
        <v>111</v>
      </c>
      <c r="F6" s="6" t="s">
        <v>112</v>
      </c>
      <c r="G6" s="6" t="s">
        <v>113</v>
      </c>
      <c r="H6" s="6" t="s">
        <v>114</v>
      </c>
      <c r="I6" s="6" t="s">
        <v>115</v>
      </c>
      <c r="J6" s="6" t="s">
        <v>116</v>
      </c>
      <c r="K6" s="6" t="s">
        <v>117</v>
      </c>
      <c r="L6" s="6" t="s">
        <v>118</v>
      </c>
      <c r="M6" s="6" t="s">
        <v>119</v>
      </c>
      <c r="N6" s="6" t="s">
        <v>641</v>
      </c>
      <c r="O6" s="6" t="s">
        <v>642</v>
      </c>
      <c r="P6" s="6" t="s">
        <v>643</v>
      </c>
      <c r="Q6" s="6" t="s">
        <v>644</v>
      </c>
      <c r="R6" s="6" t="s">
        <v>645</v>
      </c>
      <c r="S6" s="6" t="s">
        <v>646</v>
      </c>
      <c r="T6" s="6" t="s">
        <v>647</v>
      </c>
      <c r="U6" s="6" t="s">
        <v>648</v>
      </c>
      <c r="V6" s="6" t="s">
        <v>649</v>
      </c>
      <c r="W6" s="6" t="s">
        <v>650</v>
      </c>
      <c r="X6" s="6" t="s">
        <v>651</v>
      </c>
      <c r="Y6" s="6" t="s">
        <v>652</v>
      </c>
      <c r="Z6" s="6" t="s">
        <v>653</v>
      </c>
      <c r="AA6" s="6" t="s">
        <v>654</v>
      </c>
      <c r="AB6" s="6" t="s">
        <v>655</v>
      </c>
      <c r="AC6" s="6" t="s">
        <v>656</v>
      </c>
      <c r="AD6" s="6" t="s">
        <v>657</v>
      </c>
      <c r="AE6" s="6" t="s">
        <v>658</v>
      </c>
      <c r="AF6" s="6" t="s">
        <v>659</v>
      </c>
      <c r="AG6" s="6" t="s">
        <v>660</v>
      </c>
      <c r="AH6" s="6" t="s">
        <v>661</v>
      </c>
      <c r="AI6" s="6" t="s">
        <v>662</v>
      </c>
      <c r="AJ6" s="6" t="s">
        <v>663</v>
      </c>
      <c r="AK6" s="6" t="s">
        <v>664</v>
      </c>
      <c r="AL6" s="6" t="s">
        <v>665</v>
      </c>
      <c r="AM6" s="6" t="s">
        <v>666</v>
      </c>
      <c r="AN6" s="6" t="s">
        <v>667</v>
      </c>
      <c r="AO6" s="6" t="s">
        <v>668</v>
      </c>
      <c r="AP6" s="6" t="s">
        <v>669</v>
      </c>
      <c r="AQ6" s="6" t="s">
        <v>670</v>
      </c>
      <c r="AR6" s="6" t="s">
        <v>671</v>
      </c>
      <c r="AS6" s="6" t="s">
        <v>672</v>
      </c>
      <c r="AT6" s="6" t="s">
        <v>673</v>
      </c>
      <c r="AU6" s="6" t="s">
        <v>674</v>
      </c>
      <c r="AV6" s="6" t="s">
        <v>675</v>
      </c>
      <c r="AW6" s="6" t="s">
        <v>676</v>
      </c>
      <c r="AX6" s="6" t="s">
        <v>677</v>
      </c>
      <c r="AY6" s="6" t="s">
        <v>678</v>
      </c>
      <c r="AZ6" s="6" t="s">
        <v>679</v>
      </c>
      <c r="BA6" s="6" t="s">
        <v>680</v>
      </c>
      <c r="BB6" s="6" t="s">
        <v>681</v>
      </c>
    </row>
    <row r="7" spans="2:54" ht="21" customHeight="1">
      <c r="B7" s="3" t="s">
        <v>682</v>
      </c>
      <c r="C7" s="2" t="s">
        <v>683</v>
      </c>
      <c r="D7" s="160" t="str">
        <f>""""&amp;SUBSTITUTE(_xlfn.TEXTJOIN(""",""",FALSE,Table_Question_Sets[[#All],[Key]])," ","")&amp;""""</f>
        <v>"Key","ratingPrimary","","ratingHeading","occupation","addressSearch","liabilityLimit","tools","turnover","employees","ratingState","customPremium","manualEndorsementResetTimestamp","ratingSecondary","","dates","","policyStartDate","policyEndDate","policyStartDateInput","policyAdjustmentDate","policyAdjustmentDateInput","policyCancellationDate","policyCancellationDateInput","contact","","contactName","contactEmail","contactPhone","contactMobile","","","details","","insuredFullName","membershipNumber","insuredHeading","insuredAddress","insuredTown","insuredState","insuredPostcode","testRepeating","membershipNumberOld","cancellation","","cancellationReason","cancellationReasonOther","cancellationCompetitorReason","cancellationCompetitorReasonOther","addServiceFee","triggerHeading","triggerReview","triggerEndorsement","triggerDecline","disclosure","","history","historyDetails","insolvency","insolvencyDetails","declaration","summary","","coverHeading","coverSummary","detailsSummary","cancellationSummary","paymentSummary","instalmentSummary","refundSummary","paymentMethods","","paymentMethodSelect","debitOptionHeading","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paymentOptions","","paymentOption","paymentMethod","refundMethods","","refundMethodSelect","electronicRefundHeading","electronicRefundAccountName","electronicRefundBSB","electronicRefundAccountNumber","chequeRefundName","chequeRefundHeading","chequeRefundAddress","chequeRefundTown","chequeRefundState","chequeRefundPostcode","purchaseCompleted","","completeMessage","agentDetails","","agentName","agentPhone","agentEmail","agentHeading","agentSubject","agentMessage","enquiry","","enquiryHeading","enquiryName","enquiryEmail","enquiryPhone","enquiryMobile","contactMethod","contactTimeOption","contactTimeExact","enquiryMessage","review","","reviewTriggersList","displayMembershipDetails","reviewMessage","manualEndorsement","manualEndorsementTimestamp","reviewMessage","displayReviewMessage","endorsement","","endorsementTriggersList","endorsementDisclosureSummary","endorsementCoverSummary","endorsementCancellationSummary","loadingFactor","additionalPremium","specialConditions","endorsementMessage","endorsementMessage","","displayReviewMessage","displayEndorsementMessage","displaySpecialConditions","statusVariables","","variableUserType","variableUserHasAccount","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E7" s="152"/>
      <c r="F7" s="152"/>
      <c r="G7" s="152"/>
      <c r="H7" s="152"/>
      <c r="I7" s="152"/>
      <c r="J7" s="152"/>
      <c r="K7" s="153"/>
      <c r="L7" s="153"/>
      <c r="M7" s="153"/>
      <c r="N7" s="153"/>
      <c r="O7" s="153"/>
      <c r="P7" s="153"/>
      <c r="Q7" s="153"/>
      <c r="R7" s="153"/>
      <c r="S7" s="153"/>
      <c r="T7" s="153"/>
      <c r="U7" s="153"/>
      <c r="V7" s="153"/>
      <c r="W7" s="153"/>
      <c r="X7" s="153"/>
      <c r="Y7" s="153"/>
      <c r="Z7" s="153"/>
      <c r="AA7" s="153"/>
      <c r="AB7" s="153"/>
      <c r="AC7" s="153"/>
      <c r="AD7" s="153"/>
      <c r="AE7" s="153"/>
      <c r="AF7" s="153"/>
      <c r="AG7" s="153"/>
      <c r="AH7" s="153"/>
      <c r="AI7" s="153"/>
      <c r="AJ7" s="153"/>
      <c r="AK7" s="153"/>
      <c r="AL7" s="153"/>
      <c r="AM7" s="153"/>
      <c r="AN7" s="153"/>
      <c r="AO7" s="153"/>
      <c r="AP7" s="153"/>
      <c r="AQ7" s="153"/>
      <c r="AR7" s="153"/>
      <c r="AS7" s="153"/>
      <c r="AT7" s="153"/>
      <c r="AU7" s="153"/>
      <c r="AV7" s="153"/>
      <c r="AW7" s="153"/>
      <c r="AX7" s="153"/>
      <c r="AY7" s="153"/>
      <c r="AZ7" s="153"/>
      <c r="BA7" s="153"/>
      <c r="BB7" s="2" t="s">
        <v>684</v>
      </c>
    </row>
    <row r="8" spans="2:54" ht="21" customHeight="1">
      <c r="B8" s="3" t="s">
        <v>685</v>
      </c>
      <c r="C8" s="2" t="s">
        <v>686</v>
      </c>
      <c r="D8" s="160" t="str">
        <f>""""&amp;SUBSTITUTE(_xlfn.TEXTJOIN(""",""",FALSE,Table_Repeating_Question_Sets[[#All],[Key]])," ","")&amp;""""</f>
        <v>"Key","testRepeating","","firstName","lastName","repeating2","","repeating3","","repeating4","","repeating5",""</v>
      </c>
      <c r="E8" s="152"/>
      <c r="F8" s="152"/>
      <c r="G8" s="152"/>
      <c r="H8" s="152"/>
      <c r="I8" s="152"/>
      <c r="J8" s="152"/>
      <c r="K8" s="153"/>
      <c r="L8" s="153"/>
      <c r="M8" s="153"/>
      <c r="N8" s="153"/>
      <c r="O8" s="153"/>
      <c r="P8" s="153"/>
      <c r="Q8" s="153"/>
      <c r="R8" s="153"/>
      <c r="S8" s="153"/>
      <c r="T8" s="153"/>
      <c r="U8" s="153"/>
      <c r="V8" s="153"/>
      <c r="W8" s="153"/>
      <c r="X8" s="153"/>
      <c r="Y8" s="153"/>
      <c r="Z8" s="153"/>
      <c r="AA8" s="153"/>
      <c r="AB8" s="153"/>
      <c r="AC8" s="153"/>
      <c r="AD8" s="153"/>
      <c r="AE8" s="153"/>
      <c r="AF8" s="153"/>
      <c r="AG8" s="153"/>
      <c r="AH8" s="153"/>
      <c r="AI8" s="153"/>
      <c r="AJ8" s="153"/>
      <c r="AK8" s="153"/>
      <c r="AL8" s="153"/>
      <c r="AM8" s="153"/>
      <c r="AN8" s="153"/>
      <c r="AO8" s="153"/>
      <c r="AP8" s="153"/>
      <c r="AQ8" s="153"/>
      <c r="AR8" s="153"/>
      <c r="AS8" s="153"/>
      <c r="AT8" s="153"/>
      <c r="AU8" s="153"/>
      <c r="AV8" s="153"/>
      <c r="AW8" s="153"/>
      <c r="AX8" s="153"/>
      <c r="AY8" s="153"/>
      <c r="AZ8" s="153"/>
      <c r="BA8" s="153"/>
      <c r="BB8" s="1" t="s">
        <v>684</v>
      </c>
    </row>
    <row r="9" spans="2:54" ht="21" customHeight="1">
      <c r="B9" s="3" t="s">
        <v>687</v>
      </c>
      <c r="C9" s="2" t="s">
        <v>688</v>
      </c>
      <c r="D9" s="160" t="str">
        <f ca="1">IF(INDIRECT("'Question Sets'!"&amp;SUBSTITUTE(ADDRESS(1,COLUMN(Table_Question_Sets[[#Headers],[Output Config Keys Nested]]),4),"1","")&amp;COLUMN()+1)&lt;&gt;"",INDIRECT("'Question Sets'!"&amp;SUBSTITUTE(ADDRESS(1,COLUMN(Table_Question_Sets[[#Headers],[Output Config Keys Nested]]),4),"1","")&amp;COLUMN()+1),"")</f>
        <v>"ratingPrimary":["ratingHeading","occupation","addressSearch","liabilityLimit","tools","turnover","employees","ratingState","customPremium","manualEndorsementResetTimestamp"],</v>
      </c>
      <c r="E9" s="152" t="str">
        <f ca="1">IF(INDIRECT("'Question Sets'!"&amp;SUBSTITUTE(ADDRESS(1,COLUMN(Table_Question_Sets[[#Headers],[Output Config Keys Nested]]),4),"1","")&amp;COLUMN()+1)&lt;&gt;"",INDIRECT("'Question Sets'!"&amp;SUBSTITUTE(ADDRESS(1,COLUMN(Table_Question_Sets[[#Headers],[Output Config Keys Nested]]),4),"1","")&amp;COLUMN()+1),"")</f>
        <v>"ratingSecondary":[],</v>
      </c>
      <c r="F9" s="152" t="str">
        <f ca="1">IF(INDIRECT("'Question Sets'!"&amp;SUBSTITUTE(ADDRESS(1,COLUMN(Table_Question_Sets[[#Headers],[Output Config Keys Nested]]),4),"1","")&amp;COLUMN()+1)&lt;&gt;"",INDIRECT("'Question Sets'!"&amp;SUBSTITUTE(ADDRESS(1,COLUMN(Table_Question_Sets[[#Headers],[Output Config Keys Nested]]),4),"1","")&amp;COLUMN()+1),"")</f>
        <v>"dates":["policyStartDate","policyEndDate","policyStartDateInput","policyAdjustmentDate","policyAdjustmentDateInput","policyCancellationDate","policyCancellationDateInput"],</v>
      </c>
      <c r="G9" s="152" t="str">
        <f ca="1">IF(INDIRECT("'Question Sets'!"&amp;SUBSTITUTE(ADDRESS(1,COLUMN(Table_Question_Sets[[#Headers],[Output Config Keys Nested]]),4),"1","")&amp;COLUMN()+1)&lt;&gt;"",INDIRECT("'Question Sets'!"&amp;SUBSTITUTE(ADDRESS(1,COLUMN(Table_Question_Sets[[#Headers],[Output Config Keys Nested]]),4),"1","")&amp;COLUMN()+1),"")</f>
        <v>"contact":["contactName","contactEmail","contactPhone","contactMobile"],</v>
      </c>
      <c r="H9" s="152" t="str">
        <f ca="1">IF(INDIRECT("'Question Sets'!"&amp;SUBSTITUTE(ADDRESS(1,COLUMN(Table_Question_Sets[[#Headers],[Output Config Keys Nested]]),4),"1","")&amp;COLUMN()+1)&lt;&gt;"",INDIRECT("'Question Sets'!"&amp;SUBSTITUTE(ADDRESS(1,COLUMN(Table_Question_Sets[[#Headers],[Output Config Keys Nested]]),4),"1","")&amp;COLUMN()+1),"")</f>
        <v>"details":["insuredFullName","membershipNumber","insuredHeading","insuredAddress","insuredTown","insuredState","insuredPostcode","testRepeating","membershipNumberOld"],</v>
      </c>
      <c r="I9" s="152" t="str">
        <f ca="1">IF(INDIRECT("'Question Sets'!"&amp;SUBSTITUTE(ADDRESS(1,COLUMN(Table_Question_Sets[[#Headers],[Output Config Keys Nested]]),4),"1","")&amp;COLUMN()+1)&lt;&gt;"",INDIRECT("'Question Sets'!"&amp;SUBSTITUTE(ADDRESS(1,COLUMN(Table_Question_Sets[[#Headers],[Output Config Keys Nested]]),4),"1","")&amp;COLUMN()+1),"")</f>
        <v>"cancellation":["cancellationReason","cancellationReasonOther","cancellationCompetitorReason","cancellationCompetitorReasonOther","addServiceFee","triggerHeading","triggerReview","triggerEndorsement","triggerDecline"],</v>
      </c>
      <c r="J9" s="152" t="str">
        <f ca="1">IF(INDIRECT("'Question Sets'!"&amp;SUBSTITUTE(ADDRESS(1,COLUMN(Table_Question_Sets[[#Headers],[Output Config Keys Nested]]),4),"1","")&amp;COLUMN()+1)&lt;&gt;"",INDIRECT("'Question Sets'!"&amp;SUBSTITUTE(ADDRESS(1,COLUMN(Table_Question_Sets[[#Headers],[Output Config Keys Nested]]),4),"1","")&amp;COLUMN()+1),"")</f>
        <v>"disclosure":["history","historyDetails","insolvency","insolvencyDetails","declaration"],</v>
      </c>
      <c r="K9" s="152" t="str">
        <f ca="1">IF(INDIRECT("'Question Sets'!"&amp;SUBSTITUTE(ADDRESS(1,COLUMN(Table_Question_Sets[[#Headers],[Output Config Keys Nested]]),4),"1","")&amp;COLUMN()+1)&lt;&gt;"",INDIRECT("'Question Sets'!"&amp;SUBSTITUTE(ADDRESS(1,COLUMN(Table_Question_Sets[[#Headers],[Output Config Keys Nested]]),4),"1","")&amp;COLUMN()+1),"")</f>
        <v>"summary":["coverHeading","coverSummary","detailsSummary","cancellationSummary","paymentSummary","instalmentSummary","refundSummary"],</v>
      </c>
      <c r="L9" s="152" t="str">
        <f ca="1">IF(INDIRECT("'Question Sets'!"&amp;SUBSTITUTE(ADDRESS(1,COLUMN(Table_Question_Sets[[#Headers],[Output Config Keys Nested]]),4),"1","")&amp;COLUMN()+1)&lt;&gt;"",INDIRECT("'Question Sets'!"&amp;SUBSTITUTE(ADDRESS(1,COLUMN(Table_Question_Sets[[#Headers],[Output Config Keys Nested]]),4),"1","")&amp;COLUMN()+1),"")</f>
        <v>"paymentMethods":["paymentMethodSelect","debitOptionHeading","debitOption","creditCardPaymentHeading","creditCardDebitHeading","creditCardSelect","creditCardNumber","creditCardName","creditCardExpiryDate","creditCardCCV","directDebitHeading","directDebitAccountName","directDebitBSB","directDebitAccountNumber","logosCreditCardsDEFT","logosCreditCardseWAY","logosCreditCardsStripe","logosCreditCardsPremiumFunding","logosCreditCardsPrincipalFinance","logosCreditCardsIqumulate","logosDirectDebitPremiumFunding","logosDirectDebitPrincipalFinance","logosDirectDebitIqumulate"],</v>
      </c>
      <c r="M9" s="152" t="str">
        <f ca="1">IF(INDIRECT("'Question Sets'!"&amp;SUBSTITUTE(ADDRESS(1,COLUMN(Table_Question_Sets[[#Headers],[Output Config Keys Nested]]),4),"1","")&amp;COLUMN()+1)&lt;&gt;"",INDIRECT("'Question Sets'!"&amp;SUBSTITUTE(ADDRESS(1,COLUMN(Table_Question_Sets[[#Headers],[Output Config Keys Nested]]),4),"1","")&amp;COLUMN()+1),"")</f>
        <v>"paymentOptions":["paymentOption","paymentMethod"],</v>
      </c>
      <c r="N9" s="152" t="str">
        <f ca="1">IF(INDIRECT("'Question Sets'!"&amp;SUBSTITUTE(ADDRESS(1,COLUMN(Table_Question_Sets[[#Headers],[Output Config Keys Nested]]),4),"1","")&amp;COLUMN()+1)&lt;&gt;"",INDIRECT("'Question Sets'!"&amp;SUBSTITUTE(ADDRESS(1,COLUMN(Table_Question_Sets[[#Headers],[Output Config Keys Nested]]),4),"1","")&amp;COLUMN()+1),"")</f>
        <v>"refundMethods":["refundMethodSelect","electronicRefundHeading","electronicRefundAccountName","electronicRefundBSB","electronicRefundAccountNumber","chequeRefundName","chequeRefundHeading","chequeRefundAddress","chequeRefundTown","chequeRefundState","chequeRefundPostcode"],</v>
      </c>
      <c r="O9" s="152" t="str">
        <f ca="1">IF(INDIRECT("'Question Sets'!"&amp;SUBSTITUTE(ADDRESS(1,COLUMN(Table_Question_Sets[[#Headers],[Output Config Keys Nested]]),4),"1","")&amp;COLUMN()+1)&lt;&gt;"",INDIRECT("'Question Sets'!"&amp;SUBSTITUTE(ADDRESS(1,COLUMN(Table_Question_Sets[[#Headers],[Output Config Keys Nested]]),4),"1","")&amp;COLUMN()+1),"")</f>
        <v>"purchaseCompleted":["completeMessage"],</v>
      </c>
      <c r="P9" s="152" t="str">
        <f ca="1">IF(INDIRECT("'Question Sets'!"&amp;SUBSTITUTE(ADDRESS(1,COLUMN(Table_Question_Sets[[#Headers],[Output Config Keys Nested]]),4),"1","")&amp;COLUMN()+1)&lt;&gt;"",INDIRECT("'Question Sets'!"&amp;SUBSTITUTE(ADDRESS(1,COLUMN(Table_Question_Sets[[#Headers],[Output Config Keys Nested]]),4),"1","")&amp;COLUMN()+1),"")</f>
        <v>"agentDetails":["agentName","agentPhone","agentEmail","agentHeading","agentSubject","agentMessage"],</v>
      </c>
      <c r="Q9" s="152" t="str">
        <f ca="1">IF(INDIRECT("'Question Sets'!"&amp;SUBSTITUTE(ADDRESS(1,COLUMN(Table_Question_Sets[[#Headers],[Output Config Keys Nested]]),4),"1","")&amp;COLUMN()+1)&lt;&gt;"",INDIRECT("'Question Sets'!"&amp;SUBSTITUTE(ADDRESS(1,COLUMN(Table_Question_Sets[[#Headers],[Output Config Keys Nested]]),4),"1","")&amp;COLUMN()+1),"")</f>
        <v>"enquiry":["enquiryHeading","enquiryName","enquiryEmail","enquiryPhone","enquiryMobile","contactMethod","contactTimeOption","contactTimeExact","enquiryMessage"],</v>
      </c>
      <c r="R9" s="152" t="str">
        <f ca="1">IF(INDIRECT("'Question Sets'!"&amp;SUBSTITUTE(ADDRESS(1,COLUMN(Table_Question_Sets[[#Headers],[Output Config Keys Nested]]),4),"1","")&amp;COLUMN()+1)&lt;&gt;"",INDIRECT("'Question Sets'!"&amp;SUBSTITUTE(ADDRESS(1,COLUMN(Table_Question_Sets[[#Headers],[Output Config Keys Nested]]),4),"1","")&amp;COLUMN()+1),"")</f>
        <v>"review":["reviewTriggersList","displayMembershipDetails","reviewMessage","manualEndorsement","manualEndorsementTimestamp"],</v>
      </c>
      <c r="S9" s="152" t="str">
        <f ca="1">IF(INDIRECT("'Question Sets'!"&amp;SUBSTITUTE(ADDRESS(1,COLUMN(Table_Question_Sets[[#Headers],[Output Config Keys Nested]]),4),"1","")&amp;COLUMN()+1)&lt;&gt;"",INDIRECT("'Question Sets'!"&amp;SUBSTITUTE(ADDRESS(1,COLUMN(Table_Question_Sets[[#Headers],[Output Config Keys Nested]]),4),"1","")&amp;COLUMN()+1),"")</f>
        <v>"reviewMessage":["displayReviewMessage"],</v>
      </c>
      <c r="T9" s="152" t="str">
        <f ca="1">IF(INDIRECT("'Question Sets'!"&amp;SUBSTITUTE(ADDRESS(1,COLUMN(Table_Question_Sets[[#Headers],[Output Config Keys Nested]]),4),"1","")&amp;COLUMN()+1)&lt;&gt;"",INDIRECT("'Question Sets'!"&amp;SUBSTITUTE(ADDRESS(1,COLUMN(Table_Question_Sets[[#Headers],[Output Config Keys Nested]]),4),"1","")&amp;COLUMN()+1),"")</f>
        <v>"endorsement":["endorsementTriggersList","endorsementDisclosureSummary","endorsementCoverSummary","endorsementCancellationSummary","loadingFactor","additionalPremium","specialConditions","endorsementMessage"],</v>
      </c>
      <c r="U9" s="152" t="str">
        <f ca="1">IF(INDIRECT("'Question Sets'!"&amp;SUBSTITUTE(ADDRESS(1,COLUMN(Table_Question_Sets[[#Headers],[Output Config Keys Nested]]),4),"1","")&amp;COLUMN()+1)&lt;&gt;"",INDIRECT("'Question Sets'!"&amp;SUBSTITUTE(ADDRESS(1,COLUMN(Table_Question_Sets[[#Headers],[Output Config Keys Nested]]),4),"1","")&amp;COLUMN()+1),"")</f>
        <v>"endorsementMessage":["displayReviewMessage","displayEndorsementMessage","displaySpecialConditions"],</v>
      </c>
      <c r="V9" s="152" t="str">
        <f ca="1">IF(INDIRECT("'Question Sets'!"&amp;SUBSTITUTE(ADDRESS(1,COLUMN(Table_Question_Sets[[#Headers],[Output Config Keys Nested]]),4),"1","")&amp;COLUMN()+1)&lt;&gt;"",INDIRECT("'Question Sets'!"&amp;SUBSTITUTE(ADDRESS(1,COLUMN(Table_Question_Sets[[#Headers],[Output Config Keys Nested]]),4),"1","")&amp;COLUMN()+1),"")</f>
        <v>"statusVariables":["variableUserType","variableUserHasAccount","variableCustomerHasAccount","variableQuoteHasCustomer","variableQuoteHadCustomerOnCreation","variableQuoteType","variableQuoteState","variableFinancialTransactionType","variableReferrerURL","variableApplicationURL","variableAssetsFolderURL","variableApplicationMode","variableProductEnvironment","variableCurrentWorkflowStep","variablePreviousWorkflowStep1","variablePreviousWorkflowStep2","variablePreviousWorkflowStep3"],</v>
      </c>
      <c r="W9" s="152" t="str">
        <f ca="1">IF(INDIRECT("'Question Sets'!"&amp;SUBSTITUTE(ADDRESS(1,COLUMN(Table_Question_Sets[[#Headers],[Output Config Keys Nested]]),4),"1","")&amp;COLUMN()+1)&lt;&gt;"",INDIRECT("'Question Sets'!"&amp;SUBSTITUTE(ADDRESS(1,COLUMN(Table_Question_Sets[[#Headers],[Output Config Keys Nested]]),4),"1","")&amp;COLUMN()+1),"")</f>
        <v/>
      </c>
      <c r="X9" s="152" t="str">
        <f ca="1">IF(INDIRECT("'Question Sets'!"&amp;SUBSTITUTE(ADDRESS(1,COLUMN(Table_Question_Sets[[#Headers],[Output Config Keys Nested]]),4),"1","")&amp;COLUMN()+1)&lt;&gt;"",INDIRECT("'Question Sets'!"&amp;SUBSTITUTE(ADDRESS(1,COLUMN(Table_Question_Sets[[#Headers],[Output Config Keys Nested]]),4),"1","")&amp;COLUMN()+1),"")</f>
        <v/>
      </c>
      <c r="Y9" s="152" t="str">
        <f ca="1">IF(INDIRECT("'Question Sets'!"&amp;SUBSTITUTE(ADDRESS(1,COLUMN(Table_Question_Sets[[#Headers],[Output Config Keys Nested]]),4),"1","")&amp;COLUMN()+1)&lt;&gt;"",INDIRECT("'Question Sets'!"&amp;SUBSTITUTE(ADDRESS(1,COLUMN(Table_Question_Sets[[#Headers],[Output Config Keys Nested]]),4),"1","")&amp;COLUMN()+1),"")</f>
        <v/>
      </c>
      <c r="Z9" s="152" t="str">
        <f ca="1">IF(INDIRECT("'Question Sets'!"&amp;SUBSTITUTE(ADDRESS(1,COLUMN(Table_Question_Sets[[#Headers],[Output Config Keys Nested]]),4),"1","")&amp;COLUMN()+1)&lt;&gt;"",INDIRECT("'Question Sets'!"&amp;SUBSTITUTE(ADDRESS(1,COLUMN(Table_Question_Sets[[#Headers],[Output Config Keys Nested]]),4),"1","")&amp;COLUMN()+1),"")</f>
        <v/>
      </c>
      <c r="AA9" s="152" t="str">
        <f ca="1">IF(INDIRECT("'Question Sets'!"&amp;SUBSTITUTE(ADDRESS(1,COLUMN(Table_Question_Sets[[#Headers],[Output Config Keys Nested]]),4),"1","")&amp;COLUMN()+1)&lt;&gt;"",INDIRECT("'Question Sets'!"&amp;SUBSTITUTE(ADDRESS(1,COLUMN(Table_Question_Sets[[#Headers],[Output Config Keys Nested]]),4),"1","")&amp;COLUMN()+1),"")</f>
        <v/>
      </c>
      <c r="AB9" s="152" t="str">
        <f ca="1">IF(INDIRECT("'Question Sets'!"&amp;SUBSTITUTE(ADDRESS(1,COLUMN(Table_Question_Sets[[#Headers],[Output Config Keys Nested]]),4),"1","")&amp;COLUMN()+1)&lt;&gt;"",INDIRECT("'Question Sets'!"&amp;SUBSTITUTE(ADDRESS(1,COLUMN(Table_Question_Sets[[#Headers],[Output Config Keys Nested]]),4),"1","")&amp;COLUMN()+1),"")</f>
        <v/>
      </c>
      <c r="AC9" s="152" t="str">
        <f ca="1">IF(INDIRECT("'Question Sets'!"&amp;SUBSTITUTE(ADDRESS(1,COLUMN(Table_Question_Sets[[#Headers],[Output Config Keys Nested]]),4),"1","")&amp;COLUMN()+1)&lt;&gt;"",INDIRECT("'Question Sets'!"&amp;SUBSTITUTE(ADDRESS(1,COLUMN(Table_Question_Sets[[#Headers],[Output Config Keys Nested]]),4),"1","")&amp;COLUMN()+1),"")</f>
        <v/>
      </c>
      <c r="AD9" s="152" t="str">
        <f ca="1">IF(INDIRECT("'Question Sets'!"&amp;SUBSTITUTE(ADDRESS(1,COLUMN(Table_Question_Sets[[#Headers],[Output Config Keys Nested]]),4),"1","")&amp;COLUMN()+1)&lt;&gt;"",INDIRECT("'Question Sets'!"&amp;SUBSTITUTE(ADDRESS(1,COLUMN(Table_Question_Sets[[#Headers],[Output Config Keys Nested]]),4),"1","")&amp;COLUMN()+1),"")</f>
        <v/>
      </c>
      <c r="AE9" s="152" t="str">
        <f ca="1">IF(INDIRECT("'Question Sets'!"&amp;SUBSTITUTE(ADDRESS(1,COLUMN(Table_Question_Sets[[#Headers],[Output Config Keys Nested]]),4),"1","")&amp;COLUMN()+1)&lt;&gt;"",INDIRECT("'Question Sets'!"&amp;SUBSTITUTE(ADDRESS(1,COLUMN(Table_Question_Sets[[#Headers],[Output Config Keys Nested]]),4),"1","")&amp;COLUMN()+1),"")</f>
        <v/>
      </c>
      <c r="AF9" s="152" t="str">
        <f ca="1">IF(INDIRECT("'Question Sets'!"&amp;SUBSTITUTE(ADDRESS(1,COLUMN(Table_Question_Sets[[#Headers],[Output Config Keys Nested]]),4),"1","")&amp;COLUMN()+1)&lt;&gt;"",INDIRECT("'Question Sets'!"&amp;SUBSTITUTE(ADDRESS(1,COLUMN(Table_Question_Sets[[#Headers],[Output Config Keys Nested]]),4),"1","")&amp;COLUMN()+1),"")</f>
        <v/>
      </c>
      <c r="AG9" s="152" t="str">
        <f ca="1">IF(INDIRECT("'Question Sets'!"&amp;SUBSTITUTE(ADDRESS(1,COLUMN(Table_Question_Sets[[#Headers],[Output Config Keys Nested]]),4),"1","")&amp;COLUMN()+1)&lt;&gt;"",INDIRECT("'Question Sets'!"&amp;SUBSTITUTE(ADDRESS(1,COLUMN(Table_Question_Sets[[#Headers],[Output Config Keys Nested]]),4),"1","")&amp;COLUMN()+1),"")</f>
        <v/>
      </c>
      <c r="AH9" s="152" t="str">
        <f ca="1">IF(INDIRECT("'Question Sets'!"&amp;SUBSTITUTE(ADDRESS(1,COLUMN(Table_Question_Sets[[#Headers],[Output Config Keys Nested]]),4),"1","")&amp;COLUMN()+1)&lt;&gt;"",INDIRECT("'Question Sets'!"&amp;SUBSTITUTE(ADDRESS(1,COLUMN(Table_Question_Sets[[#Headers],[Output Config Keys Nested]]),4),"1","")&amp;COLUMN()+1),"")</f>
        <v/>
      </c>
      <c r="AI9" s="152" t="str">
        <f ca="1">IF(INDIRECT("'Question Sets'!"&amp;SUBSTITUTE(ADDRESS(1,COLUMN(Table_Question_Sets[[#Headers],[Output Config Keys Nested]]),4),"1","")&amp;COLUMN()+1)&lt;&gt;"",INDIRECT("'Question Sets'!"&amp;SUBSTITUTE(ADDRESS(1,COLUMN(Table_Question_Sets[[#Headers],[Output Config Keys Nested]]),4),"1","")&amp;COLUMN()+1),"")</f>
        <v/>
      </c>
      <c r="AJ9" s="152" t="str">
        <f ca="1">IF(INDIRECT("'Question Sets'!"&amp;SUBSTITUTE(ADDRESS(1,COLUMN(Table_Question_Sets[[#Headers],[Output Config Keys Nested]]),4),"1","")&amp;COLUMN()+1)&lt;&gt;"",INDIRECT("'Question Sets'!"&amp;SUBSTITUTE(ADDRESS(1,COLUMN(Table_Question_Sets[[#Headers],[Output Config Keys Nested]]),4),"1","")&amp;COLUMN()+1),"")</f>
        <v/>
      </c>
      <c r="AK9" s="152" t="str">
        <f ca="1">IF(INDIRECT("'Question Sets'!"&amp;SUBSTITUTE(ADDRESS(1,COLUMN(Table_Question_Sets[[#Headers],[Output Config Keys Nested]]),4),"1","")&amp;COLUMN()+1)&lt;&gt;"",INDIRECT("'Question Sets'!"&amp;SUBSTITUTE(ADDRESS(1,COLUMN(Table_Question_Sets[[#Headers],[Output Config Keys Nested]]),4),"1","")&amp;COLUMN()+1),"")</f>
        <v/>
      </c>
      <c r="AL9" s="152" t="str">
        <f ca="1">IF(INDIRECT("'Question Sets'!"&amp;SUBSTITUTE(ADDRESS(1,COLUMN(Table_Question_Sets[[#Headers],[Output Config Keys Nested]]),4),"1","")&amp;COLUMN()+1)&lt;&gt;"",INDIRECT("'Question Sets'!"&amp;SUBSTITUTE(ADDRESS(1,COLUMN(Table_Question_Sets[[#Headers],[Output Config Keys Nested]]),4),"1","")&amp;COLUMN()+1),"")</f>
        <v/>
      </c>
      <c r="AM9" s="152" t="str">
        <f ca="1">IF(INDIRECT("'Question Sets'!"&amp;SUBSTITUTE(ADDRESS(1,COLUMN(Table_Question_Sets[[#Headers],[Output Config Keys Nested]]),4),"1","")&amp;COLUMN()+1)&lt;&gt;"",INDIRECT("'Question Sets'!"&amp;SUBSTITUTE(ADDRESS(1,COLUMN(Table_Question_Sets[[#Headers],[Output Config Keys Nested]]),4),"1","")&amp;COLUMN()+1),"")</f>
        <v/>
      </c>
      <c r="AN9" s="152" t="str">
        <f ca="1">IF(INDIRECT("'Question Sets'!"&amp;SUBSTITUTE(ADDRESS(1,COLUMN(Table_Question_Sets[[#Headers],[Output Config Keys Nested]]),4),"1","")&amp;COLUMN()+1)&lt;&gt;"",INDIRECT("'Question Sets'!"&amp;SUBSTITUTE(ADDRESS(1,COLUMN(Table_Question_Sets[[#Headers],[Output Config Keys Nested]]),4),"1","")&amp;COLUMN()+1),"")</f>
        <v/>
      </c>
      <c r="AO9" s="152" t="str">
        <f ca="1">IF(INDIRECT("'Question Sets'!"&amp;SUBSTITUTE(ADDRESS(1,COLUMN(Table_Question_Sets[[#Headers],[Output Config Keys Nested]]),4),"1","")&amp;COLUMN()+1)&lt;&gt;"",INDIRECT("'Question Sets'!"&amp;SUBSTITUTE(ADDRESS(1,COLUMN(Table_Question_Sets[[#Headers],[Output Config Keys Nested]]),4),"1","")&amp;COLUMN()+1),"")</f>
        <v/>
      </c>
      <c r="AP9" s="152" t="str">
        <f ca="1">IF(INDIRECT("'Question Sets'!"&amp;SUBSTITUTE(ADDRESS(1,COLUMN(Table_Question_Sets[[#Headers],[Output Config Keys Nested]]),4),"1","")&amp;COLUMN()+1)&lt;&gt;"",INDIRECT("'Question Sets'!"&amp;SUBSTITUTE(ADDRESS(1,COLUMN(Table_Question_Sets[[#Headers],[Output Config Keys Nested]]),4),"1","")&amp;COLUMN()+1),"")</f>
        <v/>
      </c>
      <c r="AQ9" s="152" t="str">
        <f ca="1">IF(INDIRECT("'Question Sets'!"&amp;SUBSTITUTE(ADDRESS(1,COLUMN(Table_Question_Sets[[#Headers],[Output Config Keys Nested]]),4),"1","")&amp;COLUMN()+1)&lt;&gt;"",INDIRECT("'Question Sets'!"&amp;SUBSTITUTE(ADDRESS(1,COLUMN(Table_Question_Sets[[#Headers],[Output Config Keys Nested]]),4),"1","")&amp;COLUMN()+1),"")</f>
        <v/>
      </c>
      <c r="AR9" s="152" t="str">
        <f ca="1">IF(INDIRECT("'Question Sets'!"&amp;SUBSTITUTE(ADDRESS(1,COLUMN(Table_Question_Sets[[#Headers],[Output Config Keys Nested]]),4),"1","")&amp;COLUMN()+1)&lt;&gt;"",INDIRECT("'Question Sets'!"&amp;SUBSTITUTE(ADDRESS(1,COLUMN(Table_Question_Sets[[#Headers],[Output Config Keys Nested]]),4),"1","")&amp;COLUMN()+1),"")</f>
        <v/>
      </c>
      <c r="AS9" s="152" t="str">
        <f ca="1">IF(INDIRECT("'Question Sets'!"&amp;SUBSTITUTE(ADDRESS(1,COLUMN(Table_Question_Sets[[#Headers],[Output Config Keys Nested]]),4),"1","")&amp;COLUMN()+1)&lt;&gt;"",INDIRECT("'Question Sets'!"&amp;SUBSTITUTE(ADDRESS(1,COLUMN(Table_Question_Sets[[#Headers],[Output Config Keys Nested]]),4),"1","")&amp;COLUMN()+1),"")</f>
        <v/>
      </c>
      <c r="AT9" s="152" t="str">
        <f ca="1">IF(INDIRECT("'Question Sets'!"&amp;SUBSTITUTE(ADDRESS(1,COLUMN(Table_Question_Sets[[#Headers],[Output Config Keys Nested]]),4),"1","")&amp;COLUMN()+1)&lt;&gt;"",INDIRECT("'Question Sets'!"&amp;SUBSTITUTE(ADDRESS(1,COLUMN(Table_Question_Sets[[#Headers],[Output Config Keys Nested]]),4),"1","")&amp;COLUMN()+1),"")</f>
        <v/>
      </c>
      <c r="AU9" s="152" t="str">
        <f ca="1">IF(INDIRECT("'Question Sets'!"&amp;SUBSTITUTE(ADDRESS(1,COLUMN(Table_Question_Sets[[#Headers],[Output Config Keys Nested]]),4),"1","")&amp;COLUMN()+1)&lt;&gt;"",INDIRECT("'Question Sets'!"&amp;SUBSTITUTE(ADDRESS(1,COLUMN(Table_Question_Sets[[#Headers],[Output Config Keys Nested]]),4),"1","")&amp;COLUMN()+1),"")</f>
        <v/>
      </c>
      <c r="AV9" s="152" t="str">
        <f ca="1">IF(INDIRECT("'Question Sets'!"&amp;SUBSTITUTE(ADDRESS(1,COLUMN(Table_Question_Sets[[#Headers],[Output Config Keys Nested]]),4),"1","")&amp;COLUMN()+1)&lt;&gt;"",INDIRECT("'Question Sets'!"&amp;SUBSTITUTE(ADDRESS(1,COLUMN(Table_Question_Sets[[#Headers],[Output Config Keys Nested]]),4),"1","")&amp;COLUMN()+1),"")</f>
        <v/>
      </c>
      <c r="AW9" s="152" t="str">
        <f ca="1">IF(INDIRECT("'Question Sets'!"&amp;SUBSTITUTE(ADDRESS(1,COLUMN(Table_Question_Sets[[#Headers],[Output Config Keys Nested]]),4),"1","")&amp;COLUMN()+1)&lt;&gt;"",INDIRECT("'Question Sets'!"&amp;SUBSTITUTE(ADDRESS(1,COLUMN(Table_Question_Sets[[#Headers],[Output Config Keys Nested]]),4),"1","")&amp;COLUMN()+1),"")</f>
        <v/>
      </c>
      <c r="AX9" s="152" t="str">
        <f ca="1">IF(INDIRECT("'Question Sets'!"&amp;SUBSTITUTE(ADDRESS(1,COLUMN(Table_Question_Sets[[#Headers],[Output Config Keys Nested]]),4),"1","")&amp;COLUMN()+1)&lt;&gt;"",INDIRECT("'Question Sets'!"&amp;SUBSTITUTE(ADDRESS(1,COLUMN(Table_Question_Sets[[#Headers],[Output Config Keys Nested]]),4),"1","")&amp;COLUMN()+1),"")</f>
        <v/>
      </c>
      <c r="AY9" s="152" t="str">
        <f ca="1">IF(INDIRECT("'Question Sets'!"&amp;SUBSTITUTE(ADDRESS(1,COLUMN(Table_Question_Sets[[#Headers],[Output Config Keys Nested]]),4),"1","")&amp;COLUMN()+1)&lt;&gt;"",INDIRECT("'Question Sets'!"&amp;SUBSTITUTE(ADDRESS(1,COLUMN(Table_Question_Sets[[#Headers],[Output Config Keys Nested]]),4),"1","")&amp;COLUMN()+1),"")</f>
        <v/>
      </c>
      <c r="AZ9" s="152" t="str">
        <f ca="1">IF(INDIRECT("'Question Sets'!"&amp;SUBSTITUTE(ADDRESS(1,COLUMN(Table_Question_Sets[[#Headers],[Output Config Keys Nested]]),4),"1","")&amp;COLUMN()+1)&lt;&gt;"",INDIRECT("'Question Sets'!"&amp;SUBSTITUTE(ADDRESS(1,COLUMN(Table_Question_Sets[[#Headers],[Output Config Keys Nested]]),4),"1","")&amp;COLUMN()+1),"")</f>
        <v/>
      </c>
      <c r="BA9" s="152" t="str">
        <f ca="1">IF(INDIRECT("'Question Sets'!"&amp;SUBSTITUTE(ADDRESS(1,COLUMN(Table_Question_Sets[[#Headers],[Output Config Keys Nested]]),4),"1","")&amp;COLUMN()+1)&lt;&gt;"",INDIRECT("'Question Sets'!"&amp;SUBSTITUTE(ADDRESS(1,COLUMN(Table_Question_Sets[[#Headers],[Output Config Keys Nested]]),4),"1","")&amp;COLUMN()+1),"")</f>
        <v/>
      </c>
      <c r="BB9" s="6" t="s">
        <v>689</v>
      </c>
    </row>
    <row r="10" spans="2:54" ht="21" customHeight="1">
      <c r="B10" s="3" t="s">
        <v>690</v>
      </c>
      <c r="C10" s="2" t="s">
        <v>691</v>
      </c>
      <c r="D10" s="16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"testRepeating":["firstName","lastName"],</v>
      </c>
      <c r="E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"repeating2":[],</v>
      </c>
      <c r="F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"repeating3":[],</v>
      </c>
      <c r="G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"repeating4":[],</v>
      </c>
      <c r="H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I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J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K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s="15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6" t="s">
        <v>689</v>
      </c>
    </row>
    <row r="11" spans="2:54" ht="21" customHeight="1">
      <c r="B11" s="3" t="s">
        <v>692</v>
      </c>
      <c r="C11" s="2" t="s">
        <v>693</v>
      </c>
      <c r="D11" s="160" t="str">
        <f>_xlfn.TEXTJOIN(",",TRUE,Table_Question_Sets[Summary Key Mapping])</f>
        <v>"liabilityLimit": "Liability"</v>
      </c>
      <c r="E11" s="152"/>
      <c r="F11" s="152"/>
      <c r="G11" s="152"/>
      <c r="H11" s="152"/>
      <c r="I11" s="152"/>
      <c r="J11" s="152"/>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c r="AK11" s="153"/>
      <c r="AL11" s="153"/>
      <c r="AM11" s="153"/>
      <c r="AN11" s="153"/>
      <c r="AO11" s="153"/>
      <c r="AP11" s="153"/>
      <c r="AQ11" s="153"/>
      <c r="AR11" s="153"/>
      <c r="AS11" s="153"/>
      <c r="AT11" s="153"/>
      <c r="AU11" s="153"/>
      <c r="AV11" s="153"/>
      <c r="AW11" s="153"/>
      <c r="AX11" s="153"/>
      <c r="AY11" s="153"/>
      <c r="AZ11" s="153"/>
      <c r="BA11" s="153"/>
      <c r="BB11" s="6" t="s">
        <v>689</v>
      </c>
    </row>
    <row r="12" spans="2:54" ht="21" customHeight="1">
      <c r="B12" s="3" t="s">
        <v>733</v>
      </c>
      <c r="C12" s="1" t="s">
        <v>734</v>
      </c>
      <c r="D12" s="160" t="str">
        <f>_xlfn.TEXTJOIN(",",TRUE,Table_Question_Sets[Config Workflow Roles])</f>
        <v>"policyInceptionDate":"policyStartDate","policyExpiryDate":"policyEndDate","policyAdjustmentDate":"policyAdjustmentDate","policyCancellationDate":"policyCancellationDate","customerName":"contactName","customerEmail":"contactEmail","customerPhone":"contactPhone","customerMobile":"contactMobile","creditCardNumber":"creditCardNumber","creditCardName":"creditCardName","creditCardExpiry":"creditCardExpiryDate","creditCardCCV":"creditCardCCV","bankAccountName":"directDebitAccountName","bankAccountBSB":"directDebitBSB","bankAccountNumber":"directDebitAccountNumber","paymentMethod":"paymentMethod"</v>
      </c>
      <c r="E12" s="152"/>
      <c r="F12" s="152"/>
      <c r="G12" s="152"/>
      <c r="H12" s="152"/>
      <c r="I12" s="152"/>
      <c r="J12" s="152"/>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c r="AK12" s="153"/>
      <c r="AL12" s="153"/>
      <c r="AM12" s="153"/>
      <c r="AN12" s="153"/>
      <c r="AO12" s="153"/>
      <c r="AP12" s="153"/>
      <c r="AQ12" s="153"/>
      <c r="AR12" s="153"/>
      <c r="AS12" s="153"/>
      <c r="AT12" s="153"/>
      <c r="AU12" s="153"/>
      <c r="AV12" s="153"/>
      <c r="AW12" s="153"/>
      <c r="AX12" s="153"/>
      <c r="AY12" s="153"/>
      <c r="AZ12" s="153"/>
      <c r="BA12" s="153"/>
      <c r="BB12" s="6" t="s">
        <v>689</v>
      </c>
    </row>
    <row r="13" spans="2:54" ht="21" customHeight="1">
      <c r="B13" s="3" t="s">
        <v>1304</v>
      </c>
      <c r="C13" s="1" t="s">
        <v>1305</v>
      </c>
      <c r="D13" s="160" t="str">
        <f>_xlfn.TEXTJOIN(",",TRUE,Table_Question_Sets[Config Displayable Fields])</f>
        <v>"ratingPrimary","","ratingHeading","occupation","addressSearch","liabilityLimit","tools","turnover","employees","ratingState","ratingSecondary","","dates","","contact","","","","details","","insuredFullName","membershipNumber","insuredHeading","insuredAddress","insuredTown","insuredState","insuredPostcode","testRepeating","membershipNumberOld","cancellation","","cancellationReason","cancellationReasonOther","cancellationCompetitorReason","cancellationCompetitorReasonOther","addServiceFee","triggerHeading","triggerReview","triggerEndorsement","triggerDecline","disclosure","","history","historyDetails","insolvency","insolvencyDetails","declaration","summary","","cancellationSummary","instalmentSummary","refundSummary","paymentMethods","","paymentOptions","","refundMethods","","purchaseCompleted","","agentDetails","","enquiry","","review","","reviewMessage","reviewMessage","endorsement","","endorsementCancellationSummary","specialConditions","endorsementMessage","endorsementMessage","","statusVariables",""</v>
      </c>
      <c r="E13" s="152"/>
      <c r="F13" s="152"/>
      <c r="G13" s="152"/>
      <c r="H13" s="152"/>
      <c r="I13" s="152"/>
      <c r="J13" s="152"/>
      <c r="K13" s="153"/>
      <c r="L13" s="153"/>
      <c r="M13" s="153"/>
      <c r="N13" s="153"/>
      <c r="O13" s="153"/>
      <c r="P13" s="153"/>
      <c r="Q13" s="153"/>
      <c r="R13" s="153"/>
      <c r="S13" s="153"/>
      <c r="T13" s="153"/>
      <c r="U13" s="153"/>
      <c r="V13" s="153"/>
      <c r="W13" s="153"/>
      <c r="X13" s="153"/>
      <c r="Y13" s="153"/>
      <c r="Z13" s="153"/>
      <c r="AA13" s="153"/>
      <c r="AB13" s="153"/>
      <c r="AC13" s="153"/>
      <c r="AD13" s="153"/>
      <c r="AE13" s="153"/>
      <c r="AF13" s="153"/>
      <c r="AG13" s="153"/>
      <c r="AH13" s="153"/>
      <c r="AI13" s="153"/>
      <c r="AJ13" s="153"/>
      <c r="AK13" s="153"/>
      <c r="AL13" s="153"/>
      <c r="AM13" s="153"/>
      <c r="AN13" s="153"/>
      <c r="AO13" s="153"/>
      <c r="AP13" s="153"/>
      <c r="AQ13" s="153"/>
      <c r="AR13" s="153"/>
      <c r="AS13" s="153"/>
      <c r="AT13" s="153"/>
      <c r="AU13" s="153"/>
      <c r="AV13" s="153"/>
      <c r="AW13" s="153"/>
      <c r="AX13" s="153"/>
      <c r="AY13" s="153"/>
      <c r="AZ13" s="153"/>
      <c r="BA13" s="153"/>
      <c r="BB13" s="6" t="s">
        <v>684</v>
      </c>
    </row>
    <row r="14" spans="2:54" ht="21" customHeight="1">
      <c r="B14" s="3" t="s">
        <v>1306</v>
      </c>
      <c r="C14" s="1" t="s">
        <v>1307</v>
      </c>
      <c r="D14" s="160" t="str">
        <f>_xlfn.TEXTJOIN(",",TRUE,Table_Repeating_Question_Sets[Config Displayable Fields])</f>
        <v>"testRepeating","","firstName","lastName","repeating2","","repeating3","","repeating4","","repeating5",""</v>
      </c>
      <c r="E14" s="152"/>
      <c r="F14" s="152"/>
      <c r="G14" s="152"/>
      <c r="H14" s="152"/>
      <c r="I14" s="152"/>
      <c r="J14" s="152"/>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3"/>
      <c r="AK14" s="153"/>
      <c r="AL14" s="153"/>
      <c r="AM14" s="153"/>
      <c r="AN14" s="153"/>
      <c r="AO14" s="153"/>
      <c r="AP14" s="153"/>
      <c r="AQ14" s="153"/>
      <c r="AR14" s="153"/>
      <c r="AS14" s="153"/>
      <c r="AT14" s="153"/>
      <c r="AU14" s="153"/>
      <c r="AV14" s="153"/>
      <c r="AW14" s="153"/>
      <c r="AX14" s="153"/>
      <c r="AY14" s="153"/>
      <c r="AZ14" s="153"/>
      <c r="BA14" s="153"/>
      <c r="BB14" s="6" t="s">
        <v>684</v>
      </c>
    </row>
    <row r="15" spans="2:54" ht="21" customHeight="1">
      <c r="B15" s="3" t="s">
        <v>869</v>
      </c>
      <c r="C15" s="2" t="s">
        <v>870</v>
      </c>
      <c r="D15" s="160" t="str">
        <f>_xlfn.TEXTJOIN(",",TRUE,Table_Question_Sets[Config Private Fields])</f>
        <v>"policyStartDateInput","policyAdjustmentDateInput","policyCancellationDateInput","creditCardNumber","creditCardName","creditCardExpiryDate","creditCardCCV","directDebitAccountName","directDebitBSB","directDebitAccountNumber"</v>
      </c>
      <c r="E15" s="152"/>
      <c r="F15" s="152"/>
      <c r="G15" s="152"/>
      <c r="H15" s="152"/>
      <c r="I15" s="152"/>
      <c r="J15" s="152"/>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c r="AP15" s="153"/>
      <c r="AQ15" s="153"/>
      <c r="AR15" s="153"/>
      <c r="AS15" s="153"/>
      <c r="AT15" s="153"/>
      <c r="AU15" s="153"/>
      <c r="AV15" s="153"/>
      <c r="AW15" s="153"/>
      <c r="AX15" s="153"/>
      <c r="AY15" s="153"/>
      <c r="AZ15" s="153"/>
      <c r="BA15" s="153"/>
      <c r="BB15" s="6" t="s">
        <v>684</v>
      </c>
    </row>
    <row r="16" spans="2:54" ht="21" customHeight="1">
      <c r="B16" s="3" t="s">
        <v>1600</v>
      </c>
      <c r="C16" s="2" t="s">
        <v>1663</v>
      </c>
      <c r="D16" s="160" t="str">
        <f ca="1">IF(INDIRECT("'Question Sets'!"&amp;SUBSTITUTE(ADDRESS(1,COLUMN(Table_Question_Sets[[#Headers],[Config Question Meta Data Used]]),4),"1","")&amp;COLUMN()+1)&lt;&gt;"",INDIRECT("'Question Sets'!"&amp;SUBSTITUTE(ADDRESS(1,COLUMN(Table_Question_Sets[[#Headers],[Config Question Meta Data Used]]),4),"1","")&amp;COLUMN()+1),"")</f>
        <v>"ratingPrimary":{"ratingHeading": { "dataType": "none", "displayable": true, "canChangeWhenApproved": false, "private": false, "resetForNewQuotes": false},"occupation": { "dataType": "text", "displayable": true, "canChangeWhenApproved": false, "private": false, "resetForNewQuotes": false},"addressSearch": { "dataType": "text", "displayable": true, "canChangeWhenApproved": false, "private": false, "resetForNewQuotes": false},"liabilityLimit": { "dataType": "currency", "displayable": true, "canChangeWhenApproved": false, "private": false, "resetForNewQuotes": false, "summaryLabelExpression": "'Liability Limit'", "summaryPositionExpression": "1"},"tools": { "dataType": "currency", "displayable": true, "canChangeWhenApproved": false, "private": false, "resetForNewQuotes": false, "summaryLabelExpression": "'Tools Cover'", "summaryPositionExpression": "2"},"turnover": { "dataType": "text", "displayable": true, "canChangeWhenApproved": false, "private": false, "resetForNewQuotes": false, "summaryLabelExpression": "'Turnover'", "summaryPositionExpression": "3"},"employees": { "dataType": "text", "displayable": true, "canChangeWhenApproved": false, "private": false, "resetForNewQuotes": false, "summaryLabelExpression": "'Employees'", "summaryPositionExpression": "4"},"ratingState": { "dataType": "text", "displayable": true, "canChangeWhenApproved": false, "private": false, "resetForNewQuotes": false, "summaryLabelExpression": "'State'", "summaryPositionExpression": "5"},"customPremium": { "dataType": "currency", "displayable": false, "canChangeWhenApproved": false, "private": false, "resetForNewQuotes": false},"manualEndorsementResetTimestamp": { "dataType": "text", "displayable": false, "canChangeWhenApproved": false, "private": false, "resetForNewQuotes": false}},</v>
      </c>
      <c r="E16" s="160" t="str">
        <f ca="1">IF(INDIRECT("'Question Sets'!"&amp;SUBSTITUTE(ADDRESS(1,COLUMN(Table_Question_Sets[[#Headers],[Config Question Meta Data Used]]),4),"1","")&amp;COLUMN()+1)&lt;&gt;"",INDIRECT("'Question Sets'!"&amp;SUBSTITUTE(ADDRESS(1,COLUMN(Table_Question_Sets[[#Headers],[Config Question Meta Data Used]]),4),"1","")&amp;COLUMN()+1),"")</f>
        <v>"ratingSecondary":{},</v>
      </c>
      <c r="F16" s="160" t="str">
        <f ca="1">IF(INDIRECT("'Question Sets'!"&amp;SUBSTITUTE(ADDRESS(1,COLUMN(Table_Question_Sets[[#Headers],[Config Question Meta Data Used]]),4),"1","")&amp;COLUMN()+1)&lt;&gt;"",INDIRECT("'Question Sets'!"&amp;SUBSTITUTE(ADDRESS(1,COLUMN(Table_Question_Sets[[#Headers],[Config Question Meta Data Used]]),4),"1","")&amp;COLUMN()+1),"")</f>
        <v>"dates":{"policyStartDate": { "dataType": "text", "displayable": false, "canChangeWhenApproved": true, "private": false, "resetForNewQuotes": false, "summaryLabelExpression": "getQuoteType() == 'newBusiness' ? 'Policy Start Date' : getQuoteType() == 'renewal' ? 'Renewal Date' : null", "summaryPositionExpression": "6"},"policyEndDate": { "dataType": "text", "displayable": false, "canChangeWhenApproved": true, "private": false, "resetForNewQuotes": false},"policyStartDateInput": { "dataType": "date", "displayable": false, "canChangeWhenApproved": false, "private": true, "resetForNewQuotes": false},"policyAdjustmentDate": { "dataType": "text", "displayable": false, "canChangeWhenApproved": true, "private": false, "resetForNewQuotes": false, "summaryLabelExpression": "getQuoteType() == 'adjustment' ? 'Adjustment Date' : null", "summaryPositionExpression": "6"},"policyAdjustmentDateInput": { "dataType": "date", "displayable": false, "canChangeWhenApproved": false, "private": true, "resetForNewQuotes": false},"policyCancellationDate": { "dataType": "text", "displayable": false, "canChangeWhenApproved": true, "private": false, "resetForNewQuotes": false, "summaryLabelExpression": "getQuoteType() == 'cancellation' ? 'Cancellation Date' : null", "summaryPositionExpression": "6"},"policyCancellationDateInput": { "dataType": "date", "displayable": false, "canChangeWhenApproved": false, "private": true, "resetForNewQuotes": false}},</v>
      </c>
      <c r="G16" s="160" t="str">
        <f ca="1">IF(INDIRECT("'Question Sets'!"&amp;SUBSTITUTE(ADDRESS(1,COLUMN(Table_Question_Sets[[#Headers],[Config Question Meta Data Used]]),4),"1","")&amp;COLUMN()+1)&lt;&gt;"",INDIRECT("'Question Sets'!"&amp;SUBSTITUTE(ADDRESS(1,COLUMN(Table_Question_Sets[[#Headers],[Config Question Meta Data Used]]),4),"1","")&amp;COLUMN()+1),"")</f>
        <v>"contact":{"contactName": { "dataType": "text", "displayable": false, "canChangeWhenApproved": true, "private": false, "resetForNewQuotes": false},"contactEmail": { "dataType": "email", "displayable": false, "canChangeWhenApproved": true, "private": false, "resetForNewQuotes": false},"contactPhone": { "dataType": "phone", "displayable": false, "canChangeWhenApproved": true, "private": false, "resetForNewQuotes": false},"contactMobile": { "dataType": "phone", "displayable": false, "canChangeWhenApproved": true, "private": false, "resetForNewQuotes": false}},</v>
      </c>
      <c r="H16" s="160" t="str">
        <f ca="1">IF(INDIRECT("'Question Sets'!"&amp;SUBSTITUTE(ADDRESS(1,COLUMN(Table_Question_Sets[[#Headers],[Config Question Meta Data Used]]),4),"1","")&amp;COLUMN()+1)&lt;&gt;"",INDIRECT("'Question Sets'!"&amp;SUBSTITUTE(ADDRESS(1,COLUMN(Table_Question_Sets[[#Headers],[Config Question Meta Data Used]]),4),"1","")&amp;COLUMN()+1),"")</f>
        <v>"details":{"insuredFullName": { "dataType": "text", "displayable": true, "canChangeWhenApproved": false, "private": false, "resetForNewQuotes": false},"membershipNumber": { "dataType": "text", "displayable": true, "canChangeWhenApproved": false, "private": false, "resetForNewQuotes": false},"insuredHeading": { "dataType": "none", "displayable": true, "canChangeWhenApproved": false, "private": false, "resetForNewQuotes": false},"insuredAddress": { "dataType": "text", "displayable": true, "canChangeWhenApproved": false, "private": false, "resetForNewQuotes": false},"insuredTown": { "dataType": "text", "displayable": true, "canChangeWhenApproved": false, "private": false, "resetForNewQuotes": false},"insuredState": { "dataType": "text", "displayable": true, "canChangeWhenApproved": false, "private": false, "resetForNewQuotes": false},"insuredPostcode": { "dataType": "postcode", "displayable": true, "canChangeWhenApproved": false, "private": false, "resetForNewQuotes": false},"testRepeating": { "dataType": "repeating", "displayable": true, "canChangeWhenApproved": false, "private": false, "resetForNewQuotes": false},"membershipNumberOld": { "dataType": "text", "displayable": true, "canChangeWhenApproved": false, "private": false, "resetForNewQuotes": false}},</v>
      </c>
      <c r="I16" s="160" t="str">
        <f ca="1">IF(INDIRECT("'Question Sets'!"&amp;SUBSTITUTE(ADDRESS(1,COLUMN(Table_Question_Sets[[#Headers],[Config Question Meta Data Used]]),4),"1","")&amp;COLUMN()+1)&lt;&gt;"",INDIRECT("'Question Sets'!"&amp;SUBSTITUTE(ADDRESS(1,COLUMN(Table_Question_Sets[[#Headers],[Config Question Meta Data Used]]),4),"1","")&amp;COLUMN()+1),"")</f>
        <v>"cancellation":{"cancellationReason": { "dataType": "text", "displayable": true, "canChangeWhenApproved": false, "private": false, "resetForNewQuotes": false},"cancellationReasonOther": { "dataType": "text", "displayable": true, "canChangeWhenApproved": false, "private": false, "resetForNewQuotes": false},"cancellationCompetitorReason": { "dataType": "text", "displayable": true, "canChangeWhenApproved": false, "private": false, "resetForNewQuotes": false},"cancellationCompetitorReasonOther": { "dataType": "text", "displayable": true, "canChangeWhenApproved": false, "private": false, "resetForNewQuotes": false},"addServiceFee": { "dataType": "currency", "displayable": true, "canChangeWhenApproved": false, "private": false, "resetForNewQuotes": false},"triggerHeading": { "dataType": "none", "displayable": true, "canChangeWhenApproved": false, "private": false, "resetForNewQuotes": false},"triggerReview": { "dataType": "text", "displayable": true, "canChangeWhenApproved": false, "private": false, "resetForNewQuotes": false},"triggerEndorsement": { "dataType": "text", "displayable": true, "canChangeWhenApproved": false, "private": false, "resetForNewQuotes": false},"triggerDecline": { "dataType": "text", "displayable": true, "canChangeWhenApproved": false, "private": false, "resetForNewQuotes": false}},</v>
      </c>
      <c r="J16" s="160" t="str">
        <f ca="1">IF(INDIRECT("'Question Sets'!"&amp;SUBSTITUTE(ADDRESS(1,COLUMN(Table_Question_Sets[[#Headers],[Config Question Meta Data Used]]),4),"1","")&amp;COLUMN()+1)&lt;&gt;"",INDIRECT("'Question Sets'!"&amp;SUBSTITUTE(ADDRESS(1,COLUMN(Table_Question_Sets[[#Headers],[Config Question Meta Data Used]]),4),"1","")&amp;COLUMN()+1),"")</f>
        <v>"disclosure":{"history": { "dataType": "text", "displayable": true, "canChangeWhenApproved": false, "private": false, "resetForNewQuotes": true},"historyDetails": { "dataType": "text", "displayable": true, "canChangeWhenApproved": false, "private": false, "resetForNewQuotes": false},"insolvency": { "dataType": "text", "displayable": true, "canChangeWhenApproved": false, "private": false, "resetForNewQuotes": true},"insolvencyDetails": { "dataType": "text", "displayable": true, "canChangeWhenApproved": false, "private": false, "resetForNewQuotes": false},"declaration": { "dataType": "text", "displayable": true, "canChangeWhenApproved": false, "private": false, "resetForNewQuotes": true}},</v>
      </c>
      <c r="K16" s="160" t="str">
        <f ca="1">IF(INDIRECT("'Question Sets'!"&amp;SUBSTITUTE(ADDRESS(1,COLUMN(Table_Question_Sets[[#Headers],[Config Question Meta Data Used]]),4),"1","")&amp;COLUMN()+1)&lt;&gt;"",INDIRECT("'Question Sets'!"&amp;SUBSTITUTE(ADDRESS(1,COLUMN(Table_Question_Sets[[#Headers],[Config Question Meta Data Used]]),4),"1","")&amp;COLUMN()+1),"")</f>
        <v>"summary":{"coverHeading": { "dataType": "none", "displayable": false, "canChangeWhenApproved": false, "private": false, "resetForNewQuotes": false},"coverSummary": { "dataType": "none", "displayable": false, "canChangeWhenApproved": false, "private": false, "resetForNewQuotes": false},"detailsSummary": { "dataType": "none", "displayable": false, "canChangeWhenApproved": false, "private": false, "resetForNewQuotes": false},"cancellationSummary": { "dataType": "none", "displayable": true, "canChangeWhenApproved": false, "private": false, "resetForNewQuotes": false},"paymentSummary": { "dataType": "none", "displayable": false, "canChangeWhenApproved": false, "private": false, "resetForNewQuotes": false},"instalmentSummary": { "dataType": "none", "displayable": true, "canChangeWhenApproved": false, "private": false, "resetForNewQuotes": false},"refundSummary": { "dataType": "none", "displayable": true, "canChangeWhenApproved": false, "private": false, "resetForNewQuotes": false}},</v>
      </c>
      <c r="L16" s="160" t="str">
        <f ca="1">IF(INDIRECT("'Question Sets'!"&amp;SUBSTITUTE(ADDRESS(1,COLUMN(Table_Question_Sets[[#Headers],[Config Question Meta Data Used]]),4),"1","")&amp;COLUMN()+1)&lt;&gt;"",INDIRECT("'Question Sets'!"&amp;SUBSTITUTE(ADDRESS(1,COLUMN(Table_Question_Sets[[#Headers],[Config Question Meta Data Used]]),4),"1","")&amp;COLUMN()+1),"")</f>
        <v>"paymentMethods":{"paymentMethodSelect": { "dataType": "text", "displayable": false, "canChangeWhenApproved": true, "private": false, "resetForNewQuotes": false},"debitOptionHeading": { "dataType": "none", "displayable": false, "canChangeWhenApproved": true, "private": false, "resetForNewQuotes": false},"debitOption": { "dataType": "text", "displayable": false, "canChangeWhenApproved": true, "private": false, "resetForNewQuotes": false},"creditCardPaymentHeading": { "dataType": "none", "displayable": false, "canChangeWhenApproved": true, "private": false, "resetForNewQuotes": false},"creditCardDebitHeading": { "dataType": "none", "displayable": false, "canChangeWhenApproved": true, "private": false, "resetForNewQuotes": false},"creditCardSelect": { "dataType": "text", "displayable": false, "canChangeWhenApproved": true, "private": false, "resetForNewQuotes": false},"creditCardNumber": { "dataType": "text", "displayable": false, "canChangeWhenApproved": true, "private": true, "resetForNewQuotes": false},"creditCardName": { "dataType": "text", "displayable": false, "canChangeWhenApproved": true, "private": true, "resetForNewQuotes": false},"creditCardExpiryDate": { "dataType": "text", "displayable": false, "canChangeWhenApproved": true, "private": true, "resetForNewQuotes": false},"creditCardCCV": { "dataType": "text", "displayable": false, "canChangeWhenApproved": true, "private": true, "resetForNewQuotes": false},"directDebitHeading": { "dataType": "none", "displayable": false, "canChangeWhenApproved": true, "private": false, "resetForNewQuotes": false},"directDebitAccountName": { "dataType": "text", "displayable": false, "canChangeWhenApproved": true, "private": true, "resetForNewQuotes": false},"directDebitBSB": { "dataType": "text", "displayable": false, "canChangeWhenApproved": true, "private": true, "resetForNewQuotes": false},"directDebitAccountNumber": { "dataType": "number", "displayable": false, "canChangeWhenApproved": true, "private": true, "resetForNewQuotes": false},"logosCreditCardsDEFT": { "dataType": "none", "displayable": false, "canChangeWhenApproved": true, "private": false, "resetForNewQuotes": false},"logosCreditCardseWAY": { "dataType": "none", "displayable": false, "canChangeWhenApproved": true, "private": false, "resetForNewQuotes": false},"logosCreditCardsStripe": { "dataType": "none", "displayable": false, "canChangeWhenApproved": true, "private": false, "resetForNewQuotes": false},"logosCreditCardsPremiumFunding": { "dataType": "none", "displayable": false, "canChangeWhenApproved": true, "private": false, "resetForNewQuotes": false},"logosCreditCardsPrincipalFinance": { "dataType": "none", "displayable": false, "canChangeWhenApproved": true, "private": false, "resetForNewQuotes": false},"logosCreditCardsIqumulate": { "dataType": "none", "displayable": false, "canChangeWhenApproved": true, "private": false, "resetForNewQuotes": false},"logosDirectDebitPremiumFunding": { "dataType": "none", "displayable": false, "canChangeWhenApproved": true, "private": false, "resetForNewQuotes": false},"logosDirectDebitPrincipalFinance": { "dataType": "none", "displayable": false, "canChangeWhenApproved": true, "private": false, "resetForNewQuotes": false},"logosDirectDebitIqumulate": { "dataType": "none", "displayable": false, "canChangeWhenApproved": true, "private": false, "resetForNewQuotes": false}},</v>
      </c>
      <c r="M16" s="160" t="str">
        <f ca="1">IF(INDIRECT("'Question Sets'!"&amp;SUBSTITUTE(ADDRESS(1,COLUMN(Table_Question_Sets[[#Headers],[Config Question Meta Data Used]]),4),"1","")&amp;COLUMN()+1)&lt;&gt;"",INDIRECT("'Question Sets'!"&amp;SUBSTITUTE(ADDRESS(1,COLUMN(Table_Question_Sets[[#Headers],[Config Question Meta Data Used]]),4),"1","")&amp;COLUMN()+1),"")</f>
        <v>"paymentOptions":{"paymentOption": { "dataType": "text", "displayable": false, "canChangeWhenApproved": true, "private": false, "resetForNewQuotes": false},"paymentMethod": { "dataType": "text", "displayable": false, "canChangeWhenApproved": true, "private": false, "resetForNewQuotes": false}},</v>
      </c>
      <c r="N16" s="160" t="str">
        <f ca="1">IF(INDIRECT("'Question Sets'!"&amp;SUBSTITUTE(ADDRESS(1,COLUMN(Table_Question_Sets[[#Headers],[Config Question Meta Data Used]]),4),"1","")&amp;COLUMN()+1)&lt;&gt;"",INDIRECT("'Question Sets'!"&amp;SUBSTITUTE(ADDRESS(1,COLUMN(Table_Question_Sets[[#Headers],[Config Question Meta Data Used]]),4),"1","")&amp;COLUMN()+1),"")</f>
        <v>"refundMethods":{"refundMethodSelect": { "dataType": "text", "displayable": false, "canChangeWhenApproved": true, "private": false, "resetForNewQuotes": false},"electronicRefundHeading": { "dataType": "none", "displayable": false, "canChangeWhenApproved": true, "private": false, "resetForNewQuotes": false},"electronicRefundAccountName": { "dataType": "text", "displayable": false, "canChangeWhenApproved": true, "private": false, "resetForNewQuotes": false},"electronicRefundBSB": { "dataType": "text", "displayable": false, "canChangeWhenApproved": true, "private": false, "resetForNewQuotes": false},"electronicRefundAccountNumber": { "dataType": "number", "displayable": false, "canChangeWhenApproved": true, "private": false, "resetForNewQuotes": false},"chequeRefundName": { "dataType": "text", "displayable": false, "canChangeWhenApproved": true, "private": false, "resetForNewQuotes": false},"chequeRefundHeading": { "dataType": "none", "displayable": false, "canChangeWhenApproved": true, "private": false, "resetForNewQuotes": false},"chequeRefundAddress": { "dataType": "text", "displayable": false, "canChangeWhenApproved": true, "private": false, "resetForNewQuotes": false},"chequeRefundTown": { "dataType": "text", "displayable": false, "canChangeWhenApproved": true, "private": false, "resetForNewQuotes": false},"chequeRefundState": { "dataType": "text", "displayable": false, "canChangeWhenApproved": true, "private": false, "resetForNewQuotes": false},"chequeRefundPostcode": { "dataType": "postcode", "displayable": false, "canChangeWhenApproved": true, "private": false, "resetForNewQuotes": false}},</v>
      </c>
      <c r="O16" s="160" t="str">
        <f ca="1">IF(INDIRECT("'Question Sets'!"&amp;SUBSTITUTE(ADDRESS(1,COLUMN(Table_Question_Sets[[#Headers],[Config Question Meta Data Used]]),4),"1","")&amp;COLUMN()+1)&lt;&gt;"",INDIRECT("'Question Sets'!"&amp;SUBSTITUTE(ADDRESS(1,COLUMN(Table_Question_Sets[[#Headers],[Config Question Meta Data Used]]),4),"1","")&amp;COLUMN()+1),"")</f>
        <v>"purchaseCompleted":{"completeMessage": { "dataType": "none", "displayable": false, "canChangeWhenApproved": false, "private": false, "resetForNewQuotes": false}},</v>
      </c>
      <c r="P16" s="160" t="str">
        <f ca="1">IF(INDIRECT("'Question Sets'!"&amp;SUBSTITUTE(ADDRESS(1,COLUMN(Table_Question_Sets[[#Headers],[Config Question Meta Data Used]]),4),"1","")&amp;COLUMN()+1)&lt;&gt;"",INDIRECT("'Question Sets'!"&amp;SUBSTITUTE(ADDRESS(1,COLUMN(Table_Question_Sets[[#Headers],[Config Question Meta Data Used]]),4),"1","")&amp;COLUMN()+1),"")</f>
        <v>"agentDetails":{"agentName": { "dataType": "text", "displayable": false, "canChangeWhenApproved": false, "private": false, "resetForNewQuotes": false},"agentPhone": { "dataType": "phone", "displayable": false, "canChangeWhenApproved": false, "private": false, "resetForNewQuotes": false},"agentEmail": { "dataType": "email", "displayable": false, "canChangeWhenApproved": false, "private": false, "resetForNewQuotes": false},"agentHeading": { "dataType": "none", "displayable": false, "canChangeWhenApproved": false, "private": false, "resetForNewQuotes": false},"agentSubject": { "dataType": "text", "displayable": false, "canChangeWhenApproved": false, "private": false, "resetForNewQuotes": false},"agentMessage": { "dataType": "text", "displayable": false, "canChangeWhenApproved": false, "private": false, "resetForNewQuotes": false}},</v>
      </c>
      <c r="Q16" s="160" t="str">
        <f ca="1">IF(INDIRECT("'Question Sets'!"&amp;SUBSTITUTE(ADDRESS(1,COLUMN(Table_Question_Sets[[#Headers],[Config Question Meta Data Used]]),4),"1","")&amp;COLUMN()+1)&lt;&gt;"",INDIRECT("'Question Sets'!"&amp;SUBSTITUTE(ADDRESS(1,COLUMN(Table_Question_Sets[[#Headers],[Config Question Meta Data Used]]),4),"1","")&amp;COLUMN()+1),"")</f>
        <v>"enquiry":{"enquiryHeading": { "dataType": "none", "displayable": false, "canChangeWhenApproved": true, "private": false, "resetForNewQuotes": false},"enquiryName": { "dataType": "text", "displayable": false, "canChangeWhenApproved": true, "private": false, "resetForNewQuotes": false},"enquiryEmail": { "dataType": "email", "displayable": false, "canChangeWhenApproved": true, "private": false, "resetForNewQuotes": false},"enquiryPhone": { "dataType": "phone", "displayable": false, "canChangeWhenApproved": true, "private": false, "resetForNewQuotes": false},"enquiryMobile": { "dataType": "phone", "displayable": false, "canChangeWhenApproved": true, "private": false, "resetForNewQuotes": false},"contactMethod": { "dataType": "text", "displayable": false, "canChangeWhenApproved": true, "private": false, "resetForNewQuotes": false},"contactTimeOption": { "dataType": "text", "displayable": false, "canChangeWhenApproved": true, "private": false, "resetForNewQuotes": false},"contactTimeExact": { "dataType": "text", "displayable": false, "canChangeWhenApproved": true, "private": false, "resetForNewQuotes": false},"enquiryMessage": { "dataType": "text", "displayable": false, "canChangeWhenApproved": true, "private": false, "resetForNewQuotes": false}},</v>
      </c>
      <c r="R16" s="160" t="str">
        <f ca="1">IF(INDIRECT("'Question Sets'!"&amp;SUBSTITUTE(ADDRESS(1,COLUMN(Table_Question_Sets[[#Headers],[Config Question Meta Data Used]]),4),"1","")&amp;COLUMN()+1)&lt;&gt;"",INDIRECT("'Question Sets'!"&amp;SUBSTITUTE(ADDRESS(1,COLUMN(Table_Question_Sets[[#Headers],[Config Question Meta Data Used]]),4),"1","")&amp;COLUMN()+1),"")</f>
        <v>"review":{"reviewTriggersList": { "dataType": "none", "displayable": false, "canChangeWhenApproved": false, "private": false, "resetForNewQuotes": false},"displayMembershipDetails": { "dataType": "none", "displayable": false, "canChangeWhenApproved": false, "private": false, "resetForNewQuotes": false},"reviewMessage": { "dataType": "text", "displayable": true, "canChangeWhenApproved": false, "private": false, "resetForNewQuotes": false},"manualEndorsement": { "dataType": "boolean", "displayable": false, "canChangeWhenApproved": false, "private": false, "resetForNewQuotes": false},"manualEndorsementTimestamp": { "dataType": "text", "displayable": false, "canChangeWhenApproved": false, "private": false, "resetForNewQuotes": false}},</v>
      </c>
      <c r="S16" s="160" t="str">
        <f ca="1">IF(INDIRECT("'Question Sets'!"&amp;SUBSTITUTE(ADDRESS(1,COLUMN(Table_Question_Sets[[#Headers],[Config Question Meta Data Used]]),4),"1","")&amp;COLUMN()+1)&lt;&gt;"",INDIRECT("'Question Sets'!"&amp;SUBSTITUTE(ADDRESS(1,COLUMN(Table_Question_Sets[[#Headers],[Config Question Meta Data Used]]),4),"1","")&amp;COLUMN()+1),"")</f>
        <v>"reviewMessage":{"displayReviewMessage": { "dataType": "none", "displayable": false, "canChangeWhenApproved": false, "private": false, "resetForNewQuotes": false}},</v>
      </c>
      <c r="T16" s="160" t="str">
        <f ca="1">IF(INDIRECT("'Question Sets'!"&amp;SUBSTITUTE(ADDRESS(1,COLUMN(Table_Question_Sets[[#Headers],[Config Question Meta Data Used]]),4),"1","")&amp;COLUMN()+1)&lt;&gt;"",INDIRECT("'Question Sets'!"&amp;SUBSTITUTE(ADDRESS(1,COLUMN(Table_Question_Sets[[#Headers],[Config Question Meta Data Used]]),4),"1","")&amp;COLUMN()+1),"")</f>
        <v>"endorsement":{"endorsementTriggersList": { "dataType": "none", "displayable": false, "canChangeWhenApproved": false, "private": false, "resetForNewQuotes": false},"endorsementDisclosureSummary": { "dataType": "none", "displayable": false, "canChangeWhenApproved": false, "private": false, "resetForNewQuotes": false},"endorsementCoverSummary": { "dataType": "none", "displayable": false, "canChangeWhenApproved": false, "private": false, "resetForNewQuotes": false},"endorsementCancellationSummary": { "dataType": "none", "displayable": true, "canChangeWhenApproved": false, "private": false, "resetForNewQuotes": false},"loadingFactor": { "dataType": "number", "displayable": false, "canChangeWhenApproved": false, "private": false, "resetForNewQuotes": false},"additionalPremium": { "dataType": "currency", "displayable": false, "canChangeWhenApproved": false, "private": false, "resetForNewQuotes": false},"specialConditions": { "dataType": "text", "displayable": true, "canChangeWhenApproved": false, "private": false, "resetForNewQuotes": false},"endorsementMessage": { "dataType": "text", "displayable": true, "canChangeWhenApproved": false, "private": false, "resetForNewQuotes": false}},</v>
      </c>
      <c r="U16" s="160" t="str">
        <f ca="1">IF(INDIRECT("'Question Sets'!"&amp;SUBSTITUTE(ADDRESS(1,COLUMN(Table_Question_Sets[[#Headers],[Config Question Meta Data Used]]),4),"1","")&amp;COLUMN()+1)&lt;&gt;"",INDIRECT("'Question Sets'!"&amp;SUBSTITUTE(ADDRESS(1,COLUMN(Table_Question_Sets[[#Headers],[Config Question Meta Data Used]]),4),"1","")&amp;COLUMN()+1),"")</f>
        <v>"endorsementMessage":{"displayReviewMessage": { "dataType": "none", "displayable": false, "canChangeWhenApproved": false, "private": false, "resetForNewQuotes": false},"displayEndorsementMessage": { "dataType": "none", "displayable": false, "canChangeWhenApproved": false, "private": false, "resetForNewQuotes": false},"displaySpecialConditions": { "dataType": "none", "displayable": false, "canChangeWhenApproved": false, "private": false, "resetForNewQuotes": false}},</v>
      </c>
      <c r="V16" s="160" t="str">
        <f ca="1">IF(INDIRECT("'Question Sets'!"&amp;SUBSTITUTE(ADDRESS(1,COLUMN(Table_Question_Sets[[#Headers],[Config Question Meta Data Used]]),4),"1","")&amp;COLUMN()+1)&lt;&gt;"",INDIRECT("'Question Sets'!"&amp;SUBSTITUTE(ADDRESS(1,COLUMN(Table_Question_Sets[[#Headers],[Config Question Meta Data Used]]),4),"1","")&amp;COLUMN()+1),"")</f>
        <v>"statusVariables":{"variableUserType": { "dataType": "text", "displayable": false, "canChangeWhenApproved": true, "private": false, "resetForNewQuotes": false},"variableUserHasAccount": { "dataType": "text", "displayable": false, "canChangeWhenApproved": true, "private": false, "resetForNewQuotes": false},"variableCustomerHasAccount": { "dataType": "text", "displayable": false, "canChangeWhenApproved": true, "private": false, "resetForNewQuotes": false},"variableQuoteHasCustomer": { "dataType": "text", "displayable": false, "canChangeWhenApproved": true, "private": false, "resetForNewQuotes": false},"variableQuoteHadCustomerOnCreation": { "dataType": "text", "displayable": false, "canChangeWhenApproved": true, "private": false, "resetForNewQuotes": false},"variableQuoteType": { "dataType": "text", "displayable": false, "canChangeWhenApproved": true, "private": false, "resetForNewQuotes": false},"variableQuoteState": { "dataType": "text", "displayable": false, "canChangeWhenApproved": true, "private": false, "resetForNewQuotes": false},"variableFinancialTransactionType": { "dataType": "text", "displayable": false, "canChangeWhenApproved": true, "private": false, "resetForNewQuotes": false},"variableReferrerURL": { "dataType": "text", "displayable": false, "canChangeWhenApproved": true, "private": false, "resetForNewQuotes": false},"variableApplicationURL": { "dataType": "text", "displayable": false, "canChangeWhenApproved": true, "private": false, "resetForNewQuotes": false},"variableAssetsFolderURL": { "dataType": "text", "displayable": false, "canChangeWhenApproved": true, "private": false, "resetForNewQuotes": false},"variableApplicationMode": { "dataType": "text", "displayable": false, "canChangeWhenApproved": true, "private": false, "resetForNewQuotes": false},"variableProductEnvironment": { "dataType": "text", "displayable": false, "canChangeWhenApproved": true, "private": false, "resetForNewQuotes": false},"variableCurrentWorkflowStep": { "dataType": "text", "displayable": false, "canChangeWhenApproved": true, "private": false, "resetForNewQuotes": false},"variablePreviousWorkflowStep1": { "dataType": "text", "displayable": false, "canChangeWhenApproved": true, "private": false, "resetForNewQuotes": false},"variablePreviousWorkflowStep2": { "dataType": "text", "displayable": false, "canChangeWhenApproved": true, "private": false, "resetForNewQuotes": false},"variablePreviousWorkflowStep3": { "dataType": "text", "displayable": false, "canChangeWhenApproved": true, "private": false, "resetForNewQuotes": false}},</v>
      </c>
      <c r="W16" s="160" t="str">
        <f ca="1">IF(INDIRECT("'Question Sets'!"&amp;SUBSTITUTE(ADDRESS(1,COLUMN(Table_Question_Sets[[#Headers],[Config Question Meta Data Used]]),4),"1","")&amp;COLUMN()+1)&lt;&gt;"",INDIRECT("'Question Sets'!"&amp;SUBSTITUTE(ADDRESS(1,COLUMN(Table_Question_Sets[[#Headers],[Config Question Meta Data Used]]),4),"1","")&amp;COLUMN()+1),"")</f>
        <v/>
      </c>
      <c r="X16" s="160" t="str">
        <f ca="1">IF(INDIRECT("'Question Sets'!"&amp;SUBSTITUTE(ADDRESS(1,COLUMN(Table_Question_Sets[[#Headers],[Config Question Meta Data Used]]),4),"1","")&amp;COLUMN()+1)&lt;&gt;"",INDIRECT("'Question Sets'!"&amp;SUBSTITUTE(ADDRESS(1,COLUMN(Table_Question_Sets[[#Headers],[Config Question Meta Data Used]]),4),"1","")&amp;COLUMN()+1),"")</f>
        <v/>
      </c>
      <c r="Y16" s="160" t="str">
        <f ca="1">IF(INDIRECT("'Question Sets'!"&amp;SUBSTITUTE(ADDRESS(1,COLUMN(Table_Question_Sets[[#Headers],[Config Question Meta Data Used]]),4),"1","")&amp;COLUMN()+1)&lt;&gt;"",INDIRECT("'Question Sets'!"&amp;SUBSTITUTE(ADDRESS(1,COLUMN(Table_Question_Sets[[#Headers],[Config Question Meta Data Used]]),4),"1","")&amp;COLUMN()+1),"")</f>
        <v/>
      </c>
      <c r="Z16" s="160" t="str">
        <f ca="1">IF(INDIRECT("'Question Sets'!"&amp;SUBSTITUTE(ADDRESS(1,COLUMN(Table_Question_Sets[[#Headers],[Config Question Meta Data Used]]),4),"1","")&amp;COLUMN()+1)&lt;&gt;"",INDIRECT("'Question Sets'!"&amp;SUBSTITUTE(ADDRESS(1,COLUMN(Table_Question_Sets[[#Headers],[Config Question Meta Data Used]]),4),"1","")&amp;COLUMN()+1),"")</f>
        <v/>
      </c>
      <c r="AA16" s="160" t="str">
        <f ca="1">IF(INDIRECT("'Question Sets'!"&amp;SUBSTITUTE(ADDRESS(1,COLUMN(Table_Question_Sets[[#Headers],[Config Question Meta Data Used]]),4),"1","")&amp;COLUMN()+1)&lt;&gt;"",INDIRECT("'Question Sets'!"&amp;SUBSTITUTE(ADDRESS(1,COLUMN(Table_Question_Sets[[#Headers],[Config Question Meta Data Used]]),4),"1","")&amp;COLUMN()+1),"")</f>
        <v/>
      </c>
      <c r="AB16" s="160" t="str">
        <f ca="1">IF(INDIRECT("'Question Sets'!"&amp;SUBSTITUTE(ADDRESS(1,COLUMN(Table_Question_Sets[[#Headers],[Config Question Meta Data Used]]),4),"1","")&amp;COLUMN()+1)&lt;&gt;"",INDIRECT("'Question Sets'!"&amp;SUBSTITUTE(ADDRESS(1,COLUMN(Table_Question_Sets[[#Headers],[Config Question Meta Data Used]]),4),"1","")&amp;COLUMN()+1),"")</f>
        <v/>
      </c>
      <c r="AC16" s="160" t="str">
        <f ca="1">IF(INDIRECT("'Question Sets'!"&amp;SUBSTITUTE(ADDRESS(1,COLUMN(Table_Question_Sets[[#Headers],[Config Question Meta Data Used]]),4),"1","")&amp;COLUMN()+1)&lt;&gt;"",INDIRECT("'Question Sets'!"&amp;SUBSTITUTE(ADDRESS(1,COLUMN(Table_Question_Sets[[#Headers],[Config Question Meta Data Used]]),4),"1","")&amp;COLUMN()+1),"")</f>
        <v/>
      </c>
      <c r="AD16" s="160" t="str">
        <f ca="1">IF(INDIRECT("'Question Sets'!"&amp;SUBSTITUTE(ADDRESS(1,COLUMN(Table_Question_Sets[[#Headers],[Config Question Meta Data Used]]),4),"1","")&amp;COLUMN()+1)&lt;&gt;"",INDIRECT("'Question Sets'!"&amp;SUBSTITUTE(ADDRESS(1,COLUMN(Table_Question_Sets[[#Headers],[Config Question Meta Data Used]]),4),"1","")&amp;COLUMN()+1),"")</f>
        <v/>
      </c>
      <c r="AE16" s="160" t="str">
        <f ca="1">IF(INDIRECT("'Question Sets'!"&amp;SUBSTITUTE(ADDRESS(1,COLUMN(Table_Question_Sets[[#Headers],[Config Question Meta Data Used]]),4),"1","")&amp;COLUMN()+1)&lt;&gt;"",INDIRECT("'Question Sets'!"&amp;SUBSTITUTE(ADDRESS(1,COLUMN(Table_Question_Sets[[#Headers],[Config Question Meta Data Used]]),4),"1","")&amp;COLUMN()+1),"")</f>
        <v/>
      </c>
      <c r="AF16" s="160" t="str">
        <f ca="1">IF(INDIRECT("'Question Sets'!"&amp;SUBSTITUTE(ADDRESS(1,COLUMN(Table_Question_Sets[[#Headers],[Config Question Meta Data Used]]),4),"1","")&amp;COLUMN()+1)&lt;&gt;"",INDIRECT("'Question Sets'!"&amp;SUBSTITUTE(ADDRESS(1,COLUMN(Table_Question_Sets[[#Headers],[Config Question Meta Data Used]]),4),"1","")&amp;COLUMN()+1),"")</f>
        <v/>
      </c>
      <c r="AG16" s="160" t="str">
        <f ca="1">IF(INDIRECT("'Question Sets'!"&amp;SUBSTITUTE(ADDRESS(1,COLUMN(Table_Question_Sets[[#Headers],[Config Question Meta Data Used]]),4),"1","")&amp;COLUMN()+1)&lt;&gt;"",INDIRECT("'Question Sets'!"&amp;SUBSTITUTE(ADDRESS(1,COLUMN(Table_Question_Sets[[#Headers],[Config Question Meta Data Used]]),4),"1","")&amp;COLUMN()+1),"")</f>
        <v/>
      </c>
      <c r="AH16" s="160" t="str">
        <f ca="1">IF(INDIRECT("'Question Sets'!"&amp;SUBSTITUTE(ADDRESS(1,COLUMN(Table_Question_Sets[[#Headers],[Config Question Meta Data Used]]),4),"1","")&amp;COLUMN()+1)&lt;&gt;"",INDIRECT("'Question Sets'!"&amp;SUBSTITUTE(ADDRESS(1,COLUMN(Table_Question_Sets[[#Headers],[Config Question Meta Data Used]]),4),"1","")&amp;COLUMN()+1),"")</f>
        <v/>
      </c>
      <c r="AI16" s="160" t="str">
        <f ca="1">IF(INDIRECT("'Question Sets'!"&amp;SUBSTITUTE(ADDRESS(1,COLUMN(Table_Question_Sets[[#Headers],[Config Question Meta Data Used]]),4),"1","")&amp;COLUMN()+1)&lt;&gt;"",INDIRECT("'Question Sets'!"&amp;SUBSTITUTE(ADDRESS(1,COLUMN(Table_Question_Sets[[#Headers],[Config Question Meta Data Used]]),4),"1","")&amp;COLUMN()+1),"")</f>
        <v/>
      </c>
      <c r="AJ16" s="160" t="str">
        <f ca="1">IF(INDIRECT("'Question Sets'!"&amp;SUBSTITUTE(ADDRESS(1,COLUMN(Table_Question_Sets[[#Headers],[Config Question Meta Data Used]]),4),"1","")&amp;COLUMN()+1)&lt;&gt;"",INDIRECT("'Question Sets'!"&amp;SUBSTITUTE(ADDRESS(1,COLUMN(Table_Question_Sets[[#Headers],[Config Question Meta Data Used]]),4),"1","")&amp;COLUMN()+1),"")</f>
        <v/>
      </c>
      <c r="AK16" s="160" t="str">
        <f ca="1">IF(INDIRECT("'Question Sets'!"&amp;SUBSTITUTE(ADDRESS(1,COLUMN(Table_Question_Sets[[#Headers],[Config Question Meta Data Used]]),4),"1","")&amp;COLUMN()+1)&lt;&gt;"",INDIRECT("'Question Sets'!"&amp;SUBSTITUTE(ADDRESS(1,COLUMN(Table_Question_Sets[[#Headers],[Config Question Meta Data Used]]),4),"1","")&amp;COLUMN()+1),"")</f>
        <v/>
      </c>
      <c r="AL16" s="160" t="str">
        <f ca="1">IF(INDIRECT("'Question Sets'!"&amp;SUBSTITUTE(ADDRESS(1,COLUMN(Table_Question_Sets[[#Headers],[Config Question Meta Data Used]]),4),"1","")&amp;COLUMN()+1)&lt;&gt;"",INDIRECT("'Question Sets'!"&amp;SUBSTITUTE(ADDRESS(1,COLUMN(Table_Question_Sets[[#Headers],[Config Question Meta Data Used]]),4),"1","")&amp;COLUMN()+1),"")</f>
        <v/>
      </c>
      <c r="AM16" s="160" t="str">
        <f ca="1">IF(INDIRECT("'Question Sets'!"&amp;SUBSTITUTE(ADDRESS(1,COLUMN(Table_Question_Sets[[#Headers],[Config Question Meta Data Used]]),4),"1","")&amp;COLUMN()+1)&lt;&gt;"",INDIRECT("'Question Sets'!"&amp;SUBSTITUTE(ADDRESS(1,COLUMN(Table_Question_Sets[[#Headers],[Config Question Meta Data Used]]),4),"1","")&amp;COLUMN()+1),"")</f>
        <v/>
      </c>
      <c r="AN16" s="160" t="str">
        <f ca="1">IF(INDIRECT("'Question Sets'!"&amp;SUBSTITUTE(ADDRESS(1,COLUMN(Table_Question_Sets[[#Headers],[Config Question Meta Data Used]]),4),"1","")&amp;COLUMN()+1)&lt;&gt;"",INDIRECT("'Question Sets'!"&amp;SUBSTITUTE(ADDRESS(1,COLUMN(Table_Question_Sets[[#Headers],[Config Question Meta Data Used]]),4),"1","")&amp;COLUMN()+1),"")</f>
        <v/>
      </c>
      <c r="AO16" s="160" t="str">
        <f ca="1">IF(INDIRECT("'Question Sets'!"&amp;SUBSTITUTE(ADDRESS(1,COLUMN(Table_Question_Sets[[#Headers],[Config Question Meta Data Used]]),4),"1","")&amp;COLUMN()+1)&lt;&gt;"",INDIRECT("'Question Sets'!"&amp;SUBSTITUTE(ADDRESS(1,COLUMN(Table_Question_Sets[[#Headers],[Config Question Meta Data Used]]),4),"1","")&amp;COLUMN()+1),"")</f>
        <v/>
      </c>
      <c r="AP16" s="160" t="str">
        <f ca="1">IF(INDIRECT("'Question Sets'!"&amp;SUBSTITUTE(ADDRESS(1,COLUMN(Table_Question_Sets[[#Headers],[Config Question Meta Data Used]]),4),"1","")&amp;COLUMN()+1)&lt;&gt;"",INDIRECT("'Question Sets'!"&amp;SUBSTITUTE(ADDRESS(1,COLUMN(Table_Question_Sets[[#Headers],[Config Question Meta Data Used]]),4),"1","")&amp;COLUMN()+1),"")</f>
        <v/>
      </c>
      <c r="AQ16" s="160" t="str">
        <f ca="1">IF(INDIRECT("'Question Sets'!"&amp;SUBSTITUTE(ADDRESS(1,COLUMN(Table_Question_Sets[[#Headers],[Config Question Meta Data Used]]),4),"1","")&amp;COLUMN()+1)&lt;&gt;"",INDIRECT("'Question Sets'!"&amp;SUBSTITUTE(ADDRESS(1,COLUMN(Table_Question_Sets[[#Headers],[Config Question Meta Data Used]]),4),"1","")&amp;COLUMN()+1),"")</f>
        <v/>
      </c>
      <c r="AR16" s="160" t="str">
        <f ca="1">IF(INDIRECT("'Question Sets'!"&amp;SUBSTITUTE(ADDRESS(1,COLUMN(Table_Question_Sets[[#Headers],[Config Question Meta Data Used]]),4),"1","")&amp;COLUMN()+1)&lt;&gt;"",INDIRECT("'Question Sets'!"&amp;SUBSTITUTE(ADDRESS(1,COLUMN(Table_Question_Sets[[#Headers],[Config Question Meta Data Used]]),4),"1","")&amp;COLUMN()+1),"")</f>
        <v/>
      </c>
      <c r="AS16" s="160" t="str">
        <f ca="1">IF(INDIRECT("'Question Sets'!"&amp;SUBSTITUTE(ADDRESS(1,COLUMN(Table_Question_Sets[[#Headers],[Config Question Meta Data Used]]),4),"1","")&amp;COLUMN()+1)&lt;&gt;"",INDIRECT("'Question Sets'!"&amp;SUBSTITUTE(ADDRESS(1,COLUMN(Table_Question_Sets[[#Headers],[Config Question Meta Data Used]]),4),"1","")&amp;COLUMN()+1),"")</f>
        <v/>
      </c>
      <c r="AT16" s="160" t="str">
        <f ca="1">IF(INDIRECT("'Question Sets'!"&amp;SUBSTITUTE(ADDRESS(1,COLUMN(Table_Question_Sets[[#Headers],[Config Question Meta Data Used]]),4),"1","")&amp;COLUMN()+1)&lt;&gt;"",INDIRECT("'Question Sets'!"&amp;SUBSTITUTE(ADDRESS(1,COLUMN(Table_Question_Sets[[#Headers],[Config Question Meta Data Used]]),4),"1","")&amp;COLUMN()+1),"")</f>
        <v/>
      </c>
      <c r="AU16" s="160" t="str">
        <f ca="1">IF(INDIRECT("'Question Sets'!"&amp;SUBSTITUTE(ADDRESS(1,COLUMN(Table_Question_Sets[[#Headers],[Config Question Meta Data Used]]),4),"1","")&amp;COLUMN()+1)&lt;&gt;"",INDIRECT("'Question Sets'!"&amp;SUBSTITUTE(ADDRESS(1,COLUMN(Table_Question_Sets[[#Headers],[Config Question Meta Data Used]]),4),"1","")&amp;COLUMN()+1),"")</f>
        <v/>
      </c>
      <c r="AV16" s="160" t="str">
        <f ca="1">IF(INDIRECT("'Question Sets'!"&amp;SUBSTITUTE(ADDRESS(1,COLUMN(Table_Question_Sets[[#Headers],[Config Question Meta Data Used]]),4),"1","")&amp;COLUMN()+1)&lt;&gt;"",INDIRECT("'Question Sets'!"&amp;SUBSTITUTE(ADDRESS(1,COLUMN(Table_Question_Sets[[#Headers],[Config Question Meta Data Used]]),4),"1","")&amp;COLUMN()+1),"")</f>
        <v/>
      </c>
      <c r="AW16" s="160" t="str">
        <f ca="1">IF(INDIRECT("'Question Sets'!"&amp;SUBSTITUTE(ADDRESS(1,COLUMN(Table_Question_Sets[[#Headers],[Config Question Meta Data Used]]),4),"1","")&amp;COLUMN()+1)&lt;&gt;"",INDIRECT("'Question Sets'!"&amp;SUBSTITUTE(ADDRESS(1,COLUMN(Table_Question_Sets[[#Headers],[Config Question Meta Data Used]]),4),"1","")&amp;COLUMN()+1),"")</f>
        <v/>
      </c>
      <c r="AX16" s="160" t="str">
        <f ca="1">IF(INDIRECT("'Question Sets'!"&amp;SUBSTITUTE(ADDRESS(1,COLUMN(Table_Question_Sets[[#Headers],[Config Question Meta Data Used]]),4),"1","")&amp;COLUMN()+1)&lt;&gt;"",INDIRECT("'Question Sets'!"&amp;SUBSTITUTE(ADDRESS(1,COLUMN(Table_Question_Sets[[#Headers],[Config Question Meta Data Used]]),4),"1","")&amp;COLUMN()+1),"")</f>
        <v/>
      </c>
      <c r="AY16" s="160" t="str">
        <f ca="1">IF(INDIRECT("'Question Sets'!"&amp;SUBSTITUTE(ADDRESS(1,COLUMN(Table_Question_Sets[[#Headers],[Config Question Meta Data Used]]),4),"1","")&amp;COLUMN()+1)&lt;&gt;"",INDIRECT("'Question Sets'!"&amp;SUBSTITUTE(ADDRESS(1,COLUMN(Table_Question_Sets[[#Headers],[Config Question Meta Data Used]]),4),"1","")&amp;COLUMN()+1),"")</f>
        <v/>
      </c>
      <c r="AZ16" s="160" t="str">
        <f ca="1">IF(INDIRECT("'Question Sets'!"&amp;SUBSTITUTE(ADDRESS(1,COLUMN(Table_Question_Sets[[#Headers],[Config Question Meta Data Used]]),4),"1","")&amp;COLUMN()+1)&lt;&gt;"",INDIRECT("'Question Sets'!"&amp;SUBSTITUTE(ADDRESS(1,COLUMN(Table_Question_Sets[[#Headers],[Config Question Meta Data Used]]),4),"1","")&amp;COLUMN()+1),"")</f>
        <v/>
      </c>
      <c r="BA16" s="160" t="str">
        <f ca="1">IF(INDIRECT("'Question Sets'!"&amp;SUBSTITUTE(ADDRESS(1,COLUMN(Table_Question_Sets[[#Headers],[Config Question Meta Data Used]]),4),"1","")&amp;COLUMN()+1)&lt;&gt;"",INDIRECT("'Question Sets'!"&amp;SUBSTITUTE(ADDRESS(1,COLUMN(Table_Question_Sets[[#Headers],[Config Question Meta Data Used]]),4),"1","")&amp;COLUMN()+1),"")</f>
        <v/>
      </c>
      <c r="BB16" s="6" t="s">
        <v>689</v>
      </c>
    </row>
    <row r="17" spans="2:54" ht="21" customHeight="1">
      <c r="B17" s="3" t="s">
        <v>1662</v>
      </c>
      <c r="C17" s="1" t="s">
        <v>700</v>
      </c>
      <c r="D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"testRepeating":{"firstName": { "dataType": "name", "displayable": true, "resetForNewQuotes": false, "tags": [ "disclosure", "paint" ]},"lastName": { "dataType": "name", "displayable": true, "resetForNewQuotes": false}},</v>
      </c>
      <c r="E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"repeating2":{},</v>
      </c>
      <c r="F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"repeating3":{},</v>
      </c>
      <c r="G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"repeating4":{},</v>
      </c>
      <c r="H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"repeating5":{},</v>
      </c>
      <c r="I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J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K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L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M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N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O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P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Q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R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S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T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U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V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W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X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Y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Z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A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B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C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D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E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F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G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H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I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J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K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L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M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N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O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P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Q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R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S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T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U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V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W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X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Y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AZ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BA17" s="160" t="str">
        <f ca="1">IF(INDIRECT("'Repeating Question Sets'!"&amp;SUBSTITUTE(ADDRESS(1,COLUMN(Table_Repeating_Question_Sets[[#Headers],[Config Question Meta Data Used]]),4),"1","")&amp;COLUMN()+1)&lt;&gt;"",INDIRECT("'Repeating Question Sets'!"&amp;SUBSTITUTE(ADDRESS(1,COLUMN(Table_Repeating_Question_Sets[[#Headers],[Config Question Meta Data Used]]),4),"1","")&amp;COLUMN()+1),"")</f>
        <v/>
      </c>
      <c r="BB17" s="6" t="s">
        <v>1664</v>
      </c>
    </row>
    <row r="18" spans="2:54" ht="21" customHeight="1">
      <c r="B18" s="3" t="s">
        <v>188</v>
      </c>
      <c r="C18" s="2" t="s">
        <v>694</v>
      </c>
      <c r="D18" s="161" t="str">
        <f ca="1">IF(INDIRECT("'Triggers'!"&amp;SUBSTITUTE(ADDRESS(1,COLUMN(Table_Triggers[[#Headers],[Output Config]]),4),"1","")&amp;COLUMN()+1)&lt;&gt;"",INDIRECT("'Triggers'!"&amp;SUBSTITUTE(ADDRESS(1,COLUMN(Table_Triggers[[#Headers],[Output Config]]),4),"1","")&amp;COLUMN()+1),"")</f>
        <v>"review":{"toolsCover5k": {"displayPrice": true,"message": false,"description": "The amount of tools cover is %{ currencyAsString(tools) }%."},"toolsCover12k": {"displayPrice": true,"message": false,"description": "The amount of tools cover is %{ currencyAsString(tools) }%."},"membershipNumberChanged": {"displayPrice": true,"message": false,"description": "The membership number has changed from %{ membershipNumberOld }% to %{ membershipNumber }%."},"manualSelection": {"displayPrice": true,"message": false,"description": "A review has been triggered manually."}},</v>
      </c>
      <c r="E18" t="str">
        <f ca="1">IF(INDIRECT("'Triggers'!"&amp;SUBSTITUTE(ADDRESS(1,COLUMN(Table_Triggers[[#Headers],[Output Config]]),4),"1","")&amp;COLUMN()+1)&lt;&gt;"",INDIRECT("'Triggers'!"&amp;SUBSTITUTE(ADDRESS(1,COLUMN(Table_Triggers[[#Headers],[Output Config]]),4),"1","")&amp;COLUMN()+1),"")</f>
        <v>"endorsement":{"toolsCover8k": {"displayPrice": true,"message": false,"description": "The amount of tools cover is %{ currencyAsString(tools) }%."},"toolsCover12k": {"displayPrice": true,"message": false,"description": "The amount of tools cover is %{ currencyAsString(tools) }%."},"history": {"displayPrice": true,"message": false,"description": "There is a history: %{ historyDetails }%"},"insolvency": {"displayPrice": true,"message": false,"description": "There has been an insolvency or bankruptcy: %{ insolvencyDetails }%"},"manualSelection": {"displayPrice": true,"message": false,"description": "An endorsement has been triggered manually."},"manualTriggerDuringReview": {"displayPrice": true,"message": false,"description": "An endorsement has been triggered manually."}},</v>
      </c>
      <c r="F18" t="str">
        <f ca="1">IF(INDIRECT("'Triggers'!"&amp;SUBSTITUTE(ADDRESS(1,COLUMN(Table_Triggers[[#Headers],[Output Config]]),4),"1","")&amp;COLUMN()+1)&lt;&gt;"",INDIRECT("'Triggers'!"&amp;SUBSTITUTE(ADDRESS(1,COLUMN(Table_Triggers[[#Headers],[Output Config]]),4),"1","")&amp;COLUMN()+1),"")</f>
        <v>"decline":{"turnover150k": {"displayPrice": false,"message": false,"description": "The turnover of the business is %{ turnover }%."},"manualSelection": {"displayPrice": false,"message": false,"description": "A decline has been triggered manually."}},</v>
      </c>
      <c r="G18" t="str">
        <f ca="1">IF(INDIRECT("'Triggers'!"&amp;SUBSTITUTE(ADDRESS(1,COLUMN(Table_Triggers[[#Headers],[Output Config]]),4),"1","")&amp;COLUMN()+1)&lt;&gt;"",INDIRECT("'Triggers'!"&amp;SUBSTITUTE(ADDRESS(1,COLUMN(Table_Triggers[[#Headers],[Output Config]]),4),"1","")&amp;COLUMN()+1),"")</f>
        <v>"error":{"noCoverSelected": {}},</v>
      </c>
      <c r="H18" t="str">
        <f ca="1">IF(INDIRECT("'Triggers'!"&amp;SUBSTITUTE(ADDRESS(1,COLUMN(Table_Triggers[[#Headers],[Output Config]]),4),"1","")&amp;COLUMN()+1)&lt;&gt;"",INDIRECT("'Triggers'!"&amp;SUBSTITUTE(ADDRESS(1,COLUMN(Table_Triggers[[#Headers],[Output Config]]),4),"1","")&amp;COLUMN()+1),"")</f>
        <v/>
      </c>
      <c r="I18" t="str">
        <f ca="1">IF(INDIRECT("'Triggers'!"&amp;SUBSTITUTE(ADDRESS(1,COLUMN(Table_Triggers[[#Headers],[Output Config]]),4),"1","")&amp;COLUMN()+1)&lt;&gt;"",INDIRECT("'Triggers'!"&amp;SUBSTITUTE(ADDRESS(1,COLUMN(Table_Triggers[[#Headers],[Output Config]]),4),"1","")&amp;COLUMN()+1),"")</f>
        <v/>
      </c>
      <c r="J18" t="str">
        <f ca="1">IF(INDIRECT("'Triggers'!"&amp;SUBSTITUTE(ADDRESS(1,COLUMN(Table_Triggers[[#Headers],[Output Config]]),4),"1","")&amp;COLUMN()+1)&lt;&gt;"",INDIRECT("'Triggers'!"&amp;SUBSTITUTE(ADDRESS(1,COLUMN(Table_Triggers[[#Headers],[Output Config]]),4),"1","")&amp;COLUMN()+1),"")</f>
        <v/>
      </c>
      <c r="K18" t="str">
        <f ca="1">IF(INDIRECT("'Triggers'!"&amp;SUBSTITUTE(ADDRESS(1,COLUMN(Table_Triggers[[#Headers],[Output Config]]),4),"1","")&amp;COLUMN()+1)&lt;&gt;"",INDIRECT("'Triggers'!"&amp;SUBSTITUTE(ADDRESS(1,COLUMN(Table_Triggers[[#Headers],[Output Config]]),4),"1","")&amp;COLUMN()+1),"")</f>
        <v/>
      </c>
      <c r="L18" t="str">
        <f ca="1">IF(INDIRECT("'Triggers'!"&amp;SUBSTITUTE(ADDRESS(1,COLUMN(Table_Triggers[[#Headers],[Output Config]]),4),"1","")&amp;COLUMN()+1)&lt;&gt;"",INDIRECT("'Triggers'!"&amp;SUBSTITUTE(ADDRESS(1,COLUMN(Table_Triggers[[#Headers],[Output Config]]),4),"1","")&amp;COLUMN()+1),"")</f>
        <v/>
      </c>
      <c r="M18" t="str">
        <f ca="1">IF(INDIRECT("'Triggers'!"&amp;SUBSTITUTE(ADDRESS(1,COLUMN(Table_Triggers[[#Headers],[Output Config]]),4),"1","")&amp;COLUMN()+1)&lt;&gt;"",INDIRECT("'Triggers'!"&amp;SUBSTITUTE(ADDRESS(1,COLUMN(Table_Triggers[[#Headers],[Output Config]]),4),"1","")&amp;COLUMN()+1),"")</f>
        <v/>
      </c>
      <c r="N18" t="str">
        <f ca="1">IF(INDIRECT("'Triggers'!"&amp;SUBSTITUTE(ADDRESS(1,COLUMN(Table_Triggers[[#Headers],[Output Config]]),4),"1","")&amp;COLUMN()+1)&lt;&gt;"",INDIRECT("'Triggers'!"&amp;SUBSTITUTE(ADDRESS(1,COLUMN(Table_Triggers[[#Headers],[Output Config]]),4),"1","")&amp;COLUMN()+1),"")</f>
        <v/>
      </c>
      <c r="O18" t="str">
        <f ca="1">IF(INDIRECT("'Triggers'!"&amp;SUBSTITUTE(ADDRESS(1,COLUMN(Table_Triggers[[#Headers],[Output Config]]),4),"1","")&amp;COLUMN()+1)&lt;&gt;"",INDIRECT("'Triggers'!"&amp;SUBSTITUTE(ADDRESS(1,COLUMN(Table_Triggers[[#Headers],[Output Config]]),4),"1","")&amp;COLUMN()+1),"")</f>
        <v/>
      </c>
      <c r="P18" t="str">
        <f ca="1">IF(INDIRECT("'Triggers'!"&amp;SUBSTITUTE(ADDRESS(1,COLUMN(Table_Triggers[[#Headers],[Output Config]]),4),"1","")&amp;COLUMN()+1)&lt;&gt;"",INDIRECT("'Triggers'!"&amp;SUBSTITUTE(ADDRESS(1,COLUMN(Table_Triggers[[#Headers],[Output Config]]),4),"1","")&amp;COLUMN()+1),"")</f>
        <v/>
      </c>
      <c r="Q18" t="str">
        <f ca="1">IF(INDIRECT("'Triggers'!"&amp;SUBSTITUTE(ADDRESS(1,COLUMN(Table_Triggers[[#Headers],[Output Config]]),4),"1","")&amp;COLUMN()+1)&lt;&gt;"",INDIRECT("'Triggers'!"&amp;SUBSTITUTE(ADDRESS(1,COLUMN(Table_Triggers[[#Headers],[Output Config]]),4),"1","")&amp;COLUMN()+1),"")</f>
        <v/>
      </c>
      <c r="R18" t="str">
        <f ca="1">IF(INDIRECT("'Triggers'!"&amp;SUBSTITUTE(ADDRESS(1,COLUMN(Table_Triggers[[#Headers],[Output Config]]),4),"1","")&amp;COLUMN()+1)&lt;&gt;"",INDIRECT("'Triggers'!"&amp;SUBSTITUTE(ADDRESS(1,COLUMN(Table_Triggers[[#Headers],[Output Config]]),4),"1","")&amp;COLUMN()+1),"")</f>
        <v/>
      </c>
      <c r="S18" t="str">
        <f ca="1">IF(INDIRECT("'Triggers'!"&amp;SUBSTITUTE(ADDRESS(1,COLUMN(Table_Triggers[[#Headers],[Output Config]]),4),"1","")&amp;COLUMN()+1)&lt;&gt;"",INDIRECT("'Triggers'!"&amp;SUBSTITUTE(ADDRESS(1,COLUMN(Table_Triggers[[#Headers],[Output Config]]),4),"1","")&amp;COLUMN()+1),"")</f>
        <v/>
      </c>
      <c r="T18" t="str">
        <f ca="1">IF(INDIRECT("'Triggers'!"&amp;SUBSTITUTE(ADDRESS(1,COLUMN(Table_Triggers[[#Headers],[Output Config]]),4),"1","")&amp;COLUMN()+1)&lt;&gt;"",INDIRECT("'Triggers'!"&amp;SUBSTITUTE(ADDRESS(1,COLUMN(Table_Triggers[[#Headers],[Output Config]]),4),"1","")&amp;COLUMN()+1),"")</f>
        <v/>
      </c>
      <c r="U18" t="str">
        <f ca="1">IF(INDIRECT("'Triggers'!"&amp;SUBSTITUTE(ADDRESS(1,COLUMN(Table_Triggers[[#Headers],[Output Config]]),4),"1","")&amp;COLUMN()+1)&lt;&gt;"",INDIRECT("'Triggers'!"&amp;SUBSTITUTE(ADDRESS(1,COLUMN(Table_Triggers[[#Headers],[Output Config]]),4),"1","")&amp;COLUMN()+1),"")</f>
        <v/>
      </c>
      <c r="V18" t="str">
        <f ca="1">IF(INDIRECT("'Triggers'!"&amp;SUBSTITUTE(ADDRESS(1,COLUMN(Table_Triggers[[#Headers],[Output Config]]),4),"1","")&amp;COLUMN()+1)&lt;&gt;"",INDIRECT("'Triggers'!"&amp;SUBSTITUTE(ADDRESS(1,COLUMN(Table_Triggers[[#Headers],[Output Config]]),4),"1","")&amp;COLUMN()+1),"")</f>
        <v/>
      </c>
      <c r="W18" t="str">
        <f ca="1">IF(INDIRECT("'Triggers'!"&amp;SUBSTITUTE(ADDRESS(1,COLUMN(Table_Triggers[[#Headers],[Output Config]]),4),"1","")&amp;COLUMN()+1)&lt;&gt;"",INDIRECT("'Triggers'!"&amp;SUBSTITUTE(ADDRESS(1,COLUMN(Table_Triggers[[#Headers],[Output Config]]),4),"1","")&amp;COLUMN()+1),"")</f>
        <v/>
      </c>
      <c r="X18" t="str">
        <f ca="1">IF(INDIRECT("'Triggers'!"&amp;SUBSTITUTE(ADDRESS(1,COLUMN(Table_Triggers[[#Headers],[Output Config]]),4),"1","")&amp;COLUMN()+1)&lt;&gt;"",INDIRECT("'Triggers'!"&amp;SUBSTITUTE(ADDRESS(1,COLUMN(Table_Triggers[[#Headers],[Output Config]]),4),"1","")&amp;COLUMN()+1),"")</f>
        <v/>
      </c>
      <c r="Y18" t="str">
        <f ca="1">IF(INDIRECT("'Triggers'!"&amp;SUBSTITUTE(ADDRESS(1,COLUMN(Table_Triggers[[#Headers],[Output Config]]),4),"1","")&amp;COLUMN()+1)&lt;&gt;"",INDIRECT("'Triggers'!"&amp;SUBSTITUTE(ADDRESS(1,COLUMN(Table_Triggers[[#Headers],[Output Config]]),4),"1","")&amp;COLUMN()+1),"")</f>
        <v/>
      </c>
      <c r="Z18" t="str">
        <f ca="1">IF(INDIRECT("'Triggers'!"&amp;SUBSTITUTE(ADDRESS(1,COLUMN(Table_Triggers[[#Headers],[Output Config]]),4),"1","")&amp;COLUMN()+1)&lt;&gt;"",INDIRECT("'Triggers'!"&amp;SUBSTITUTE(ADDRESS(1,COLUMN(Table_Triggers[[#Headers],[Output Config]]),4),"1","")&amp;COLUMN()+1),"")</f>
        <v/>
      </c>
      <c r="AA18" t="str">
        <f ca="1">IF(INDIRECT("'Triggers'!"&amp;SUBSTITUTE(ADDRESS(1,COLUMN(Table_Triggers[[#Headers],[Output Config]]),4),"1","")&amp;COLUMN()+1)&lt;&gt;"",INDIRECT("'Triggers'!"&amp;SUBSTITUTE(ADDRESS(1,COLUMN(Table_Triggers[[#Headers],[Output Config]]),4),"1","")&amp;COLUMN()+1),"")</f>
        <v/>
      </c>
      <c r="AB18" t="str">
        <f ca="1">IF(INDIRECT("'Triggers'!"&amp;SUBSTITUTE(ADDRESS(1,COLUMN(Table_Triggers[[#Headers],[Output Config]]),4),"1","")&amp;COLUMN()+1)&lt;&gt;"",INDIRECT("'Triggers'!"&amp;SUBSTITUTE(ADDRESS(1,COLUMN(Table_Triggers[[#Headers],[Output Config]]),4),"1","")&amp;COLUMN()+1),"")</f>
        <v/>
      </c>
      <c r="AC18" t="str">
        <f ca="1">IF(INDIRECT("'Triggers'!"&amp;SUBSTITUTE(ADDRESS(1,COLUMN(Table_Triggers[[#Headers],[Output Config]]),4),"1","")&amp;COLUMN()+1)&lt;&gt;"",INDIRECT("'Triggers'!"&amp;SUBSTITUTE(ADDRESS(1,COLUMN(Table_Triggers[[#Headers],[Output Config]]),4),"1","")&amp;COLUMN()+1),"")</f>
        <v/>
      </c>
      <c r="AD18" t="str">
        <f ca="1">IF(INDIRECT("'Triggers'!"&amp;SUBSTITUTE(ADDRESS(1,COLUMN(Table_Triggers[[#Headers],[Output Config]]),4),"1","")&amp;COLUMN()+1)&lt;&gt;"",INDIRECT("'Triggers'!"&amp;SUBSTITUTE(ADDRESS(1,COLUMN(Table_Triggers[[#Headers],[Output Config]]),4),"1","")&amp;COLUMN()+1),"")</f>
        <v/>
      </c>
      <c r="AE18" t="str">
        <f ca="1">IF(INDIRECT("'Triggers'!"&amp;SUBSTITUTE(ADDRESS(1,COLUMN(Table_Triggers[[#Headers],[Output Config]]),4),"1","")&amp;COLUMN()+1)&lt;&gt;"",INDIRECT("'Triggers'!"&amp;SUBSTITUTE(ADDRESS(1,COLUMN(Table_Triggers[[#Headers],[Output Config]]),4),"1","")&amp;COLUMN()+1),"")</f>
        <v/>
      </c>
      <c r="AF18" t="str">
        <f ca="1">IF(INDIRECT("'Triggers'!"&amp;SUBSTITUTE(ADDRESS(1,COLUMN(Table_Triggers[[#Headers],[Output Config]]),4),"1","")&amp;COLUMN()+1)&lt;&gt;"",INDIRECT("'Triggers'!"&amp;SUBSTITUTE(ADDRESS(1,COLUMN(Table_Triggers[[#Headers],[Output Config]]),4),"1","")&amp;COLUMN()+1),"")</f>
        <v/>
      </c>
      <c r="AG18" t="str">
        <f ca="1">IF(INDIRECT("'Triggers'!"&amp;SUBSTITUTE(ADDRESS(1,COLUMN(Table_Triggers[[#Headers],[Output Config]]),4),"1","")&amp;COLUMN()+1)&lt;&gt;"",INDIRECT("'Triggers'!"&amp;SUBSTITUTE(ADDRESS(1,COLUMN(Table_Triggers[[#Headers],[Output Config]]),4),"1","")&amp;COLUMN()+1),"")</f>
        <v/>
      </c>
      <c r="AH18" t="str">
        <f ca="1">IF(INDIRECT("'Triggers'!"&amp;SUBSTITUTE(ADDRESS(1,COLUMN(Table_Triggers[[#Headers],[Output Config]]),4),"1","")&amp;COLUMN()+1)&lt;&gt;"",INDIRECT("'Triggers'!"&amp;SUBSTITUTE(ADDRESS(1,COLUMN(Table_Triggers[[#Headers],[Output Config]]),4),"1","")&amp;COLUMN()+1),"")</f>
        <v/>
      </c>
      <c r="AI18" t="str">
        <f ca="1">IF(INDIRECT("'Triggers'!"&amp;SUBSTITUTE(ADDRESS(1,COLUMN(Table_Triggers[[#Headers],[Output Config]]),4),"1","")&amp;COLUMN()+1)&lt;&gt;"",INDIRECT("'Triggers'!"&amp;SUBSTITUTE(ADDRESS(1,COLUMN(Table_Triggers[[#Headers],[Output Config]]),4),"1","")&amp;COLUMN()+1),"")</f>
        <v/>
      </c>
      <c r="AJ18" t="str">
        <f ca="1">IF(INDIRECT("'Triggers'!"&amp;SUBSTITUTE(ADDRESS(1,COLUMN(Table_Triggers[[#Headers],[Output Config]]),4),"1","")&amp;COLUMN()+1)&lt;&gt;"",INDIRECT("'Triggers'!"&amp;SUBSTITUTE(ADDRESS(1,COLUMN(Table_Triggers[[#Headers],[Output Config]]),4),"1","")&amp;COLUMN()+1),"")</f>
        <v/>
      </c>
      <c r="AK18" t="str">
        <f ca="1">IF(INDIRECT("'Triggers'!"&amp;SUBSTITUTE(ADDRESS(1,COLUMN(Table_Triggers[[#Headers],[Output Config]]),4),"1","")&amp;COLUMN()+1)&lt;&gt;"",INDIRECT("'Triggers'!"&amp;SUBSTITUTE(ADDRESS(1,COLUMN(Table_Triggers[[#Headers],[Output Config]]),4),"1","")&amp;COLUMN()+1),"")</f>
        <v/>
      </c>
      <c r="AL18" t="str">
        <f ca="1">IF(INDIRECT("'Triggers'!"&amp;SUBSTITUTE(ADDRESS(1,COLUMN(Table_Triggers[[#Headers],[Output Config]]),4),"1","")&amp;COLUMN()+1)&lt;&gt;"",INDIRECT("'Triggers'!"&amp;SUBSTITUTE(ADDRESS(1,COLUMN(Table_Triggers[[#Headers],[Output Config]]),4),"1","")&amp;COLUMN()+1),"")</f>
        <v/>
      </c>
      <c r="AM18" t="str">
        <f ca="1">IF(INDIRECT("'Triggers'!"&amp;SUBSTITUTE(ADDRESS(1,COLUMN(Table_Triggers[[#Headers],[Output Config]]),4),"1","")&amp;COLUMN()+1)&lt;&gt;"",INDIRECT("'Triggers'!"&amp;SUBSTITUTE(ADDRESS(1,COLUMN(Table_Triggers[[#Headers],[Output Config]]),4),"1","")&amp;COLUMN()+1),"")</f>
        <v/>
      </c>
      <c r="AN18" t="str">
        <f ca="1">IF(INDIRECT("'Triggers'!"&amp;SUBSTITUTE(ADDRESS(1,COLUMN(Table_Triggers[[#Headers],[Output Config]]),4),"1","")&amp;COLUMN()+1)&lt;&gt;"",INDIRECT("'Triggers'!"&amp;SUBSTITUTE(ADDRESS(1,COLUMN(Table_Triggers[[#Headers],[Output Config]]),4),"1","")&amp;COLUMN()+1),"")</f>
        <v/>
      </c>
      <c r="AO18" t="str">
        <f ca="1">IF(INDIRECT("'Triggers'!"&amp;SUBSTITUTE(ADDRESS(1,COLUMN(Table_Triggers[[#Headers],[Output Config]]),4),"1","")&amp;COLUMN()+1)&lt;&gt;"",INDIRECT("'Triggers'!"&amp;SUBSTITUTE(ADDRESS(1,COLUMN(Table_Triggers[[#Headers],[Output Config]]),4),"1","")&amp;COLUMN()+1),"")</f>
        <v/>
      </c>
      <c r="AP18" t="str">
        <f ca="1">IF(INDIRECT("'Triggers'!"&amp;SUBSTITUTE(ADDRESS(1,COLUMN(Table_Triggers[[#Headers],[Output Config]]),4),"1","")&amp;COLUMN()+1)&lt;&gt;"",INDIRECT("'Triggers'!"&amp;SUBSTITUTE(ADDRESS(1,COLUMN(Table_Triggers[[#Headers],[Output Config]]),4),"1","")&amp;COLUMN()+1),"")</f>
        <v/>
      </c>
      <c r="AQ18" t="str">
        <f ca="1">IF(INDIRECT("'Triggers'!"&amp;SUBSTITUTE(ADDRESS(1,COLUMN(Table_Triggers[[#Headers],[Output Config]]),4),"1","")&amp;COLUMN()+1)&lt;&gt;"",INDIRECT("'Triggers'!"&amp;SUBSTITUTE(ADDRESS(1,COLUMN(Table_Triggers[[#Headers],[Output Config]]),4),"1","")&amp;COLUMN()+1),"")</f>
        <v/>
      </c>
      <c r="AR18" t="str">
        <f ca="1">IF(INDIRECT("'Triggers'!"&amp;SUBSTITUTE(ADDRESS(1,COLUMN(Table_Triggers[[#Headers],[Output Config]]),4),"1","")&amp;COLUMN()+1)&lt;&gt;"",INDIRECT("'Triggers'!"&amp;SUBSTITUTE(ADDRESS(1,COLUMN(Table_Triggers[[#Headers],[Output Config]]),4),"1","")&amp;COLUMN()+1),"")</f>
        <v/>
      </c>
      <c r="AS18" t="str">
        <f ca="1">IF(INDIRECT("'Triggers'!"&amp;SUBSTITUTE(ADDRESS(1,COLUMN(Table_Triggers[[#Headers],[Output Config]]),4),"1","")&amp;COLUMN()+1)&lt;&gt;"",INDIRECT("'Triggers'!"&amp;SUBSTITUTE(ADDRESS(1,COLUMN(Table_Triggers[[#Headers],[Output Config]]),4),"1","")&amp;COLUMN()+1),"")</f>
        <v/>
      </c>
      <c r="AT18" t="str">
        <f ca="1">IF(INDIRECT("'Triggers'!"&amp;SUBSTITUTE(ADDRESS(1,COLUMN(Table_Triggers[[#Headers],[Output Config]]),4),"1","")&amp;COLUMN()+1)&lt;&gt;"",INDIRECT("'Triggers'!"&amp;SUBSTITUTE(ADDRESS(1,COLUMN(Table_Triggers[[#Headers],[Output Config]]),4),"1","")&amp;COLUMN()+1),"")</f>
        <v/>
      </c>
      <c r="AU18" t="str">
        <f ca="1">IF(INDIRECT("'Triggers'!"&amp;SUBSTITUTE(ADDRESS(1,COLUMN(Table_Triggers[[#Headers],[Output Config]]),4),"1","")&amp;COLUMN()+1)&lt;&gt;"",INDIRECT("'Triggers'!"&amp;SUBSTITUTE(ADDRESS(1,COLUMN(Table_Triggers[[#Headers],[Output Config]]),4),"1","")&amp;COLUMN()+1),"")</f>
        <v/>
      </c>
      <c r="AV18" t="str">
        <f ca="1">IF(INDIRECT("'Triggers'!"&amp;SUBSTITUTE(ADDRESS(1,COLUMN(Table_Triggers[[#Headers],[Output Config]]),4),"1","")&amp;COLUMN()+1)&lt;&gt;"",INDIRECT("'Triggers'!"&amp;SUBSTITUTE(ADDRESS(1,COLUMN(Table_Triggers[[#Headers],[Output Config]]),4),"1","")&amp;COLUMN()+1),"")</f>
        <v/>
      </c>
      <c r="AW18" t="str">
        <f ca="1">IF(INDIRECT("'Triggers'!"&amp;SUBSTITUTE(ADDRESS(1,COLUMN(Table_Triggers[[#Headers],[Output Config]]),4),"1","")&amp;COLUMN()+1)&lt;&gt;"",INDIRECT("'Triggers'!"&amp;SUBSTITUTE(ADDRESS(1,COLUMN(Table_Triggers[[#Headers],[Output Config]]),4),"1","")&amp;COLUMN()+1),"")</f>
        <v/>
      </c>
      <c r="AX18" t="str">
        <f ca="1">IF(INDIRECT("'Triggers'!"&amp;SUBSTITUTE(ADDRESS(1,COLUMN(Table_Triggers[[#Headers],[Output Config]]),4),"1","")&amp;COLUMN()+1)&lt;&gt;"",INDIRECT("'Triggers'!"&amp;SUBSTITUTE(ADDRESS(1,COLUMN(Table_Triggers[[#Headers],[Output Config]]),4),"1","")&amp;COLUMN()+1),"")</f>
        <v/>
      </c>
      <c r="AY18" t="str">
        <f ca="1">IF(INDIRECT("'Triggers'!"&amp;SUBSTITUTE(ADDRESS(1,COLUMN(Table_Triggers[[#Headers],[Output Config]]),4),"1","")&amp;COLUMN()+1)&lt;&gt;"",INDIRECT("'Triggers'!"&amp;SUBSTITUTE(ADDRESS(1,COLUMN(Table_Triggers[[#Headers],[Output Config]]),4),"1","")&amp;COLUMN()+1),"")</f>
        <v/>
      </c>
      <c r="AZ18" t="str">
        <f ca="1">IF(INDIRECT("'Triggers'!"&amp;SUBSTITUTE(ADDRESS(1,COLUMN(Table_Triggers[[#Headers],[Output Config]]),4),"1","")&amp;COLUMN()+1)&lt;&gt;"",INDIRECT("'Triggers'!"&amp;SUBSTITUTE(ADDRESS(1,COLUMN(Table_Triggers[[#Headers],[Output Config]]),4),"1","")&amp;COLUMN()+1),"")</f>
        <v/>
      </c>
      <c r="BA18" t="str">
        <f ca="1">IF(INDIRECT("'Triggers'!"&amp;SUBSTITUTE(ADDRESS(1,COLUMN(Table_Triggers[[#Headers],[Output Config]]),4),"1","")&amp;COLUMN()+1)&lt;&gt;"",INDIRECT("'Triggers'!"&amp;SUBSTITUTE(ADDRESS(1,COLUMN(Table_Triggers[[#Headers],[Output Config]]),4),"1","")&amp;COLUMN()+1),"")</f>
        <v/>
      </c>
      <c r="BB18" s="6" t="s">
        <v>689</v>
      </c>
    </row>
    <row r="19" spans="2:54" ht="21" customHeight="1">
      <c r="B19" s="3" t="s">
        <v>695</v>
      </c>
      <c r="C19" s="154" t="s">
        <v>696</v>
      </c>
      <c r="D19" s="160" t="str">
        <f ca="1">_xlfn.TEXTJOIN("",TRUE,Text!H5:H301)</f>
        <v>"organisation":{"name":{"text": "Company Co Pty Ltd"},"address":{"text": "123 Spring Street"},"town":{"text": "Melbourne"},"state":{"text": "VIC"},"postcode":{"text": "3000"},"ABN":{"text": "12 456 789 456"},"AFSL":{"text": "TBA"},"phone":{"text": "TBA"},"email":{"text": "TBA"},"website":{"text": "www.company.com.au"}},"product":{"title":{"text": "Special Insurance"},"description":{"text": "N/A"},"carrier":{"text": "TBA"},"closedAppMessage":{"text": "The quote form has been closed. Thank you."}},"sidebar":{"incompleteHeader":{"text":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proceed with your quote please enter your payment details and follow the prompts."},"paymentDetailsCompleteHeader":{"text": "We have finalised your quote using the information provided."},"paymentDetailsCompleteLabel":{"text": "Your Quote"},"paymentDetailsCompleteMessage":{"text": "To complete your purchase please read and agree to our terms and conditions."},"legalTermsAcceptedHeader":{"text": "We have finalised your quote using the information provided."},"legalTermsAcceptedLabel":{"text": "Your Quote"},"legalTermsAcceptedMessage":{"text": "To complete your purchase please follow the prompts."},"reviewTriggeredHeader":{"text": "Your quote needs to be reviewed by one of our representatives."},"reviewTriggeredLabel":{"text": "Quote Needs Review"},"reviewTriggeredMessageDefault":{"text": "Based on your selections your quote needs to be reviewed before you can complete your purchase."},"reviewTriggeredMessageAppendix":{"text": "If you would like to discuss your quote with one of our representatives please request a call-back."},"endorsementTriggeredHeader":{"text": "Your quote needs to be reviewed and endorsed by an underwriter."},"endorsementTriggeredLabel":{"text": "Quote Referral"},"endorsementTriggeredMessageDefault":{"text": "Based on your selections your quote needs to be endorsed by an underwriter before you can complete your purchase."},"endorsementTriggeredMessageAppendix":{"text": "If you would like to discuss your quote with one of our representatives please request a call-back."},"declineTriggeredHeader":{"text": "We cannot generate your quote."},"declineTriggeredLabel":{"text": "Quote Declined"},"declineTriggeredMessageDefault":{"text": "Unfortunately you are ineligible to purchase this insurance product based on your selections."},"declineTriggeredMessageAppendix":{"text": "However, if you enter your contact details one of our qualified insurance experts will assist you in exploring alternative insurance products that may suit your situation."},"errorTriggeredHeader":{"text": "We cannot generate your quote online."},"errorTriggeredLabel":{"text": "Calculation Error"},"errorTriggeredMessageDefault":{"text": "Unfortunately our online channel cannot provide you with a quote based of your selections."},"errorTriggeredMessageAppendix":{"text": "However, if you enter your contact details one of our qualified insurance experts will assist you in completing your purchase offline."},"reviewHeader":{"text": "Please review the details of this application."},"reviewLabel":{"text": "Calculated Premium"},"reviewMessage":{"text": "Please review the details of this application. When ready, please approve, decline, or return the quote to the customer to request more information."},"endorsementHeader":{"text": "Quote refered for endorsement."},"endorsementLabel":{"text": "Calculated Premium"},"endorsementMessage":{"text": "Please review the application details, then adjust loading factors and conditions. When ready, please approve, decline, or return the quote to the customer to request more information."},"autoApprovedHeader":{"text": "We have calculated a premium based on the information you have provided."},"autoApprovedLabel":{"text": "Your Premium"},"autoApprovedMessage":{"text": "To finalise your quote please complete the remaining questions and follow the prompts."},"approvedHeader":{"text": "Your quote has been approved and is ready for you to review and purchase."},"approvedLabel":{"text": "Quote Approved"},"approvedMessage":{"text": "We have approved your quote based on the information provided."},"quoteReferenceLabel":{"text": "Quote ref:"},"summaryLabel":{"text": "Quote Summary"}},"sidebarPurchase":{"incompleteHeader":{"text":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finalise your quote please complete the remaining questions and follow the prompts."},"paymentDetailsCompleteHeader":{"text": "We have finalised your quote using the information provided."},"paymentDetailsCompleteLabel":{"text": "Your Quote"},"paymentDetailsCompleteMessage":{"text": "To finalise your quote please complete the remaining questions and follow the prompts."},"legalTermsAcceptedHeader":{"text": "We have finalised your quote using the information provided."},"legalTermsAcceptedLabel":{"text": "Your Quote"},"legalTermsAcceptedMessage":{"text": "To complete your purchase please follow the prompts."},"refundHeader":{"text": "Based on the information provided you are entitled to a refund."},"refundLabel":{"text": "Your Refund"},"refundMessage":{"text": "To proceed please complete the remaining questions and follow the prompts."},"noPaymentHeader":{"text": "Based on the information provided there is no cost to complete your quote."},"noPaymentLabel":{"text": "Your Quote"},"noPaymentMessage":{"text": "To proceed please complete the remaining questions and follow the prompts."},"reviewTriggeredHeader":{"text": "Your quote needs to be reviewed by one of our representatives."},"reviewTriggeredLabel":{"text": "Quote Needs Review"},"reviewTriggeredMessageDefault":{"text": "Based on your selections your quote needs to be reviewed before you can complete your purchase."},"reviewTriggeredMessageAppendix":{"text": "If you would like to discuss your quote with one of our representatives please request a call-back."},"endorsementTriggeredHeader":{"text": "Your quote needs to be reviewed and endorsed by an underwriter."},"endorsementTriggeredLabel":{"text": "Quote Referral"},"endorsementTriggeredMessageDefault":{"text": "Based on your selections your quote needs to be endorsed by an underwriter before you can complete your purchase."},"endorsementTriggeredMessageAppendix":{"text": "If you would like to discuss your quote with one of our representatives please request a call-back."},"declineTriggeredHeader":{"text": "We cannot generate your quote."},"declineTriggeredLabel":{"text": "Quote Declined"},"declineTriggeredMessageDefault":{"text": "Unfortunately you are ineligible to purchase this insurance product based on your selections."},"declineTriggeredMessageAppendix":{"text": "However, if you enter your contact details one of our qualified insurance experts will assist you in exploring alternative insurance products that may suit your situation."},"errorTriggeredHeader":{"text": "We cannot generate your quote online."},"errorTriggeredLabel":{"text": "Calculation Error"},"errorTriggeredMessageDefault":{"text": "Unfortunately our online channel cannot provide you with a quote based of your selections."},"errorTriggeredMessageAppendix":{"text": "However, if you enter your contact details one of our qualified insurance experts will assist you in completing your purchase offline."},"reviewHeader":{"text": "Please review the details of this application."},"reviewLabel":{"text": "Calculated Premium"},"reviewMessage":{"text": "Please review the details of this application. When ready, please approve, decline, or return the quote to the customer to request more information."},"endorsementHeader":{"text": "Quote refered for endorsement."},"endorsementLabel":{"text": "Calculated Premium"},"endorsementMessage":{"text": "Please review the application details, then adjust loading factors and conditions. When ready, please approve, decline, or return the quote to the customer to request more information."},"autoApprovedHeader":{"text": "We have calculated a premium based on the information you have provided."},"autoApprovedLabel":{"text": "Your Premium"},"autoApprovedMessage":{"text": "To finalise your quote please complete the remaining questions and follow the prompts."},"approvedHeader":{"text": "Your quote has been approved and is ready for you to review and purchase."},"approvedLabel":{"text": "Quote Approved"},"approvedMessage":{"text": "We have approved your quote based on the information provided."},"summaryLabel":{"text": "Quote Summary"}},"sidebarRenewal":{"incompleteHeader":{"text": "Answer a few simple questions to get an instant quote online."},"incompleteLabel":{"text": "Need Assistance?"},"incompleteMessage":{"text": "Call 13 13 13 (Weekdays 8:30am-5:30pm)"},"premiumEstimateHeader":{"text": "We have calculated a premium based on the information from your policy."},"premiumEstimateLabel":{"text": "Your Estimate"},"premiumEstimateMessage":{"text": "To renew your policy please review or complete the remaining questions and follow the prompts."},"premiumCompleteHeader":{"text":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finalise your quote please complete the remaining questions and follow the prompts."},"paymentDetailsCompleteHeader":{"text": "We have finalised your quote using the information provided."},"paymentDetailsCompleteLabel":{"text": "Your Quote"},"paymentDetailsCompleteMessage":{"text": "To finalise your quote please complete the remaining questions and follow the prompts."},"legalTermsAcceptedHeader":{"text": "We have finalised your quote using the information provided."},"legalTermsAcceptedLabel":{"text": "Your Quote"},"legalTermsAcceptedMessage":{"text": "To complete your purchase please follow the prompts."},"refundHeader":{"text": "Based on the information provided you are entitled to a refund."},"refundLabel":{"text": "Your Refund"},"refundMessage":{"text": "To proceed please complete the remaining questions and follow the prompts."},"noPaymentHeader":{"text": "Based on the information provided there is no cost to complete your quote."},"noPaymentLabel":{"text": "Your Quote"},"noPaymentMessage":{"text": "To proceed please complete the remaining questions and follow the prompts."},"reviewTriggeredHeader":{"text": "Your quote needs to be reviewed by one of our representatives."},"reviewTriggeredLabel":{"text": "Quote Needs Review"},"reviewTriggeredMessageDefault":{"text": "Based on your selections your quote needs to be reviewed before you can complete your purchase."},"reviewTriggeredMessageAppendix":{"text": "If you would like to discuss your quote with one of our representatives please request a call-back."},"endorsementTriggeredHeader":{"text": "Your quote needs to be reviewed and endorsed by an underwriter."},"endorsementTriggeredLabel":{"text": "Quote Referral"},"endorsementTriggeredMessageDefault":{"text": "Based on your selections your quote needs to be endorsed by an underwriter before you can complete your purchase."},"endorsementTriggeredMessageAppendix":{"text": "If you would like to discuss your quote with one of our representatives please request a call-back."},"declineTriggeredHeader":{"text": "We cannot generate your quote."},"declineTriggeredLabel":{"text": "Quote Declined"},"declineTriggeredMessageDefault":{"text": "Unfortunately you are ineligible to purchase this insurance product based on your selections."},"declineTriggeredMessageAppendix":{"text": "However, if you enter your contact details one of our qualified insurance experts will assist you in exploring alternative insurance products that may suit your situation."},"errorTriggeredHeader":{"text": "We cannot generate your quote online."},"errorTriggeredLabel":{"text": "Calculation Error"},"errorTriggeredMessageDefault":{"text": "Unfortunately our online channel cannot provide you with a quote based of your selections."},"errorTriggeredMessageAppendix":{"text": "However, if you enter your contact details one of our qualified insurance experts will assist you in completing your purchase offline."},"reviewHeader":{"text": "Please review the details of this application."},"reviewLabel":{"text": "Calculated Premium"},"reviewMessage":{"text": "Please review the details of this application. When ready, please approve, decline, or return the quote to the customer to request more information."},"endorsementHeader":{"text": "Quote refered for endorsement."},"endorsementLabel":{"text": "Calculated Premium"},"endorsementMessage":{"text": "Please review the application details, then adjust loading factors and conditions. When ready, please approve, decline, or return the quote to the customer to request more information."},"autoApprovedHeader":{"text": "We have calculated a premium based on the information you have provided."},"autoApprovedLabel":{"text": "Your Premium"},"autoApprovedMessage":{"text": "To finalise your quote please complete the remaining questions and follow the prompts."},"approvedHeader":{"text": "Your quote has been approved and is ready for you to review and purchase."},"approvedLabel":{"text": "Quote Approved"},"approvedMessage":{"text": "We have approved your quote based on the information provided."},"summaryLabel":{"text": "Quote Summary"}},"sidebarAdjustment":{"incompleteHeader":{"text": "We have calculated a cost to adjust your policy based on the information provided."},"incompleteLabel":{"text": "Cost to Adjust"},"incompleteMessage":{"text": "To adjust your policy please review or complete the remaining questions and follow the prompts."},"premiumEstimateHeader":{"text": "We have calculated a cost to adjust your policy based on the information provided."},"premiumEstimateLabel":{"text": "Cost to Adjust"},"premiumEstimateMessage":{"text": "To adjust your policy please review or complete the remaining questions and follow the prompts."},"premiumCompleteHeader":{"text": "We have calculated a cost to adjust your policy based on the information provided."},"premiumCompleteLabel":{"text": "Cost to Adjust"},"premiumCompleteMessage":{"text": "To Adjust your policy please review or complete the remaining questions and follow the prompts."},"bindingQuoteHeader":{"text": "We have calculated a cost to adjust your policy based on the information provided."},"bindingQuoteLabel":{"text": "Cost to Adjust"},"bindingQuoteMessage":{"text": "To adjust your policy please review or complete the remaining questions and follow the prompts."},"paymentDetailsCompleteHeader":{"text": "We have calculated a cost to adjust your policy based on the information provided."},"paymentDetailsCompleteLabel":{"text": "Cost to Adjust"},"paymentDetailsCompleteMessage":{"text": "To adjust your policy please review or complete the remaining questions and follow the prompts."},"legalTermsAcceptedHeader":{"text": "We have calculated a cost to adjust your policy based on the information provided."},"legalTermsAcceptedLabel":{"text": "Cost to Adjust"},"legalTermsAcceptedMessage":{"text": "To adjust your policy please review or complete the remaining questions and follow the prompts."},"refundHeader":{"text": "Based on the information provided you are entitled to a refund."},"refundLabel":{"text": "Your Refund"},"refundMessage":{"text": "To adjust your policy please review or complete the remaining questions and follow the prompts."},"noPaymentHeader":{"text": "Based on the information provided there is no cost to adjust your policy."},"noPaymentLabel":{"text": "Cost to Adjust"},"noPaymentMessage":{"text": "To adjust your policy please review or complete the remaining questions and follow the prompts."},"reviewTriggeredHeader":{"text": "Your quote needs to be reviewed by one of our representatives."},"reviewTriggeredLabel":{"text": "Quote Needs Review"},"reviewTriggeredMessageDefault":{"text": "Based on your selections your quote needs to be reviewed before you can complete your purchase."},"reviewTriggeredMessageAppendix":{"text": "If you would like to discuss your quote with one of our representatives please request a call-back."},"endorsementTriggeredHeader":{"text": "Your quote needs to be reviewed and endorsed by an underwriter."},"endorsementTriggeredLabel":{"text": "Quote Referral"},"endorsementTriggeredMessageDefault":{"text": "Based on your selections your quote needs to be endorsed by an underwriter before you can complete your purchase."},"endorsementTriggeredMessageAppendix":{"text": "If you would like to discuss your quote with one of our representatives please request a call-back."},"declineTriggeredHeader":{"text": "We cannot generate your quote."},"declineTriggeredLabel":{"text": "Quote Declined"},"declineTriggeredMessageDefault":{"text": "Unfortunately you are ineligible to purchase this insurance product based on your selections."},"declineTriggeredMessageAppendix":{"text": "However, if you enter your contact details one of our qualified insurance experts will assist you in exploring alternative insurance products that may suit your situation."},"errorTriggeredHeader":{"text": "We cannot generate your quote online."},"errorTriggeredLabel":{"text": "Calculation Error"},"errorTriggeredMessageDefault":{"text": "Unfortunately our online channel cannot provide you with a quote based of your selections."},"errorTriggeredMessageAppendix":{"text": "However, if you enter your contact details one of our qualified insurance experts will assist you in completing your purchase offline."},"reviewHeader":{"text": "Please review the details of this application."},"reviewLabel":{"text": "Calculated Premium"},"reviewMessage":{"text": "Please review the details of this application. When ready, please approve, decline, or return the quote to the customer to request more information."},"endorsementHeader":{"text": "Quote refered for endorsement."},"endorsementLabel":{"text": "Calculated Premium"},"endorsementMessage":{"text": "Please review the application details, then adjust loading factors and conditions. When ready, please approve, decline, or return the quote to the customer to request more information."},"autoApprovedHeader":{"text": "We have calculated a cost to adjust your policy based on the information provided."},"autoApprovedLabel":{"text": "Cost to Adjust"},"autoApprovedMessage":{"text": "To Adjust your policy please review or complete the remaining questions and follow the prompts."},"approvedHeader":{"text": "Your quote has been approved and is ready for you to review and purchase."},"approvedLabel":{"text": "Quote Approved"},"approvedMessage":{"text": "We have approved your quote based on the information provided."},"summaryLabel":{"text": "Quote Summary"}},"sidebarCancellation":{"incompleteHeader":{"text": "We have calculated a cost to cancel your policy based on the information provided."},"incompleteLabel":{"text": "Cancellation Cost"},"incompleteMessage":{"text": "To cancel your policy please complete the remaining questions and follow the prompts."},"premiumEstimateHeader":{"text": "We have calculated a cost to cancel your policy based on the information provided."},"premiumEstimateLabel":{"text": "Cancellation Cost"},"premiumEstimateMessage":{"text": "To cancel your policy please complete the remaining questions and follow the prompts."},"premiumCompleteHeader":{"text": "We have calculated a cost to cancel your policy based on the information provided."},"premiumCompleteLabel":{"text": "Cancellation Cost"},"premiumCompleteMessage":{"text": "To cancel your policy please complete the remaining questions and follow the prompts."},"bindingQuoteHeader":{"text": "We have calculated a cost to cancel your policy based on the information provided."},"bindingQuoteLabel":{"text": "Cancellation Cost"},"bindingQuoteMessage":{"text": "To cancel your policy please complete the remaining questions and follow the prompts."},"paymentDetailsCompleteHeader":{"text": "We have calculated a cost to cancel your policy based on the information provided."},"paymentDetailsCompleteLabel":{"text": "Cancellation Cost"},"paymentDetailsCompleteMessage":{"text": "To cancel your policy please complete the remaining questions and follow the prompts."},"legalTermsAcceptedHeader":{"text": "We have calculated a cost to cancel your policy based on the information provided."},"legalTermsAcceptedLabel":{"text": "Cancellation Cost"},"legalTermsAcceptedMessage":{"text": "To cancel your policy please complete the remaining questions and follow the prompts."},"refundHeader":{"text": "We have calculated your refund based on the information provided."},"refundLabel":{"text": "Your Refund"},"refundMessage":{"text": "To cancel your policy please complete the remaining questions and follow the prompts."},"noPaymentHeader":{"text": "Based on the information provided there is no refund due for cancelling your policy."},"noPaymentLabel":{"text": "Your Refund"},"noPaymentMessage":{"text": "To adjust your policy please review or complete the remaining questions and follow the prompts."},"reviewTriggeredHeader":{"text": "Your cancellation needs to be reviewed by one of our representatives."},"reviewTriggeredLabel":{"text": "Cancellation Needs Review"},"reviewTriggeredMessageDefault":{"text": "Based on your selections your cancellation request needs to be reviewed before you can complete your cancellation."},"reviewTriggeredMessageAppendix":{"text": "If you would like to discuss your cancellation with one of our representatives please request a call-back."},"endorsementTriggeredHeader":{"text": "Your cancellation needs to be reviewed by one of our representatives."},"endorsementTriggeredLabel":{"text": "Cancellation Needs Review"},"endorsementTriggeredMessageDefault":{"text": "Based on your selections your cancellation request needs to be reviewed before you can complete your cancellation."},"endorsementTriggeredMessageAppendix":{"text": "If you would like to discuss your cancellation with one of our representatives please request a call-back."},"declineTriggeredHeader":{"text": "We are unable to cancel your policy."},"declineTriggeredLabel":{"text": "Cancellation Declined"},"declineTriggeredMessageDefault":{"text": "Unfortunately you are ineligible to cancel this policy based on your selections."},"declineTriggeredMessageAppendix":{"text": "If you would like to discuss your policy with one of our representatives please request a call-back."},"errorTriggeredHeader":{"text": "We cannot cancel your policy online."},"errorTriggeredLabel":{"text": "Calculation Error"},"errorTriggeredMessageDefault":{"text": "Unfortunately our online channel is unable to process your calculation based of your selections."},"errorTriggeredMessageAppendix":{"text": "If you would like to discuss your policy with one of our representatives please request a call-back."},"reviewHeader":{"text": "Please review the details of this cancellation."},"reviewLabel":{"text": "Cancellation Cost"},"reviewMessage":{"text": "Please review the details of this cancellation. When ready, please approve, decline, or return the cancellation request to the customer to request more information."},"endorsementHeader":{"text": "Cancellation refered for endorsement."},"endorsementLabel":{"text": "Cancellation Cost"},"endorsementMessage":{"text": "Please review the details of this cancellation. When ready, please approve, decline, or return the cancellation request to the customer to request more information."},"autoApprovedHeader":{"text": "We have calculated a cost to cancel your policy based on the information provided."},"autoApprovedLabel":{"text": "Cancellation Cost"},"autoApprovedMessage":{"text": "To cancel your policy please complete the remaining questions and follow the prompts."},"approvedHeader":{"text": "Your cancellation has been approved and is ready for you to review and complete."},"approvedLabel":{"text": "Cancellation Approved"},"approvedMessage":{"text": "We have approved your cancellation based on the information provided."},"summaryLabel":{"text": "Cancellation Summary"}},"formElements":{"helpMessageLabel":{"text": "What doest this mean and why is it important?"},"repeatingAddItemButton":{"text": "Add", "icon": "glyphicon glyphicon-plus"},"repeatingRemoveItemButton":{"text": "Remove", "icon": "glyphicon glyphicon-remove"}},"sidebarPanels":{"test1Header":{"text": "Header 1"},"test1Body":{"text": "&lt;p&gt;Some HTML content&lt;/p&gt;"},"test1Footer":{"text": "Footer 1"}},</v>
      </c>
      <c r="E19" s="160" t="str">
        <f ca="1">_xlfn.TEXTJOIN("",TRUE,Text!H302:H686)</f>
        <v>"workflow":{"purchaseQuote":{"closeButtonLabel":{"text": "Cancel"},"tabLabel":{"text": "Quote"},"topHeading":{"text": "Special Insurance"},"ratingHeading":{"text": "%{getQuoteType() == 'cancellation' ? 'Cancellation' : 'Your Quote'}%"},"contactHeading":{"text": "Contact Details"},"enquiryButton":{"text": "Enquire", "icon": "fa fa-phone"},"nextPurchaseNoCustomerButton":{"text": "Next", "icon": "fa fa-chevron-right"},"nextPurchaseCustomerButton":{"text": "Next", "icon": "fa fa-chevron-right"},"nextCancellationButton":{"text": "Next", "icon": "fa fa-chevron-right"},"nextReviewButton":{"text": "Next", "icon": "fa fa-chevron-right"},"nextEndorsementButton":{"text": "Next", "icon": "fa fa-chevron-right"},"nextDeclinedButton":{"text": "Next", "icon": "fa fa-chevron-right"}},"purchaseDetails":{"tabLabel":{"text": "Details"},"topHeading":{"text": "Special Insurance"},"heading":{"text": "Your Details"},"nextButton":{"text": "Next", "icon": "fa fa-chevron-right"},"backButton":{"text": "Back", "icon": "fa fa-chevron-left"},"enquiryButton":{"text": "Enquire", "icon": "fa fa-phone"},"saveButton":{"text": "Save", "icon": "glyphicon glyphicon-save"},"sendButton":{"text": "Send", "icon": "fa fa-paper-plane"},"nextDeclinedButton":{"text": "Next", "icon": "fa fa-chevron-right"}},"purchaseDisclosure":{"tabLabel":{"text": "Disclosure"},"topHeading":{"text": "Special Insurance"},"heading":{"text": "Duty of Disclosure"},"nextSummaryButton":{"text": "Next", "icon": "fa fa-chevron-right"},"nextReviewButton":{"text": "Next", "icon": "fa fa-chevron-right"},"nextEndorsementButton":{"text": "Next", "icon": "fa fa-chevron-right"},"nextDeclinedButton":{"text": "Next", "icon": "fa fa-chevron-right"},"backButton":{"text": "Back", "icon": "fa fa-chevron-left"},"saveButton":{"text": "Save", "icon": "glyphicon glyphicon-save"},"sendButton":{"text": "Send", "icon": "fa fa-share"},"enquiryButton":{"text": "Enquire", "icon": "fa fa-phone"}},"purchaseSummary":{"tabLabel":{"text": "Summary"},"topHeading":{"text": "Special Insurance"},"editButton":{"text": "Edit", "icon": "glyphicon glyphicon-pencil"},"enquiryButton":{"text": "Enquire", "icon": "fa fa-phone"},"saveButton":{"text": "Save", "icon": "glyphicon glyphicon-save"},"sendButton":{"text": "Send", "icon": "fa fa-share"},"nextPaymentButton":{"text": "Proceed", "icon": "fa fa-chevron-right"},"nextRefundButton":{"text": "Proceed", "icon": "fa fa-chevron-right"},"nextNoneButton":{"text": "Proceed", "icon": "fa fa-chevron-right"}},"purchasePayment":{"tabLabel":{"text": "Payment"},"topHeading":{"text": "Special Insurance"},"heading":{"text": "Payment Options"},"text":{"text": "You have the option to pay for your policy online today using credit card, or we can send you an invoice with other payment options (including cheque and EFT) that you can pay within 30 days.&lt;br/&gt;&lt;br/&gt;You also have the option to pay for your policy monthly using premium finance."},"nextPurchaseButton":{"text": "Complete", "icon": "fa fa-check"},"nextRenewalButton":{"text": "Complete", "icon": "fa fa-check"},"nextAdjustmentButton":{"text": "Complete", "icon": "fa fa-check"},"nextCancellationButton":{"text": "Complete", "icon": "fa fa-check"},"backButton":{"text": "Back", "icon": "fa fa-chevron-left"},"saveButton":{"text": "Save", "icon": "glyphicon glyphicon-save"},"enquiryButton":{"text": "Enquire", "icon": "fa fa-phone"}},"purchaseRefund":{"tabLabel":{"text": "Refund"},"topHeading":{"text": "Special Insurance"},"heading":{"text": "Refund Options"},"text":{"text": "You have the option to receive your refund electronically into your bank account, or by a cheque in the mail. Plese select your preferred refund option below to complete your transaction."},"nextAdjustmentButton":{"text": "Complete", "icon": "fa fa-check"},"nextCancellationButton":{"text": "Complete", "icon": "fa fa-check"},"backButton":{"text": "Back", "icon": "fa fa-chevron-left"},"enquiryButton":{"text": "Enquire", "icon": "fa fa-phone"}},"purchaseNone":{"tabLabel":{"text": "Confirmation"},"topHeading":{"text": "Special Insurance"},"heading":{"text": "Confirmation"},"text":{"text": "Based on your selections, you are not required to make a payment, nor are you entitled to a refund."},"nextAdjustmentButton":{"text": "Complete", "icon": "fa fa-check"},"nextCancellationButton":{"text": "Complete", "icon": "fa fa-check"},"backButton":{"text": "Back", "icon": "fa fa-chevron-left"},"enquiryButton":{"text": "Enquire", "icon": "fa fa-phone"}},"purchaseCompleted":{"topHeading":{"text": "Special Insurance"},"heading":{"text": "Purchase Completed"},"enquiryButton":{"text": "Enquire", "icon": "fa fa-phone"},"accountButton":{"text": "Create account", "icon": "fa fa-user"},"closeButton":{"text": "Close", "icon": "fa fa-check"}},"renewalCompleted":{"topHeading":{"text": "Special Insurance"},"heading":{"text": "Renewal Completed"},"text":{"text": "Thank you for renewing your Special Insurance Policy from ABC Insurance. Your new invoice and policy documentation has been sent to your email address.&lt;br /&gt;&lt;br /&gt;Thanks for doing business with us, and if you have any questions, please don't hesitate to call us."},"enquiryButton":{"text": "Enquire", "icon": "fa fa-phone"},"closeButton":{"text": "Close", "icon": "fa fa-check"}},"adjustmentPaymentCompleted":{"topHeading":{"text": "Special Insurance"},"heading":{"text": "Adjustment Completed"},"text":{"text": "Thank you for adjusting your Special Insurance Policy from ABC Insurance. Your updated policy documentation has been sent to your email address.&lt;br /&gt;&lt;br /&gt;Thanks for doing business with us, and if you have any questions, please don't hesitate to call us."},"enquiryButton":{"text": "Enquire", "icon": "fa fa-phone"},"closeButton":{"text": "Close", "icon": "fa fa-check"}},"adjustmentRefundCompleted":{"topHeading":{"text": "Special Insurance"},"heading":{"text": "Adjustment Completed"},"text":{"text": "Thank you for adjusting your Special Insurance Policy from ABC Insurance. Your updated policy documentation has been sent to your email address.&lt;br/&gt;&lt;br/&gt;The refund associated with your reduced premium will be processed using your selected method within 5 business days.&lt;br /&gt;&lt;br /&gt;Thanks for doing business with us, and if you have any questions, please don't hesitate to call us."},"enquiryButton":{"text": "Enquire", "icon": "fa fa-phone"},"closeButton":{"text": "Close", "icon": "fa fa-check"}},"adjustmentNoneCompleted":{"topHeading":{"text": "Special Insurance"},"heading":{"text": "Adjustment Completed"},"text":{"text": "Thank you for adjusting your Special Insurance Policy from ABC Insurance. Your updated policy documentation has been sent to your email address.&lt;br/&gt;&lt;br/&gt;Note that because your selections resulted in the same premium as before, you are not required to provide any payment details.&lt;br/&gt;&lt;br/&gt;Thanks for doing business with us, and if you have any questions, please don't hesitate to call us."},"enquiryButton":{"text": "Enquire", "icon": "fa fa-phone"},"closeButton":{"text": "Close", "icon": "fa fa-check"}},"cancellationPaymentCompleted":{"topHeading":{"text": "Special Insurance"},"heading":{"text": "Cancellation Completed"},"text":{"text": "You have completed the cancellation of your insurance policy. A confirmation of your cancellation has been sent to your email address, including an invoice for your balance payment. Thanks for doing business with us, and if you have any questions, please don't hesitate to call us."},"enquiryButton":{"text": "Enquire", "icon": "fa fa-phone"},"closeButton":{"text": "Close", "icon": "fa fa-check"}},"cancellationRefundCompleted":{"topHeading":{"text": "Special Insurance"},"heading":{"text": "Cancellation Completed"},"text":{"text": "You have completed the cancellation of your insurance policy. A confirmation of your cancellation has been sent to your email address, including a credit note for your refund amount. The refund will be processed using your selected method within 5 business days. Thanks for doing business with us, and if you have any questions, please don't hesitate to call us."},"enquiryButton":{"text": "Enquire", "icon": "fa fa-phone"},"closeButton":{"text": "Close", "icon": "fa fa-check"}},"cancellationNoneCompleted":{"topHeading":{"text": "Special Insurance"},"heading":{"text": "Cancellation Completed"},"text":{"text": "You have completed the cancellation of your insurance policy. A confirmation of your cancellation has been sent to your email address. Note that because your selections did not result in a refund, you are not required to provide any payment details. Thanks for doing business with us, and if you have any questions, please don't hesitate to call us."},"enquiryButton":{"text": "Enquire", "icon": "fa fa-phone"},"closeButton":{"text": "Close", "icon": "fa fa-check"}},"quoteCompleted":{"topHeading":{"text": "Special Insurance"},"heading":{"text": "Quote Completed"},"text":{"text": "This quote has been completed and can no longer be modified. If there is anything else we can help you with please request a call-back, and one of our representatives will contact you within one business day."},"enquiryButton":{"text": "Enquire", "icon": "fa fa-phone"},"closeButton":{"text": "Close", "icon": "fa fa-check"}},"quoteExpired":{"topHeading":{"text": "Special Insurance"},"heading":{"text": "Quote Expired"},"text":{"text": "The quote you're trying to edit has expired. Would you like to copy the question answers from this quote, and use them to pre-populate a new quote?"},"enquiryButton":{"text": "Enquire", "icon": "fa fa-phone"},"closeButton":{"text": "Close", "icon": "fa fa-check"},"copyButton":{"text": "Copy To New Quote", "icon": "fa fa-clone"}},"quoteResume":{"topHeading":{"text": "Special Insurance"},"heading":{"text": "Resume Existing Quote"},"text":{"text": "Would you like to resume the quote you previously created, or start a brand new quote?"},"startNewQuoteButton":{"text": "New", "icon": "fa fa-plus"},"resumePreviousQuoteButton":{"text": "Resume", "icon": "fa fa-chevron-right"}},"quoteResumeExpired":{"topHeading":{"text": "Special Insurance"},"heading":{"text": "Previous Quote Expired"},"text":{"text": "The quote you previously created has expired. Would you like to start a brand new quote, or would you like to pre-populate your new quote with the question answers from your previous quote?"},"enquiryButton":{"text": "Enquire", "icon": "fa fa-phone"},"startNewQuoteButton":{"text": "Start New", "icon": "fa fa-plus"},"copyButton":{"text": "Copy Answers", "icon": "fa fa-clone"}},"createAccount":{"topHeading":{"text": "Special Insurance"},"heading":{"text": "Create Account"},"text":{"text": "Please confirm your personal details below before proceeding to create your account."},"enquiryButton":{"text": "Enquire", "icon": "fa fa-phone"},"createButton":{"text": "Create Account", "icon": "fa fa-check"}},"accountCreated":{"topHeading":{"text": "Special Insurance"},"heading":{"text": "Account Created"},"text":{"text": "Your user account has been created. To make sure that your information is protected an email has been sent to you with a link to create a password and activate your account."},"enquiryButton":{"text": "Enquire", "icon": "fa fa-phone"},"closeButton":{"text": "Close", "icon": "fa fa-check"}},"purchaseDeclined":{"topHeading":{"text": "Special Insurance"},"heading":{"text": "Quote Declined"},"text":{"text": "If there is anything else we can help you with, please request a call-back and one of our representatives will contact you within one business day."},"enquiryButton":{"text": "Enquire", "icon": "fa fa-phone"},"closeButton":{"text": "Close", "icon": "fa fa-check"},"closeButtonLabel":{"text": "Close"}},"sendEnquiry":{"topHeading":{"text": "Special Insurance"},"heading":{"text": "Send Enquiry"},"text":{"text": "Thank you for your interest in our insurance solutions. Please complete this enquiry form, and one of our representatives will get back to you as soon as we can."},"returnButton":{"text": "Return", "icon": "fa fa-chevron-left"},"sendButton":{"text": "Send enquiry", "icon": "fa fa-paper-plane"}},"enquirySent":{"topHeading":{"text": "Special Insurance"},"heading":{"text": "Enquiry Sent"},"text":{"text": "Your details have been passed on to one of our qualified insurance specialists, who will contact you shortly and provide assistance."},"returnButton":{"text": "Return", "icon": "fa fa-chevron-left"},"closeButton":{"text": "Close", "icon": "fa fa-check"},"closeButtonLabel":{"text": "Close"}},"quoteSaved":{"topHeading":{"text": "Special Insurance"},"heading":{"text": "Quote Saved"},"text":{"text": "An email has been sent to you with a copy of your quote, as well as a link that you can use to open and complete your quote in the future."},"returnButton":{"text": "Return", "icon": "fa fa-chevron-left"},"enquiryButton":{"text": "Enquire", "icon": "fa fa-phone"},"closeButton":{"text": "Close", "icon": "fa fa-check"},"closeButtonLabel":{"text": "Close"}},"sendQuote":{"topHeading":{"text": "Special Insurance"},"heading":{"text": "Send Quote to Customer"},"text":{"text": "If you would like to send a copy of the current quote to the customer, including a link to complete the quote, then please enter your own details below to proceed."},"returnButton":{"text": "Return", "icon": "fa fa-chevron-left"},"sendButton":{"text": "Send quote", "icon": "fa fa-paper-plane"}},"quoteSent":{"topHeading":{"text": "Special Insurance"},"heading":{"text": "Quote Sent to Customer"},"text":{"text": "An email has been sent to the customer with a copy of the quote, as well as a link that they can use to open and complete the quote if they choose to."},"returnButton":{"text": "Return", "icon": "fa fa-chevron-left"},"closeButton":{"text": "Close", "icon": "fa fa-check"},"closeButtonLabel":{"text": "Close"}},"reviewCustomerTriggered":{"topHeading":{"text": "Special Insurance"},"heading":{"text": "Quote in Review"},"text":{"text": "Based on your selections on of our representatives will need to review your details before you can complete your purchase. You will be notified by email when the review of your quote has been completed. You still have the option to edit your quote, which will allow you to make changes while also stopping the review process. If you have questions or concerns in the mean time you may request a call-back, and one of our representatives will contact you within one business day."},"editButton":{"text": "Edit", "icon": "glyphicon glyphicon-pencil"},"enquiryButton":{"text": "Enquire", "icon": "fa fa-phone"},"closeButton":{"text": "Close", "icon": "fa fa-check"},"closeButtonLabel":{"text": "Close"}},"reviewCustomerActive":{"topHeading":{"text": "Special Insurance"},"heading":{"text": "Quote in Review"},"text":{"text": "Your quote is in the process of being reviewed by one of our representatives. When the review has been completed you will be notified by email.&lt;br/&gt;&lt;br/&gt;You still have the option to edit your quote, which will allow you to make changes while also stopping the review process.&lt;br/&gt;&lt;br/&gt;If you have questions or concerns in the mean time you may request a call-back, and one of our representatives will contact you within one business day."},"editButton":{"text": "Edit", "icon": "glyphicon glyphicon-pencil"},"enquiryButton":{"text": "Enquire", "icon": "fa fa-phone"},"closeButton":{"text": "Close", "icon": "fa fa-check"},"closeButtonLabel":{"text": "Close"}},"reviewCustomerApproved":{"topHeading":{"text": "Special Insurance"},"heading":{"text": "Quote Approved"},"text":{"text": "Your quote has been approved and is ready for you to review, and proceed with if you choose.&lt;br/&gt;&lt;br/&gt;You can also edit your quote details if you need to make changes, however please note that making changes to your quote could mean that the updated details will need to be reviewed again before your quote can be completed.&lt;br/&gt;&lt;br/&gt;If you have questions or concerns in the mean time you may request a call-back, and one of our representatives will contact you within one business day."},"editButton":{"text": "Edit", "icon": "glyphicon glyphicon-pencil"},"enquiryButton":{"text": "Enquire", "icon": "fa fa-phone"},"nextPaymentButton":{"text": "Proceed", "icon": "fa fa-chevron-right"},"nextRefundButton":{"text": "Proceed", "icon": "fa fa-chevron-right"},"nextNoneButton":{"text": "Proceed", "icon": "fa fa-chevron-right"}},"reviewCustomerReturned":{"topHeading":{"text": "Special Insurance"},"heading":{"text": "We need more information"},"text":{"text": "Your quote has been reviewed by one of our representatived, however we require some more information from you before we can proceed."},"editButton":{"text": "Edit", "icon": "glyphicon glyphicon-pencil"},"enquiryButton":{"text": "Enquire", "icon": "fa fa-phone"}},"reviewCustomerDeclined":{"topHeading":{"text": "Special Insurance"},"heading":{"text": "Quote Declined"},"text":{"text": "The review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Enquire, and one of our representatives will contact you within one business day."},"enquiryButton":{"text": "Enquire", "icon": "fa fa-phone"},"closeButton":{"text": "Close", "icon": "fa fa-check"},"closeButtonLabel":{"text": "Close"}},"reviewReviewerPerform":{"topHeading":{"text": "Special Insurance"},"heading":{"text": "Perform Review"},"text":{"text": "This quote has been submitted for review. After performing the review, you may either approve the quote, return the quote to the customer with comments, or decline the quote."},"approveButton":{"text": "Approve", "icon": "fa fa-check"},"approveReferButton":{"text": "Approve", "icon": "fa fa-check"},"approveEndorsementButton":{"text": "Approve", "icon": "fa fa-check"},"returnButton":{"text": "Return", "icon": "fa fa-undo"},"declineButton":{"text": "Decline", "icon": "fa fa-times"}},"reviewReviewerApproved":{"topHeading":{"text": "Special Insurance"},"heading":{"text": "Quote Approved"},"text":{"text": "This quote had been approved and released to the customer, who can now complete the purchase of their policy."},"closeButton":{"text": "Close", "icon": "fa fa-check"},"closeButtonLabel":{"text": "Close"}},"reviewReviewerReturned":{"topHeading":{"text": "Special Insurance"},"heading":{"text": "Quote Returned"},"text":{"text": "This quote has been returned to the customer with your comments. Another review may be triggered before they can complete the purchase of their policy, depending on how they respond to your comments."},"closeButton":{"text": "Close", "icon": "fa fa-check"},"closeButtonLabel":{"text": "Close"}},"reviewReviewerDeclined":{"topHeading":{"text": "Special Insurance"},"heading":{"text": "Quote Declined"},"text":{"text": "This quote has been declined. The customer may choose to edit their quote, and this may result in another review depending on which questions are answered differently."},"closeButton":{"text": "Close", "icon": "fa fa-check"},"closeButtonLabel":{"text": "Close"}},"reviewReviewerReferred":{"topHeading":{"text": "Special Insurance"},"heading":{"text": "Quote Referred"},"text":{"text": "You have reviewed and approved this quote. However, based on the answers the quote has been referred to an underwriter for endorsement. The customer will be notified of the outcome of the endorsement process once it has been completed."},"closeButton":{"text": "Close", "icon": "fa fa-check"},"closeButtonLabel":{"text": "Close"}},"endorsementCustomerTriggered":{"topHeading":{"text": "Special Insurance"},"heading":{"text": "Quote Referred"},"text":{"text": "Based on your selections an underwriter will need to assess and endorse your quote before you can complete your purchase. You will be notified by email when the assessment is complete.&lt;br/&gt;&lt;br/&gt;You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day."},"editButton":{"text": "Edit", "icon": "glyphicon glyphicon-pencil"},"enquiryButton":{"text": "Enquire", "icon": "fa fa-phone"},"closeButton":{"text": "Close", "icon": "fa fa-check"},"closeButtonLabel":{"text": "Close"}},"endorsementCustomerActive":{"topHeading":{"text": "Special Insurance"},"heading":{"text": "Quote Referred"},"text":{"text": "Your quote is in the process of being assessed by an underwriter. When the assessment has been completed you will be notified by email.&lt;br/&gt;&lt;br/&gt;You still have the option to edit your quote, which will allow you to make changes while also stopping the assessment process.&lt;br/&gt;&lt;br/&gt;If you have questions or concerns in the mean time you may request a call-back, and one of our representatives will contact you within one business day."},"editButton":{"text": "Edit", "icon": "glyphicon glyphicon-pencil"},"enquiryButton":{"text": "Enquire", "icon": "fa fa-phone"},"closeButton":{"text": "Close", "icon": "fa fa-check"},"closeButtonLabel":{"text": "Close"}},"endorsementCustomerApproved":{"topHeading":{"text": "Special Insurance"},"heading":{"text": "Quote Approved"},"text":{"text": "Your quote has been endorsed by an underwriter and is ready for you to review, and proceed with if you choose.&lt;br/&gt;&lt;br/&gt;You can also edit your quote details if you need to make changes, however please note that making changes to your quote could mean that the updated details will need to be assessed by an underwriter again before you can proceed.&lt;br/&gt;&lt;br/&gt;If you have questions or concerns in the mean time you may request a call-back, and one of our representatives will contact you within one business day."},"editButton":{"text": "Edit", "icon": "glyphicon glyphicon-pencil"},"enquiryButton":{"text": "Enquire", "icon": "fa fa-phone"},"nextPaymentButton":{"text": "Proceed", "icon": "fa fa-chevron-right"},"nextRefundButton":{"text": "Proceed", "icon": "fa fa-chevron-right"},"nextNoneButton":{"text": "Proceed", "icon": "fa fa-chevron-right"}},"endorsementCustomerReturned":{"topHeading":{"text": "Special Insurance"},"heading":{"text": "We need more information"},"text":{"text": "Your quote has been assessed by an underwriter, however we require some more information from you before we can proceed."},"editButton":{"text": "Edit", "icon": "glyphicon glyphicon-pencil"},"enquiryButton":{"text": "Enquire", "icon": "fa fa-phone"}},"endorsementCustomerDeclined":{"topHeading":{"text": "Special Insurance"},"heading":{"text": "Quote Declined"},"text":{"text": "The assessment of your quote has been completed. Unfortunately, based on your selections we are unable to proceed with your quote at this point.&lt;br/&gt;&lt;br/&gt;You may edit your quote, and depending on the changes you make to your answers you may get a different result.&lt;br/&gt;&lt;br/&gt;If you have questions or concerns in the mean time you may request a call-back, and one of our representatives will contact you within one business day."},"enquiryButton":{"text": "Enquire", "icon": "fa fa-phone"},"closeButton":{"text": "Close", "icon": "fa fa-check"},"closeButtonLabel":{"text": "Close"}},"endorsementUnderwriterPerform":{"topHeading":{"text": "Special Insurance"},"heading":{"text": "Perform Endorsement"},"text":{"text": "This quote has been referred to an underwriter for endorsement. You may review the answers that have triggered the referral, and either adjust the relevant loading factors and endorse the quote, return the quote to the customer with comments, or decline the quote."},"approveButton":{"text": "Approve"},"returnButton":{"text": "Return"},"declineButton":{"text": "Decline"}},"endorsementUnderwriterApproved":{"topHeading":{"text": "Special Insurance"},"heading":{"text": "Quote Released"},"text":{"text": "This quote had been endorsed and released to the customer, who can now complete the purchase of their policy."},"closeButton":{"text": "Close", "icon": "fa fa-check"},"closeButtonLabel":{"text": "Close"}},"endorsementUnderwriterReturned":{"topHeading":{"text": "Special Insurance"},"heading":{"text": "Quote Returned"},"text":{"text": "This quote has been returned to the customer with your comments. Another referral may be triggered before they can complete the purchase of their policy, depending on how they respond to your comments."},"closeButton":{"text": "Close", "icon": "fa fa-check"},"closeButtonLabel":{"text": "Close"}},"endorsementUnderwriterDeclined":{"topHeading":{"text": "Special Insurance"},"heading":{"text": "Quote Declined"},"text":{"text": "This quote has been declined. The customer may choose to edit their quote, and this may result in another referral depending on which questions are answered differently."},"closeButton":{"text": "Close", "icon": "fa fa-check"},"closeButtonLabel":{"text": "Close"}}}</v>
      </c>
      <c r="F19" s="160"/>
      <c r="G19" s="152"/>
      <c r="H19" s="152"/>
      <c r="I19" s="152"/>
      <c r="J19" s="152"/>
      <c r="K19" s="110"/>
      <c r="L19" s="110"/>
      <c r="M19" s="110"/>
      <c r="N19" s="110"/>
      <c r="O19" s="110"/>
      <c r="P19" s="110"/>
      <c r="Q19" s="110"/>
      <c r="R19" s="110"/>
      <c r="S19" s="110"/>
      <c r="T19" s="110"/>
      <c r="U19" s="110"/>
      <c r="V19" s="110"/>
      <c r="W19" s="110"/>
      <c r="X19" s="110"/>
      <c r="Y19" s="110"/>
      <c r="Z19" s="110"/>
      <c r="AA19" s="110"/>
      <c r="AB19" s="110"/>
      <c r="AC19" s="110"/>
      <c r="AD19" s="110"/>
      <c r="AE19" s="110"/>
      <c r="AF19" s="110"/>
      <c r="AG19" s="110"/>
      <c r="AH19" s="110"/>
      <c r="AI19" s="110"/>
      <c r="AJ19" s="110"/>
      <c r="AK19" s="110"/>
      <c r="AL19" s="110"/>
      <c r="AM19" s="110"/>
      <c r="AN19" s="110"/>
      <c r="AO19" s="110"/>
      <c r="AP19" s="110"/>
      <c r="AQ19" s="110"/>
      <c r="AR19" s="110"/>
      <c r="AS19" s="110"/>
      <c r="AT19" s="110"/>
      <c r="AU19" s="110"/>
      <c r="AV19" s="110"/>
      <c r="AW19" s="110"/>
      <c r="AX19" s="110"/>
      <c r="AY19" s="110"/>
      <c r="AZ19" s="110"/>
      <c r="BA19" s="110"/>
      <c r="BB19" s="6" t="s">
        <v>689</v>
      </c>
    </row>
    <row r="20" spans="2:54" ht="21" customHeight="1">
      <c r="B20" s="3" t="s">
        <v>198</v>
      </c>
      <c r="C20" s="2" t="s">
        <v>697</v>
      </c>
      <c r="D20" s="160" t="str">
        <f ca="1">_xlfn.TEXTJOIN("",TRUE,Table_Settings[Config Min])</f>
        <v>"permissions":{"productionDomains": "www.website.com","stagingDomains": "staging.website.com","developmentDomains": "dev.website.com"},"financial":{"commissionRate": 0.2,"brokerFeeOnceOff": 0,"brokerFeePremiumPercent": 0},"styling":{"googleFonts":{"headings": "Roboto","bodyText": "Roboto","labels": "Roboto"},"fontWeight":{"headings": 400,"bodyText": 400,"labels": 700},"primaryColours":{"background1": "#FFFFFF","background2": "#f5f5f5","background3": "#e0e0e0","foreground1": "#2a2a2a","foreground2": "#666666","accent1": "#2c6ec3","accent2": "#2c6ec3","borders": "#737373"},"other":{"includeQuoteReferenceInSidebar": true,"tooltipIcon": "fa-question-circle","defaultBorderRadius": 0,"scrollDurationMultiplier": 1,"minimumProgressStepWidthPixels": 150,"sidebarWidth": 280,"sidebarPaymentOptions": true,"smallDeviceMargin": 0,"offsetTopXS": 0,"offsetTopSM": 0,"offsetTopMD": 0,"offsetTopLG": 0,"offsetTopXL": 0,"fontAwesomeKit": "9ebe268e4c"},"styleSheets":{"styleSheet1": "https://app.ubind.com.au/%{myVar}%.css","styleSheet2": "https://app.ubind.com.au/%{myVar2}%.css"}}</v>
      </c>
      <c r="E20" s="152"/>
      <c r="F20" s="152"/>
      <c r="G20" s="152"/>
      <c r="H20" s="152"/>
      <c r="I20" s="152"/>
      <c r="J20" s="152"/>
      <c r="K20" s="110"/>
      <c r="L20" s="110"/>
      <c r="M20" s="110"/>
      <c r="N20" s="110"/>
      <c r="O20" s="110"/>
      <c r="P20" s="110"/>
      <c r="Q20" s="110"/>
      <c r="R20" s="110"/>
      <c r="S20" s="110"/>
      <c r="T20" s="110"/>
      <c r="U20" s="110"/>
      <c r="V20" s="110"/>
      <c r="W20" s="110"/>
      <c r="X20" s="110"/>
      <c r="Y20" s="110"/>
      <c r="Z20" s="110"/>
      <c r="AA20" s="110"/>
      <c r="AB20" s="110"/>
      <c r="AC20" s="110"/>
      <c r="AD20" s="110"/>
      <c r="AE20" s="110"/>
      <c r="AF20" s="110"/>
      <c r="AG20" s="110"/>
      <c r="AH20" s="110"/>
      <c r="AI20" s="110"/>
      <c r="AJ20" s="110"/>
      <c r="AK20" s="110"/>
      <c r="AL20" s="110"/>
      <c r="AM20" s="110"/>
      <c r="AN20" s="110"/>
      <c r="AO20" s="110"/>
      <c r="AP20" s="110"/>
      <c r="AQ20" s="110"/>
      <c r="AR20" s="110"/>
      <c r="AS20" s="110"/>
      <c r="AT20" s="110"/>
      <c r="AU20" s="110"/>
      <c r="AV20" s="110"/>
      <c r="AW20" s="110"/>
      <c r="AX20" s="110"/>
      <c r="AY20" s="110"/>
      <c r="AZ20" s="110"/>
      <c r="BA20" s="110"/>
      <c r="BB20" s="6" t="s">
        <v>689</v>
      </c>
    </row>
    <row r="21" spans="2:54" ht="21" customHeight="1">
      <c r="B21" s="3" t="s">
        <v>296</v>
      </c>
      <c r="C21" s="2" t="s">
        <v>698</v>
      </c>
      <c r="D21" s="155" t="str">
        <f>"""css"":"""&amp;
_xlfn.TEXTJOIN("",TRUE,Styles!CG5:CG126)</f>
        <v>"css":"body{font-family:'Roboto';font-size:15px;font-weight:400;color:#2a2a2a;margin-right:0;margin-bottom:15px;margin-left:0;padding-right:5px;padding-left:5px}h1{font-family:'Roboto';font-size:45px;font-weight:400;color:#2a2a2a;margin-top:40px;margin-right:30px;margin-bottom:40px;margin-left:30px}aside#sidebar{font-family:'Roboto';font-weight:400}article{margin-bottom:30px}section h2{font-family:'Roboto';font-size:30px;font-weight:400;margin-top:10px;margin-bottom:0}section h3{font-family:'Roboto';font-size:24px;font-weight:400;margin-top:20px;margin-bottom:0}section h4{font-family:'Roboto';font-size:20px;font-weight:400;margin-top:0;margin-bottom:0}section p{font-family:'Roboto';font-size:15px;font-weight:400;margin-top:5px;margin-bottom:5px}formly-field .form-group{margin-top:15px;margin-bottom:15px}.input-group{display:block;}.input-group .form-control,.input-group-addon,.input-group-btn{display:block;}formly-field .field-content{margin-bottom:15px}formly-field label{font-family:'Roboto';font-size:14px;font-weight:700;color:#2a2a2a;margin-bottom:5px}formly-field .question{font-size:15px;margin-top:0;margin-bottom:15px}formly-field small.text-muted{font-family:'Roboto';font-size:13px;font-weight:400;color:#666666;margin-top:5px;display:block; line-height:1.2;}formly-field .form-control,.ng-select.ng-select-single &gt; .ng-select-container{font-family:'Roboto';font-size:16px;font-weight:400;color:#2a2a2a;background:#f5f5f5;border:none;margin-top:0;padding-top:13px;padding-right:12px;padding-bottom:11px;padding-left:12px;border-bottom:1px solid #727272;border-top-left-radius:4px !important; border-top-right-radius:4px !important; border-bottom-left-radius:0 !important; border-bottom-right-radius:0 !important; outline:none; box-shadow:none !important;}formly-field .input-group-addon:first-child ~ * .form-control{padding-left:35px}formly-field .input-group-addon:last-child ~ * .form-control{padding-right:35px}formly-field span.input-group-addon{font-size:16px;color:#666666;background:none;border:none;border-radius:0;padding-top:0;padding-right:0;padding-bottom:0;padding-left:0;top:15px;position:absolute; z-index:100;}formly-field span.input-group-addon:first-child{left:12px}formly-field span.input-group-addon:last-child{right:24px}formly-field .form-control.ng-valid:hover,formly-field .form-control.ng-invalid:hover,formly-field .form-control.ng-pending:hover,.ng-select:hover &gt; .ng-select-container{background:#ececec}formly-field .form-control.ng-valid:focus,formly-field .form-control.ng-invalid:focus,formly-field .form-control.ng-pending:focus,       ng-select.ng-select.ng-select-focused &gt; .ng-select-container,      ng-select.ng-select.ng-select-focused:not(.ng-select-opened):not(.ng-invalid) &gt; .ng-select-container,    ng-select.ng-select.ng-valid.ng-select-focused &gt; .ng-select-container{background:#dcdcdc;padding-bottom:10px;border-bottom:2px solid #2c6ec3}formly-field .form-control.ng-invalid.ng-touched,formly-field .form-control.ng-invalid.ng-touched + .form-control.file-upload,.ng-select.ng-touched.ng-invalid &gt; .ng-select-container{padding-bottom:10px;border-bottom:2px solid #b00020}formly-field .form-control[disabled],.ng-select.ng-disabled &gt; .ng-select-container{color:#8a8a8a;border-bottom:none}formly-field formly-validation-message{font-family:'Roboto';font-size:13px;font-weight:400;color:#b00020;margin-top:3px;display:block; line-height:1.2;}formly-field textarea{font-family:'Roboto'}formly-field div.terms-and-conditions{font-family:'Roboto';font-size:13px;background:#FFFFFF;padding-top:20px;padding-right:25px;padding-bottom:15px;padding-left:10px;height:300px}formly-field div.terms-and-conditions p{margin-left:15px}formly-field div.terms-and-conditions ol{padding-left:30px}formly-field .content-field{margin-bottom:-15px}formly-field buttons-field{display:block;}formly-field label.btn,formly-field label.btn:hover,formly-field label.btn:active{font-family:'Roboto';font-size:14px;font-weight:700;color:#000000;background:#FFFFFF;border:1px solid #e0e0e0;border-radius:0;margin-right:-1px;margin-bottom:-1px;margin-left:0 !important;padding-top:15px;padding-right:15px;padding-bottom:13px;padding-left:15px;display:block; z-index:1; float:left;}formly-field label.btn:first-child{border-top-left-radius:4px !important; border-bottom-left-radius:4px !important;}formly-field label.btn:last-child{border-top-right-radius:4px !important; border-bottom-right-radius:4px !important; }formly-field label.btn.selected,formly-field label.btn.selected:hover,formly-field label.selected:active{background:#e0e0e0;border:1px solid #c4c4c4;;z-index:2; position:relative;}formly-field label .btn-icon{font-size:25px;margin-top:3px}formly-field label .btn-icon .sm{font-size:18px;top:-4px}formly-field label .btn-icon .md{font-size:25px;top:-2px}formly-field label .btn-icon .lg{font-size:30px}buttons-field ~ *{clear:both;}.ng-select.search-select{width:100%}.ng-select.search-select .ng-select-container{margin-top:5px;min-height:47px; cursor:text;}.ng-select.search-select .ng-select-container .ng-value-container{margin-left:0 !important;padding-left:23px;cursor:text;}.ng-select.search-select.ng-select-single .ng-select-container .ng-value-container,.ng-select.search-select.ng-select-single .ng-select-container .ng-value-container .ng-value{cursor:text;}.ng-select.search-select.ng-select-single .ng-select-container .ng-value-container .ng-input{background:transparent;padding-top:0;padding-right:35px;padding-bottom:0;padding-left:33px !important;width:100%;top:12px !important;left:0;cursor:text;}.ng-select.search-select.ng-select-single .ng-select-container .ng-value-container .ng-input&gt;input{cursor:text;}.ng-select.search-select .ng-clear-wrapper{text-align:right;}.ng-select.search-select .ng-clear-wrapper .ng-clear,.ng-select.search-select .ng-clear-wrapper:hover .ng-clear{font-size:12px;color:#666666;background:none}.ng-dropdown-panel,.ng-dropdown-panel.ng-select-bottom{background:#FFFFFF;border:none;border-radius:5px;margin-top:0;padding-top:5px;padding-bottom:5px;box-shadow: 0 2px 2px -3px rgba(0,0,0,.2),0 3px 6px 1px rgba(0,0,0,.14),0 1px 7px 1px rgba(0,0,0,.12);}.ng-dropdown-panel .ng-dropdown-panel-items .ng-option{font-size:16px;padding-top:13px;padding-right:16px;padding-bottom:13px;padding-left:16px;height:48px;top:15px}.ng-dropdown-panel .ng-dropdown-panel-items .ng-option.ng-option-marked{background:#F1F1F1}.ng-dropdown-panel .ng-dropdown-panel-items .ng-option.ng-option-selected{background:#E1E1E1}.ng-select.search-select formly-field span.input-group-addon svg{margin-left:-2px}formly-field .repeating-question-set{border-radius:5px;margin-top:30px;padding-top:16px;padding-right:16px;padding-bottom:16px;padding-left:16px;box-shadow:0 1px 3px rgba(0,0,0,0.12),0 1px 2px rgba(0,0,0,0.24);}formly-field .repeating-question-set h2{margin-top:0}formly-field .repeating-question-set h3{margin-top:0}formly-field .repeating-question-set h4{margin-top:0}formly-field .repeating .btn.btn-repeating{font-family:'Roboto';font-size:14px;font-weight:500;border-radius:4px;padding-top:9px;padding-right:16px;padding-bottom:7px;padding-left:16px;text-transform:uppercase; }formly-field .repeating .btn.btn-add-item{color:#FFFFFF;background:#2c6ec3;border:none;margin-top:30px;box-shadow:0 1px 3px rgba(0,0,0,0.12),0 1px 2px rgba(0,0,0,0.24);}formly-field .repeating .btn.btn-add-item:hover{color:#FFFFFF;background:#2c6ec3;border:none}formly-field .repeating .btn.btn-add-item:active{color:#FFFFFF;background:#2c6ec3;border:none}formly-field .repeating .btn.btn-add-item .btn-icon{font-size:13px;margin-right:5px}formly-field .repeating .btn.btn-remove-item{color:#2c6ec3;background:#FFFFFF;border:none;margin-top:25px;padding-right:8px;padding-left:8px}formly-field .repeating .btn.btn-remove-item:hover{color:#2c6ec3;background:#FFFFFF;border:none}formly-field .repeating .btn.btn-remove-item:active{color:#2c6ec3;background:#FFFFFF;border:none}formly-field .repeating .btn.btn-remove-item .btn-icon{font-size:15px;margin-top:-3px;margin-right:5px;top:2px}formly-field .repeating-question-set &gt; div:last-child{margin-top:-15px;margin-bottom:-5px;text-align:right;}formly-field .toggle{margin-bottom:21px;top:-16px;position:relative;}formly-field .toggle .btn-icon{font-size:25px;margin-top:3px}formly-field .toggle .btn-icon .sm{font-size:18px;top:-4px}formly-field .toggle .btn-icon .md{font-size:25px;top:-2px}formly-field .toggle .btn-icon .lg{font-size:30px}.ui-datepicker.ui-widget.ui-widget-content{background:#FFFFFF;border:none;border-radius:0;padding-top:5px;padding-right:5px;padding-bottom:5px;padding-left:4px}.ui-datepicker .ui-datepicker-header{background:#f5f5f5;border:none;border-radius:0;margin-top:1px;margin-right:1px;margin-bottom:1px;margin-left:2px}.ui-datepicker .ui-datepicker-title select,.ui-datepicker select.ui-datepicker-month,.ui-datepicker select.ui-datepicker-year{font-family:'Roboto';font-size:13px;font-weight:400;color:#2a2a2a;background:#FFFFFF;border:none;border-radius:0;margin-top:2px;margin-right:2px;margin-bottom:2px;margin-left:2px;width:40%}.ui-datepicker .ui-datepicker-calendar th{font-family:'Roboto';font-size:14px;font-weight:700;color:#2a2a2a}.ui-widget-content .ui-state-default{font-family:'Roboto';font-size:13px;font-weight:400;color:#2a2a2a;background:#f5f5f5;border:none;padding-right:4px;padding-bottom:3px}.ui-widget-content .ui-state-hover{color:#2a2a2a;background:#e0e0e0;border:none}.ui-widget-content .ui-state-highlight{color:#FFFFFF;background:#666666;border:none}.ui-widget-content .ui-state-active{color:#FFFFFF;background:#2c6ec3;border:none}formly-field radio-field{margin-top:10px}formly-field .radio label{font-family:'Roboto';font-size:16px;font-weight:400;color:#2a2a2a;margin-bottom:3px;margin-left:10px;padding-top:3px}formly-field .radio input[type=radio] ~ .check{border:2px solid #737373;border-radius:100%;margin-top:2px;width:20px;height:20px}formly-field .radio input[type=radio]:checked ~ .check{border:2px solid #2c6ec3}formly-field .radio input[type=radio]:checked ~ .check .inside{background:#2c6ec3;border-radius:100%;margin-top:3px;margin-left:3px;width:9.5px;height:9.5px}formly-field .radio .loader{color:#e0e0e0}formly-field .radio .no-items{font-family:'Roboto';font-size:16px;font-weight:400;color:#e0e0e0}formly-field .checkbox label{font-family:'Roboto';font-size:16px;font-weight:400;color:#2a2a2a;margin-left:10px;padding-top:2px}formly-field .checkbox input[type=checkbox] ~ .check{border:2px solid #737373;border-radius:3px;width:20px;height:20px;top:2px}formly-field .checkbox input[type=checkbox]:checked ~ .check{background:#2c6ec3;border:none}formly-field .checkbox input[type=checkbox]:checked ~ .check .inside{font-size:16px;color:#FFFFFF;margin-top:2px;margin-left:2px}formly-field .file-upload button{font-size:14px;font-weight:500;color:#FFFFFF;background:#2c6ec3;border:none;border-radius:4px;margin-top:-6px;margin-right:12px;margin-bottom:5px;margin-left:-5px;padding-top:7px;padding-right:14px;padding-bottom:5px;padding-left:14px;text-transform:uppercase; box-shadow:0 1px 3px rgba(0,0,0,0.12),0 1px 2px rgba(0,0,0,0.24);}formly-field .file-upload .file-name{font-size:16px;font-weight:400}.tooltip-icon{font-size:14px;color:#2c6ec3}.popover{background:#FFFFFF;border:none;border-radius:0;padding-top:6px;padding-right:6px;padding-bottom:6px;padding-left:6px}.popover-title{font-family:'Roboto';font-size:14px;font-weight:700;color:#2a2a2a;background:#f5f5f5;border:none;border-radius:0;padding-top:10px;padding-right:10px;padding-bottom:10px;padding-left:10px}.popover-content{font-family:'Roboto';font-size:14px;font-weight:400;color:#2a2a2a;padding-top:10px;padding-right:10px;padding-bottom:10px;padding-left:10px}</v>
      </c>
      <c r="E21" s="152" t="str">
        <f>_xlfn.TEXTJOIN("",TRUE,Styles!CG127:CG500)</f>
        <v>nav .btn-icon{font-size:13px;margin-right:1px;top:0;left:-4px}nav .btn{font-family:'Roboto';font-size:14px;font-weight:500;border-radius:0;padding-top:9px;padding-right:16px;padding-bottom:7px;padding-left:16px;text-transform:uppercase;}nav .btn.btn-primary{color:#FFFFFF;background:#2c6ec3;border:none;border-radius:4px;box-shadow:0 1px 3px rgba(0,0,0,0.12),0 1px 2px rgba(0,0,0,0.24);}nav .btn.btn-primary:hover{color:#FFFFFF;background:#2c6ec3;border:none}nav .btn.btn-primary:active{color:#FFFFFF;background:#2c6ec3;border:none}nav .btn.btn-secondary{color:#2c6ec3;background:#FFFFFF;border:none;padding-right:8px;padding-left:8px}nav .btn.btn-secondary:hover{color:#2c6ec3;background:#FFFFFF;border:none}nav .btn.btn-secondary:active{color:#2c6ec3;background:#FFFFFF;border:none}nav#progress-bar h4{font-family:'Roboto';font-size:24px;font-weight:400;margin-top:30px;margin-bottom:3px;padding-bottom:10px}nav#progress-bar h4.active{color:#2a2a2a;border-bottom:4px solid #2c6ec3}nav#progress-bar h4.inactive{color:#d6dce0;border-bottom:4px solid #e4eaee}nav#progress-bar h4.removed-items{width:25px}#sidebar aside{border-radius:5px;margin-left:30px;box-shadow:0 1px 3px rgba(0,0,0,0.12),0 1px 2px rgba(0,0,0,0.24);}@media (max-width:768px){#sidebar aside{border-radius:5px;margin-left:0}}#sidebar .header{font-family:'Roboto';font-size:15px;font-weight:400;color:#FFFFFF;background:#2c6ec3;padding-top:20px;padding-right:20px;padding-bottom:20px;padding-left:20px;border-top-left-radius:5px; border-top-right-radius:5px;}#sidebar .body{font-family:'Roboto';font-weight:400;color:#2a2a2a;background:#f5f5f5;padding-top:20px;padding-right:20px;padding-bottom:20px;padding-left:20px;border-top:0}#sidebar .footer{font-family:'Roboto';font-weight:400;color:#2a2a2a;background:#f5f5f5;padding-top:20px;padding-right:20px;padding-bottom:20px;padding-left:20px;border-top:1px solid #666666}#sidebar .body h3{font-family:'Roboto';font-size:16px;font-weight:700;color:#2a2a2a;margin-top:0;margin-bottom:5px}@media (max-width:768px){#sidebar #calculation .body .instalment + .message{display:none;}}#sidebar .body .message{font-family:'Roboto';font-size:15px;font-weight:400;color:#2a2a2a;margin-bottom:0}#sidebar .header .h3{font-size:20px;margin-top:0}#sidebar .header .quote-reference{font-size:20px}#sidebar .header p{font-size:15px}#sidebar .body .price{height:62px}#sidebar .body .price .dollars{font-family:'Roboto';font-size:45px;font-weight:700;color:#2a2a2a;margin-top:0;margin-bottom:0;letter-spacing:-0.03em;}#sidebar .body .price .cents{font-family:'Roboto';font-size:15px;font-weight:700;color:#2a2a2a;margin-left:-10px;letter-spacing:-0.03em;}#sidebar .loader{color:#2a2a2a;margin-top:15px}#sidebar .instalment{margin-bottom:12px}@media (max-width:768px){#sidebar .instalment{margin-bottom:-10px;top:-5px;clear:both; position:relative;}}#sidebar .instalment .label{font-size:16px;font-weight:700;color:#2a2a2a;margin-right:3px;padding-top:0;padding-right:0;padding-bottom:0;padding-left:0}#sidebar .instalment .value{font-size:16px;font-weight:400;color:#2a2a2a}@media (max-width:768px){#sidebar questions-widget{float:left;}}#sidebar buttons-field label.btn{font-family:'Roboto';font-size:13px;font-weight:500;color:#2a2a2a;background:#e0e0e0;border:none;border-radius:50px;margin-right:6px;margin-bottom:-10px;padding-top:4px;padding-right:8px;padding-bottom:4px;padding-left:8px;border-radius:50px !important;}#sidebar buttons-field label.btn.selected{color:#FFFFFF;background:#2c6ec3;border:none;border-radius:50px;padding-right:8px;padding-left:8px;border-radius:50px !important;}#sidebar input#paymentMethod{display:none;}#sidebar .body .summary{margin-top:15px}#sidebar .body .summary h4{font-family:'Roboto';font-size:15px;font-weight:700;color:#2a2a2a;margin-top:0;margin-bottom:10px}#sidebar .body .summary .key{font-family:'Roboto';font-size:13px;font-weight:700;color:#2a2a2a;padding-right:3px}#sidebar .body .summary .value{font-family:'Roboto';font-size:13px;font-weight:400;color:#2a2a2a}#sidebar .body nav .btn{margin-top:20px;width:100%}#sidebar .body nav .btn.btn-secondary{background:#f5f5f5}#sidebar .header nav{margin-top:10px}#sidebar .header nav .btn{margin-top:10px}nav#footer-actions{margin-top:20px;margin-left:0 !important}nav#footer-actions .btn{margin-right:15px;margin-bottom:15px}.card{background:#f5f5f5;border-radius:5px;margin-top:24px;padding-top:16px;padding-right:16px;padding-bottom:16px;padding-left:16px;box-shadow:0 1px 3px rgba(0,0,0,0.12),0 1px 2px rgba(0,0,0,0.24);}.card h3{margin-top:0}.summary-table{margin-top:10px;width:100%;border-collapse:collapse;}.summary-table th{font-weight:500;padding-top:5px;padding-bottom:5px;vertical-align:bottom;}.summary-table td{padding-top:5px;padding-bottom:5px;border-top:1px solid #e0e0e0;vertical-align:top;}.summary-name{width:50%}.summary-value{width:50%}.summary-total{font-weight:500}@font-face{font-family:'icons';src:url('/assets/carl/dev/development/sample.eot'); src:url('/assets/carl/dev/development/sample.eot#iefix') format('embedded-opentype'),url('/assets/carl/dev/development/sample.woff2') format('woff2'),url('/assets/carl/dev/development/sample.woff') format('woff'),url('/assets/carl/dev/development/sample.ttf') format('truetype'),url('/assets/carl/dev/development/sample.svg#sample') format('svg'); font-weight:normal; font-style:normal;}.icon-1million:before{font-family:'icons';font-size:40px;font-weight:200;content:'\\e803'; position:relative; top:-10px;}.icon-2million:before{font-family:'icons';font-size:40px;font-weight:200;content:'\\e804'; position:relative; top:-6px;}.icon-5million:before{font-family:'icons';font-size:40px;font-weight:200;content:'\\e80f'; position:relative; top:-5px;}.icon-10million:before{font-family:'icons';font-size:40px;font-weight:200;content:'\\e806'; position:relative; top:-8px;}.scroll-host{scrollbar-color:#e0e0e0 transparent; scrollbar-width:thin;}.scroll-host::-webkit-scrollbar{background:transparent;width:14px;height:18px}.scroll-host::-webkit-scrollbar-button{width:0;height:0;display:none;}.scroll-host::-webkit-scrollbar-corner{background:transparent}.scroll-host::-webkit-scrollbar-thumb{background:#e0e0e0;border:5px solid rgba(224,224,224,0);;border-radius:15px;height:6px;background-clip:padding-box; box-shadow:inset -1px -1px 0px rgba(224,224,224,0.5),inset 1px 1px 0px rgb(224 224 224);}questions-widget.statusVariables{display:block; overflow:hidden; height:0; position:absolute; top:-10000px}</v>
      </c>
      <c r="F21" s="152" t="str">
        <f>"#section-column{margin-right:"&amp;(Settings_Styling_Other_Sidebar_Width+20)&amp;"px}"&amp;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#calculation.state-review .header{background:"&amp;Colour_Review&amp;"}"&amp;
"#sidebar #calculation.state-endorsement .header{background:"&amp;Colour_Endorsement&amp;"}"&amp;
"#sidebar #calculation.state-decline .header{background:"&amp;Colour_Decline&amp;"}"&amp;
"#sidebar #calculation .header:before{border-right: 10px solid "&amp;Settings_Styling_Sidebar_Header_Background_Colour&amp;"}"&amp;
"#sidebar #calculation.state-review .header:before{border-right: 10px solid "&amp;Colour_Review&amp;"}"&amp;
"#sidebar #calculation.state-endorsement .header:before{border-right: 10px solid "&amp;Colour_Endorsement&amp;"}"&amp;
"#sidebar #calculation.state-decline .header:before{border-right: 10px solid "&amp;Colour_Decline&amp;"}"&amp;
"#sidebar #calculation .arrow:after{border-top: 10px solid "&amp;Settings_Styling_Sidebar_Header_Background_Colour&amp;"}"&amp;
"#sidebar #calculation.state-review .arrow:after{border-top: 10px solid "&amp;Colour_Review&amp;"}"&amp;
"#sidebar #calculation.state-endorsement .arrow:after{border-top: 10px solid "&amp;Colour_Endorsement&amp;"}"&amp;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#section-column{margin-right:300px}#sidebar-column{width:280px}.input-group *:first-child .form-control{border-top-left-radius:0;border-bottom-left-radius:0;}.input-group *:last-child .form-control{border-top-right-radius:0;border-bottom-right-radius:0;}@media(max-width:768px){#sidebar-column{width:auto}#section-column{margin-right:0}body{margin-left:0;margin-right:0}article{padding-left:0px;padding-right:0px}nav#footer-actions{padding-left:0px;padding-right:0px}#sidebar .body{margin-bottom:0}h1{margin-left:0px;margin-right:0px}}@media(min-width:769px){h1{margin-left:0;margin-right:0}}#sidebar #calculation.state-review .header{background:#00a0c6}#sidebar #calculation.state-endorsement .header{background:#e4970a}#sidebar #calculation.state-decline .header{background:#e40a20}#sidebar #calculation .header:before{border-right: 10px solid #2c6ec3}#sidebar #calculation.state-review .header:before{border-right: 10px solid #00a0c6}#sidebar #calculation.state-endorsement .header:before{border-right: 10px solid #e4970a}#sidebar #calculation.state-decline .header:before{border-right: 10px solid #e40a20}#sidebar #calculation .arrow:after{border-top: 10px solid #2c6ec3}#sidebar #calculation.state-review .arrow:after{border-top: 10px solid #00a0c6}#sidebar #calculation.state-endorsement .arrow:after{border-top: 10px solid #e4970a}#sidebar #calculation.state-decline .arrow:after{border-top: 10px solid #e40a20}.popover.top&gt;.arrow:after{border-top-color:#FFFFFF}.popover.top&gt;.arrow{border-top-color:none}",</v>
      </c>
      <c r="G21" s="152" t="str">
        <f ca="1">"""fonts"":["&amp;
_xlfn.TEXTJOIN(",",TRUE,Table_Styles[Config Font])&amp;
"]"</f>
        <v>"fonts":[{"fontFamily":"Roboto","fontWeight":400},{"fontFamily":"Roboto","fontWeight":700},{"fontFamily":"Roboto","fontWeight":500},{"fontFamily":"icons","fontWeight":200}]</v>
      </c>
      <c r="H21" s="152"/>
      <c r="I21" s="152"/>
      <c r="J21" s="152"/>
      <c r="K21" s="110"/>
      <c r="L21" s="110"/>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c r="AT21" s="110"/>
      <c r="AU21" s="110"/>
      <c r="AV21" s="110"/>
      <c r="AW21" s="110"/>
      <c r="AX21" s="110"/>
      <c r="AY21" s="110"/>
      <c r="AZ21" s="110"/>
      <c r="BA21" s="110"/>
      <c r="BB21" s="2" t="s">
        <v>689</v>
      </c>
    </row>
    <row r="22" spans="2:54" ht="21" customHeight="1">
      <c r="B22" s="3" t="s">
        <v>0</v>
      </c>
      <c r="C22" s="6" t="s">
        <v>699</v>
      </c>
      <c r="D22" s="161" t="str">
        <f ca="1">IF(INDIRECT("'Question Sets'!"&amp;SUBSTITUTE(ADDRESS(1,COLUMN(Table_Question_Sets[[#Headers],[Output Config]]),4),"1","")&amp;COLUMN()+1)&lt;&gt;"",INDIRECT("'Question Sets'!"&amp;SUBSTITUTE(ADDRESS(1,COLUMN(Table_Question_Sets[[#Headers],[Output Config]]),4),"1","")&amp;COLUMN()+1),"")</f>
        <v>"ratingPrimary":[{"className": "row","fieldGroup":[{"key": "ratingHeading","type": "content-field","className":"col-xs-12","templateOptions":{},"validators": {"validation": "Validators.compose([])"}},]},{"className": "row","fieldGroup": [{"key": "occupation","type": "select-field","className":"col-xs-12","templateOptions":{"options":[{"value":"Test 1","key":"Air Conditioning Service Trade","properties":{    "tradeId": 12345,    "contactPerson": "Mary Blige",    "requiresCertification": true}},{"value":"Alarm Installer","key":"Alarm Installer"},{"value":"Antenna Installers","key":"Antenna Installers"},{"value":"Arborist/Tree Surgeon Trade","key":"Arborist/Tree Surgeon Trade"},{"value":"Auto Audio Sales/Installation","key":"Auto Audio Sales/Installation"},{"value":"Auto Electrician","key":"Auto Electrician"},{"value":"Auto Engine Reconditioning","key":"Auto Engine Reconditioning"},{"value":"Blind Installer","key":"Blind Installer"},{"value":"Bricklayers Trade","key":"Bricklayers Trade"},{"value":"Car detailing","key":"Car detailing"},{"value":"Car Wash - No Repair/Servicing","key":"Car Wash - No Repair/Servicing"},{"value":"Carpenter Trade","key":"Carpenter Trade"},{"value":"Carpet Cleaners","key":"Carpet Cleaners"},{"value":"Carpet Layers","key":"Carpet Layers"},{"value":"Cleaners - Internal Only","key":"Cleaners - Internal Only"},{"value":"Concreters Trade","key":"Concreters Trade"},{"value":"Data/Cabling Installation Trade","key":"Data/Cabling Installation Trade"},{"value":"Earthmoving Trade","key":"Earthmoving Trade"},{"value":"Electrical Goods Installation and/or Repair","key":"Electrical Goods Installation and/or Repair"},{"value":"Electricians Trade - Excluding any work in QLD","key":"Electricians Trade - Excluding any work in QLD"},{"value":"Elevators/Escalators/Hoists Installation and Service","key":"Elevators/Escalators/Hoists Installation and Service"},{"value":"Fencing Contractor (excl Farming/Rural)","key":"Fencing Contractor (excl Farming/Rural)"},{"value":"Floor Sander","key":"Floor Sander"},{"value":"Flooring Contractor","key":"Flooring Contractor"},{"value":"Garage Door Installation","key":"Garage Door Installation"},{"value":"Glazier including Workrooms","key":"Glazier including Workrooms"},{"value":"Graffiti Removal","key":"Graffiti Removal"},{"value":"Handyman","key":"Handyman"},{"value":"Kitchen Installer","key":"Kitchen Installer"},{"value":"Land Clearing","key":"Land Clearing"},{"value":"Landscapers Trade","key":"Landscapers Trade"},{"value":"Lawn Mowing","key":"Lawn Mowing"},{"value":"Locksmith","key":"Locksmith"},{"value":"Mobile Auto Electrician","key":"Mobile Auto Electrician"},{"value":"Painter / Decorator Trade","key":"Painter / Decorator Trade"},{"value":"Paving Contractors Trade","key":"Paving Contractors Trade"},{"value":"Pet Washing","key":"Pet Washing"},{"value":"Petrol Pump Installation &amp; Repair","key":"Petrol Pump Installation &amp; Repair"},{"value":"Plasterer Trade","key":"Plasterer Trade"},{"value":"Plumber Trade - Excluding any work in VIC","key":"Plumber Trade - Excluding any work in VIC"},{"value":"Pump-Non Fuel Installation &amp; Repair","key":"Pump-Non Fuel Installation &amp; Repair"},{"value":"Refrigeration Service Trade","key":"Refrigeration Service Trade"},{"value":"Roofing Contractors Trade","key":"Roofing Contractors Trade"},{"value":"Shed Erection Trade","key":"Shed Erection Trade"},{"value":"Solar Panel Installation","key":"Solar Panel Installation"},{"value":"Swimming Pool Service &amp; Cleaning","key":"Swimming Pool Service &amp; Cleaning"},{"value":"Tiling Contractors","key":"Tiling Contractors"},{"value":"Water Tank Installation","key":"Water Tank Installation"},{"value":"Waterproofing Trade","key":"Waterproofing Trade"},{"value":"Weed Controllers - No Aerial Spraying","key":"Weed Controllers - No Aerial Spraying"},{"value":"Window Tinting (Internal Only)","key":"Window Tinting (Internal Only)"}],"label":"Occupation","placeholder":"Please select your occupation"},"validators": {"validation": "Validators.compose([ValidationService.required('true', '')])"}},]},{"className": "row","fieldGroup": [{"key": "addressSearch","type": "search-select-field","className":"col-xs-12","customFieldProperties":{
    "optionsRequest": {
        "urlExpression": "getApplicationUrl() + '/api/v1/tenant/' + getTenantId() + '/product/' + getProductId() + '/environment/' + getEnvironment() + '/automations/gnafAddressSearch?searchTerm=' + fieldInputValue + '&amp;maxResults=20'",
        "httpVerb": "GET"
    },
    "selectedOptionRequest": {
        "urlExpression": "getApplicationUrl() + '/api/v1/tenant/' + getTenantId() + '/product/' + getProductId() + '/environment/' + getEnvironment() + '/automations/gnafSelectedOptionLookup?gnafAddressId=' + fieldValue",
        "httpVerb": "GET"
    }
},"templateOptions":{"label":"Address Search","placeholder":"Search for an address","addonLeft":{"class":"fa fa-search"}},"validators": {"validation": "Validators.compose([])"}},{"key": "liabilityLimit","type": "buttons-field","className":"col-xs-12","templateOptions":{"options":[{"value":"$2 million","key":"2000000","icon":"icon-2million"},{"value":"$5 million","key":"5000000","icon":"icon-5million"},{"value":"$10 million","key":"10000000","icon":"icon-10million"}],"label":"What level of public and product liability cover do you want?"},"validators": {"validation": "Validators.compose([ValidationService.required('true', '')])"}},{"key": "tools","type": "buttons-field","className":"col-xs-12","templateOptions":{"options":[{"value":"No Cover","key":"0","icon":"glyphicon glyphicon-ok sm"},{"value":"$1k","key":"1000","icon":"glyphicon glyphicon-remove sm"},{"value":"$5k","key":"5000","icon":"glyphicon glyphicon-ok sm"},{"value":"$8k","key":"8000","icon":"glyphicon glyphicon-remove sm"},{"value":"$12k","key":"12000","icon":"glyphicon glyphicon-remove sm"}],"label":"How much would you like to insure your tools for?","description":"5k = Review, 8k = Endorsement, 12k = Review and Endorse"},"validators": {"validation": "Validators.compose([])"}},{"key": "turnover","type": "buttons-field","className":"col-xs-12","templateOptions":{"options":[{"value":"$150k","key":"150k","icon":"glyphicon glyphicon-ok lg"},{"value":"$150k - $300k","key":"150k-300k","icon":"glyphicon glyphicon-ok lg"},{"value":"$300k - $600k","key":"300k-600k","icon":"glyphicon glyphicon-remove lg"}],"label":"Turnover","description":"150k = Decline"},"validators": {"validation": "Validators.compose([ValidationService.required('true', '')])"}},{"key": "employees","type": "select-field","className":"col-xs-12 col-md-6","templateOptions":{"options":[{"value":"1","key":"1"},{"value":"2","key":"2"},{"value":"3","key":"3"},{"value":"4","key":"4"},{"value":"5","key":"5"},{"value":"6+","key":"6+"}],"label":"Number of employees","description":"Include all sub-contractors"},"validators": {"validation": "Validators.compose([ValidationService.required('true', '')])"}},{"key": "ratingState","type": "buttons-field","className":"col-xs-12","templateOptions":{"calculatedValue":"upperCase(getFieldPropertyValue('addressSearch', 'state'))","calculatedTrigger":"addressSearch","options":[{"value":"ACT","key":"ACT"},{"value":"NSW","key":"NSW"},{"value":"NT","key":"NT"},{"value":"QLD","key":"QLD"},{"value":"SA","key":"SA"},{"value":"TAS","key":"TAS"},{"value":"VIC","key":"VIC"},{"value":"WA","key":"WA"}],"label":"Your state"},"validators": {"validation": "Validators.compose([ValidationService.required('true', '')])"}},{"key": "customPremium","type": "input-field","className":"col-xs-12","templateOptions":{"label":"Custom premium","formatTextInput":"currency","addonLeft":{"class":"fa fa-usd"}},"validators": {"validation": "Validators.compose([])"}},{"key": "manualEndorsementResetTimestamp","type": "hidden-field","className":"col-xs-1","templateOptions":{"calculatedValue":"now()","calculatedTrigger":"getCurrentWorkflowStep()"},"validators": {"validation": "Validators.compose([])"}}]}],</v>
      </c>
      <c r="E22" t="str">
        <f ca="1">IF(INDIRECT("'Question Sets'!"&amp;SUBSTITUTE(ADDRESS(1,COLUMN(Table_Question_Sets[[#Headers],[Output Config]]),4),"1","")&amp;COLUMN()+1)&lt;&gt;"",INDIRECT("'Question Sets'!"&amp;SUBSTITUTE(ADDRESS(1,COLUMN(Table_Question_Sets[[#Headers],[Output Config]]),4),"1","")&amp;COLUMN()+1),"")</f>
        <v>"ratingSecondary":[{"className": "row","fieldGroup":[]}],</v>
      </c>
      <c r="F22" t="str">
        <f ca="1">IF(INDIRECT("'Question Sets'!"&amp;SUBSTITUTE(ADDRESS(1,COLUMN(Table_Question_Sets[[#Headers],[Output Config]]),4),"1","")&amp;COLUMN()+1)&lt;&gt;"",INDIRECT("'Question Sets'!"&amp;SUBSTITUTE(ADDRESS(1,COLUMN(Table_Question_Sets[[#Headers],[Output Config]]),4),"1","")&amp;COLUMN()+1),"")</f>
        <v>"dates":[{"className": "row","fieldGroup":[{"key": "policyStartDate","type": "hidden-field","className":"col-xs-6","templateOptions":{"defaultValue":"dateAsString(today())","calculatedValue":"!isDate(policyStartDateInput) ? (isDate(policyStartDate) &amp;&amp; date(policyStartDate) &gt;= today() ? policyStartDate : dateAsString(today())) : date(policyStartDateInput) &gt;= today() ? policyStartDateInput : dateAsString(today())","calculatedTrigger":"'' + policyStartDateInput + getCurrentWorkflowStep()","calculatedCondition":"getQuoteType() == 'newBusiness' &amp;&amp; (isDate(policyStartDateInput) || getCurrentWorkflowStep() == 'purchaseDetails' || getCurrentWorkflowStep() == 'purchaseDisclosure' || getCurrentWorkflowStep() == 'reviewReviewerPerform' || getCurrentWorkflowStep() == 'endorsementUnderwriterPerform')","canChangeWhenApproved":"Yes"},"validators": {"validation": "Validators.compose([])"}},{"key": "policyEndDate","type": "hidden-field","className":"col-xs-6","templateOptions":{"calculatedValue":"isDate(policyStartDate) ? dateAsString(addMonths(date(policyStartDate), 1)) : ''","calculatedTrigger":"policyStartDate","calculatedCondition":"isDate(policyStartDate)","canChangeWhenApproved":"Yes"},"validators": {"validation": "Validators.compose([])"}},{"key": "policyStartDateInput","type": "datepicker-field","className":"col-xs-12","templateOptions":{"calculatedValue":"isDate(policyStartDate) &amp;&amp; date(policyStartDate) &gt;= today() ? policyStartDate : dateAsString(today())","calculatedTrigger":"'' + policyStartDate + getCurrentWorkflowStep()","calculatedCondition":"policyStartDate != policyStartDateInput","question":"When would you like your new policy to start?","content":{"heading3":"Policy Start Date"},"addonLeft":{"class":"glyphicon glyphicon-calendar"},"hideCondition":"getQuoteType() != 'newBusiness' || getCurrentWorkflowStep() == 'purchaseDetails' || getCurrentWorkflowStep() == 'purchaseDisclosure' || getCurrentWorkflowStep() == 'reviewReviewerPerform' || getCurrentWorkflowStep() == 'endorsementUnderwriterPerform'"},"validators": {"validation": "Validators.compose([ValidationService.required('true', 'getQuoteType() != \'newBusiness\' || getCurrentWorkflowStep() == \'purchaseDetails\' || getCurrentWorkflowStep() == \'purchaseDisclosure\' || getCurrentWorkflowStep() == \'reviewReviewerPerform\' || getCurrentWorkflowStep() == \'endorsementUnderwriterPerform\''), ValidationService.isDate(), ValidationService.customExpression('isDate(fieldValue) &amp;&amp; inTheNextDays(date(fieldValue), 30)', 'The start date must be in the next 30 days')])"}},{"key": "policyAdjustmentDate","type": "hidden-field","className":"col-xs-6","templateOptions":{"defaultValue":"isDate(policyStartDate) &amp;&amp; date(policyStartDate) &gt;= today() ? policyStartDate : dateAsString(today())","calculatedValue":"!isDate(policyAdjustmentDateInput) ? (isDate(policyAdjustmentDate) ? date(policyAdjustmentDate) &gt;= today() ? policyAdjustmentDate : dateAsString(today()) : dateAsString(today())) : date(policyAdjustmentDateInput) &gt;= today() ? policyAdjustmentDateInput : dateAsString(today())","calculatedTrigger":"'' + policyAdjustmentDateInput + getCurrentWorkflowStep()","calculatedCondition":"getQuoteType() == 'adjustment' &amp;&amp; (isDate(policyAdjustmentDateInput) || getCurrentWorkflowStep() == 'purchaseDetails' || getCurrentWorkflowStep() == 'purchaseDisclosure' || getCurrentWorkflowStep() == 'reviewReviewerPerform' || getCurrentWorkflowStep() == 'endorsementUnderwriterPerform')","hideCondition":"getQuoteType() != 'adjustment'","canChangeWhenApproved":"Yes"},"validators": {"validation": "Validators.compose([])"}},{"key": "policyAdjustmentDateInput","type": "datepicker-field","className":"col-xs-12","templateOptions":{"calculatedValue":"isDate(policyAdjustmentDate) &amp;&amp; date(policyAdjustmentDate) &gt;= date(policyStartDate) &amp;&amp; date(policyAdjustmentDate) &gt;=today() ? policyAdjustmentDate : (isDate(policyStartDate) &amp;&amp; date(policyStartDate) &gt;= today() ? policyStartDate : dateAsString(today()))","calculatedTrigger":"'' + policyAdjustmentDate + getCurrentWorkflowStep()","calculatedCondition":"policyAdjustmentDate != policyAdjustmentDateInput","question":"When would you like the changes to your policy to take effect?","content":{"heading3":"Policy Adjustment Date"},"addonLeft":{"class":"glyphicon glyphicon-calendar"},"hideCondition":"getQuoteType() != 'adjustment' || getCurrentWorkflowStep() == 'purchaseDetails' || getCurrentWorkflowStep() == 'purchaseDisclosure' || getCurrentWorkflowStep() == 'reviewReviewerPerform' || getCurrentWorkflowStep() == 'endorsementUnderwriterPerform'"},"validators": {"validation": "Validators.compose([ValidationService.required('true', 'getQuoteType() != \'adjustment\'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adjustment date cannot be in the past'), ValidationService.customExpression('isDate(fieldValue) &amp;&amp; date(fieldValue) &gt;= date(policyStartDate)', 'The adjustment date cannot precede the policy start date'), ValidationService.customExpression('isDate(fieldValue) &amp;&amp; date(fieldValue) &lt; date(policyEndDate)', 'The adjustment date must precede the policy end date')])"}},{"key": "policyCancellationDate","type": "hidden-field","className":"col-xs-6","templateOptions":{"defaultValue":"isDate(policyStartDate) &amp;&amp; date(policyStartDate) &gt;= today() ? policyStartDate : dateAsString(today())","calculatedValue":"!isDate(policyCancellationDateInput) ? (isDate(policyCancellationDate) ? date(policyCancellationDate) &gt;= today() ? policyCancellationDate : dateAsString(today()) : dateAsString(today())) : date(policyCancellationDateInput) &gt;= today() ? policyCancellationDateInput : dateAsString(today())","calculatedTrigger":"'' + policyCancellationDateInput + getCurrentWorkflowStep()","calculatedCondition":"getQuoteType() == 'cancellation' &amp;&amp; (isDate(policyCancellationDateInput) || getCurrentWorkflowStep() == 'purchaseDetails' || getCurrentWorkflowStep() == 'purchaseDisclosure' || getCurrentWorkflowStep() == 'reviewReviewerPerform' || getCurrentWorkflowStep() == 'endorsementUnderwriterPerform')","hideCondition":"getQuoteType() != 'cancellation'","canChangeWhenApproved":"Yes"},"validators": {"validation": "Validators.compose([])"}},{"key": "policyCancellationDateInput","type": "datepicker-field","className":"col-xs-12","templateOptions":{"calculatedValue":"isDate(policyCancellationDate) &amp;&amp; date(policyCancellationDate) &gt;= date(policyStartDate) &amp;&amp; date(policyCancellationDate) &gt;=today() ? policyCancellationDate : (isDate(policyStartDate) &amp;&amp; date(policyStartDate) &gt;= today() ? policyStartDate : dateAsString(today()))","calculatedTrigger":"'' + policyCancellationDate + getCurrentWorkflowStep()","calculatedCondition":"policyCancellationDate != policyCancellationDateInput","question":"When would you like your policy cancellation to take effect?","content":{"heading3":"Policy Cancellation Date"},"addonLeft":{"class":"glyphicon glyphicon-calendar"},"hideCondition":"getQuoteType() != 'cancellation' || getCurrentWorkflowStep() == 'purchaseDetails' || getCurrentWorkflowStep() == 'purchaseDisclosure' || getCurrentWorkflowStep() == 'reviewReviewerPerform' || getCurrentWorkflowStep() == 'endorsementUnderwriterPerform'"},"validators": {"validation": "Validators.compose([ValidationService.required('true', 'getQuoteType() != \'cancellation\' || getCurrentWorkflowStep() == \'purchaseDetails\' || getCurrentWorkflowStep() == \'purchaseDisclosure\' || getCurrentWorkflowStep() == \'reviewReviewerPerform\' || getCurrentWorkflowStep() == \'endorsementUnderwriterPerform\''), ValidationService.isDate(), ValidationService.customExpression('isDate(fieldValue) &amp;&amp; date(fieldValue) &gt;= today()', 'The cancellation date cannot be in the past'), ValidationService.customExpression('isDate(fieldValue) &amp;&amp; date(fieldValue) &gt;= date(policyStartDate)', 'The cancellation date cannot precede the policy start date'), ValidationService.customExpression('isDate(fieldValue) &amp;&amp; date(fieldValue) &lt; date(policyEndDate)', 'The cancellation date must precede the policy end date')])"}}]}],</v>
      </c>
      <c r="G22" t="str">
        <f ca="1">IF(INDIRECT("'Question Sets'!"&amp;SUBSTITUTE(ADDRESS(1,COLUMN(Table_Question_Sets[[#Headers],[Output Config]]),4),"1","")&amp;COLUMN()+1)&lt;&gt;"",INDIRECT("'Question Sets'!"&amp;SUBSTITUTE(ADDRESS(1,COLUMN(Table_Question_Sets[[#Headers],[Output Config]]),4),"1","")&amp;COLUMN()+1),"")</f>
        <v>"contact":[{"className": "row","fieldGroup":[{"key": "contactName","type": "input-field","className":"col-xs-12 col-md-6","templateOptions":{"label":"Your name","canChangeWhenApproved":"Yes"},"validators": {"validation": "Validators.compose([ValidationService.required('true', '')])"}},{"key": "contactEmail","type": "input-field","className":"col-xs-12 col-md-6","templateOptions":{"label":"Email","canChangeWhenApproved":"Yes"},"validators": {"validation": "Validators.compose([ValidationService.isEmail()])"}},{"key": "contactPhone","type": "input-field","className":"col-xs-12 col-md-6","templateOptions":{"label":"Phone","formatTextInput":"phoneNumber","addonLeft":{"class":"fa fa-phone"},"canChangeWhenApproved":"Yes"},"validators": {"validation": "Validators.compose([ValidationService.isPhoneNumber()])"}},{"key": "contactMobile","type": "input-field","className":"col-xs-12 col-md-6","templateOptions":{"label":"Mobile","formatTextInput":"phoneNumber","addonLeft":{"class":"fa fa-phone"},"canChangeWhenApproved":"Yes"},"validators": {"validation": "Validators.compose([ValidationService.required('true', ''), ValidationService.isPhoneNumber()])"}}]}],</v>
      </c>
      <c r="H22" t="str">
        <f ca="1">IF(INDIRECT("'Question Sets'!"&amp;SUBSTITUTE(ADDRESS(1,COLUMN(Table_Question_Sets[[#Headers],[Output Config]]),4),"1","")&amp;COLUMN()+1)&lt;&gt;"",INDIRECT("'Question Sets'!"&amp;SUBSTITUTE(ADDRESS(1,COLUMN(Table_Question_Sets[[#Headers],[Output Config]]),4),"1","")&amp;COLUMN()+1),"")</f>
        <v>"details":[{"className": "row","fieldGroup":[{"key": "insuredFullName","type": "input-field","className":"col-xs-12","templateOptions":{"label":"Full name of the insured"},"validators": {"validation": "Validators.compose([ValidationService.required('true', '')])"}},]},{"className": "row","fieldGroup": [{"key": "membershipNumber","type": "input-field","className":"col-xs-12","templateOptions":{"container":{"style":"width:250px;"},"label":"Membership Number","question":"Please enter your association membership number.","affectsTriggers":"Yes"},"validators": {"validation": "Validators.compose([ValidationService.required('true', '')])"}},{"key": "insuredHeading","type": "content-field","className":"col-xs-12","templateOptions":{"content":{"heading2":"Residential Address"}},"validators": {"validation": "Validators.compose([])"}},{"key": "insuredAddress","type": "input-field","className":"col-xs-12 col-sm-12 col-md-5","templateOptions":{"label":"Street address"},"validators": {"validation": "Validators.compose([ValidationService.required('true', '')])"}},{"key": "insuredTown","type": "input-field","className":"col-xs-12 col-sm-6 col-md-3","templateOptions":{"label":"Suburb"},"validators": {"validation": "Validators.compose([ValidationService.required('true', '')])"}},{"key": "insuredState","type": "select-field","className":"col-xs-6 col-sm-3 col-md-2","templateOptions":{"calculatedValue":"ratingState","options":[{"value":"ACT","key":"ACT"},{"value":"NSW","key":"NSW"},{"value":"NT","key":"NT"},{"value":"QLD","key":"QLD"},{"value":"SA","key":"SA"},{"value":"TAS","key":"TAS"},{"value":"VIC","key":"VIC"},{"value":"WA","key":"WA"}],"label":"State","placeholder":"Select","disabledCondition": "true"},"validators": {"validation": "Validators.compose([ValidationService.required('true', '')])"}},{"key": "insuredPostcode","type": "input-field","className":"col-xs-6 col-sm-3 col-md-2","templateOptions":{"label":"Postcode"},"validators": {"validation": "Validators.compose([ValidationService.required('true', ''), ValidationService.isPostcode()])"}},{"key": "testRepeating","type": "repeating-field","className":"col-xs-12","templateOptions":{"minQuantity":"1","maxQuantity":"4","questionSet":"details","repeatingFieldSetName":"Person","repeatingFieldSetHeadingType":"h3","content":{"heading2":"Employees","paragraph":"Please add some people to this list."},},"validators": {"validation": "Validators.compose([])"}},{"key": "membershipNumberOld","type": "hidden-field","className":"col-xs-1","templateOptions":{"calculatedValue":"membershipNumber","calculatedTrigger":"membershipNumber","calculatedCondition":"getQuoteType() == 'renewal' &amp;&amp; membershipNumberOld == ''"},"validators": {"validation": "Validators.compose([])"}}]}],</v>
      </c>
      <c r="I22" t="str">
        <f ca="1">IF(INDIRECT("'Question Sets'!"&amp;SUBSTITUTE(ADDRESS(1,COLUMN(Table_Question_Sets[[#Headers],[Output Config]]),4),"1","")&amp;COLUMN()+1)&lt;&gt;"",INDIRECT("'Question Sets'!"&amp;SUBSTITUTE(ADDRESS(1,COLUMN(Table_Question_Sets[[#Headers],[Output Config]]),4),"1","")&amp;COLUMN()+1),"")</f>
        <v>"cancellation":[{"className": "row","fieldGroup":[{"key": "cancellationReason","type": "radio-field","className":"col-xs-12","templateOptions":{"options":[{"value":"The insured business has ceased trading","key":"The business has terminated"},{"value":"I have decided to insure my business with a different insurer","key":"Switched to a competitor"},{"value":"Another reason","key":"Other"}],"content":{"heading3":"Cancellation Reason","paragraph":"What is the main reason why you are cancelling your insurance policy today?"}},"validators": {"validation": "Validators.compose([])"}},{"key": "cancellationReasonOther","type": "input-field","className":"col-xs-12","templateOptions":{"content":{"paragraph":"Could you describe the reason in your own words?"},"hideCondition":"cancellationReason != 'Other'"},"validators": {"validation": "Validators.compose([])"}},{"key": "cancellationCompetitorReason","type": "radio-field","className":"col-xs-12","templateOptions":{"options":[{"value":"The premium is lower for the same level of cover","key":"The premium is lower for the same level of cover"},{"value":"The features of the competitor products are a better fit for my business","key":"The features of the competitor products are a better fit for my business"},{"value":"Another reason","key":"Other"}],"content":{"paragraph":"What was the main reason why you chose the competitor?"},"hideCondition":"cancellationReason != 'Switched to a competitor'"},"validators": {"validation": "Validators.compose([])"}},{"key": "cancellationCompetitorReasonOther","type": "input-field","className":"col-xs-12","templateOptions":{"content":{"paragraph":"Could you describe the reason in your own words?"},"hideCondition":"cancellationReason != 'Switched to a competitor' || cancellationCompetitorReason != 'Other'"},"validators": {"validation": "Validators.compose([])"}},{"key": "addServiceFee","type": "input-field","className":"col-xs-12","templateOptions":{"label":"Add Service Fee","description":"If used, this value includes GST","formatTextInput":"currency","addonLeft":{"class":"fa fa-usd"},"affectsPremium":"Yes"},"validators": {"validation": "Validators.compose([])"}},{"key": "triggerHeading","type": "content-field","className":"col-xs-12","templateOptions":{"content":{"heading2":"Triggers"}},"validators": {"validation": "Validators.compose([])"}},{"key": "triggerReview","type": "buttons-field","className":"col-xs-12 col-sm-4","templateOptions":{"options":[{"value":"Yes","key":"Yes","icon":"glyphicon glyphicon-ok md"},{"value":"No","key":"No","icon":"glyphicon glyphicon-remove md"}],"label":"Trigger Review","affectsTriggers":"Yes"},"validators": {"validation": "Validators.compose([])"}},{"key": "triggerEndorsement","type": "buttons-field","className":"col-xs-12 col-sm-4","templateOptions":{"options":[{"value":"Yes","key":"Yes","icon":"glyphicon glyphicon-ok md"},{"value":"No","key":"No","icon":"glyphicon glyphicon-remove md"}],"label":"Trigger Endorsement","affectsTriggers":"Yes"},"validators": {"validation": "Validators.compose([])"}},{"key": "triggerDecline","type": "buttons-field","className":"col-xs-12 col-sm-4","templateOptions":{"options":[{"value":"Yes","key":"Yes","icon":"glyphicon glyphicon-ok md"},{"value":"No","key":"No","icon":"glyphicon glyphicon-remove md"}],"label":"Trigger Decline","affectsTriggers":"Yes"},"validators": {"validation": "Validators.compose([])"}}]}],</v>
      </c>
      <c r="J22" t="str">
        <f ca="1">IF(INDIRECT("'Question Sets'!"&amp;SUBSTITUTE(ADDRESS(1,COLUMN(Table_Question_Sets[[#Headers],[Output Config]]),4),"1","")&amp;COLUMN()+1)&lt;&gt;"",INDIRECT("'Question Sets'!"&amp;SUBSTITUTE(ADDRESS(1,COLUMN(Table_Question_Sets[[#Headers],[Output Config]]),4),"1","")&amp;COLUMN()+1),"")</f>
        <v>"disclosure":[{"className": "row","fieldGroup":[{"key": "history","type": "radio-field","className":"col-xs-12 col-sm-12 col-md-12 col-lg-12","templateOptions":{"options":[{"value":"Yes","key":"Yes","icon":"glyphicon glyphicon-ok md"},{"value":"No","key":"No","icon":"glyphicon glyphicon-remove md"}],"question":"In the last 5 years, have you been convicted of any criminal offence, made any insurance claims, suffered and losses which would have been covered under the proposed insurance policy(s), had any insurance declined or cancelled, application rejected, renewal refused, claim rejected, special conditions imposed or excesses imposed by an insurer? ","content":{"heading3":"History"},"affectsTriggers":"Yes"},"validators": {"validation": "Validators.compose([ValidationService.required('true', '')])"}},{"key": "historyDetails","type": "textarea-field","className":"col-xs-12","templateOptions":{"question":"Please provide all relevant details:","hideCondition":"history != 'Yes'"},"validators": {"validation": "Validators.compose([ValidationService.required('true', 'history != \'Yes\'')])"}},{"key": "insolvency","type": "radio-field","className":"col-xs-12 col-sm-12 col-md-12 col-lg-12","templateOptions":{"options":[{"value":"Yes","key":"Yes","icon":"glyphicon glyphicon-ok md"},{"value":"No","key":"No","icon":"glyphicon glyphicon-remove md"}],"question":"Are you currently or have you previously been declared bankrupt or been involved in a company or business which became insolvent or subject to any form of insolvency administration?","content":{"heading3":"Insolvency"},"affectsTriggers":"Yes"},"validators": {"validation": "Validators.compose([ValidationService.required('true', '')])"}},{"key": "insolvencyDetails","type": "textarea-field","className":"col-xs-12","templateOptions":{"question":"Please provide all relevant details:","hideCondition":"insolvency != 'Yes'"},"validators": {"validation": "Validators.compose([ValidationService.required('true', 'insolvency != \'Yes\'')])"}},{"key": "declaration","type": "radio-field","className":"col-xs-12 col-sm-12 col-md-12 col-lg-12","templateOptions":{"options":[{"value":"Yes","key":"Yes","icon":"glyphicon glyphicon-ok md"},{"value":"No","key":"No","icon":"glyphicon glyphicon-remove md"}],"label":"Do you understand and accept your declaration?","content":{"heading3":"Declaration","paragraph":"All answers and statements made by me/us in this application are true and accurate in every respect and no information has been withheld which is likely to affect the insurer’s decision about accepting this insurance.  I/we also acknowledge my insurance application may be declined and/or special conditions or increased premiums imposed."}},"validators": {"validation": "Validators.compose([ValidationService.required('true', ''), ValidationService.acceptedDeclaration()])"}}]}],</v>
      </c>
      <c r="K22" t="str">
        <f ca="1">IF(INDIRECT("'Question Sets'!"&amp;SUBSTITUTE(ADDRESS(1,COLUMN(Table_Question_Sets[[#Headers],[Output Config]]),4),"1","")&amp;COLUMN()+1)&lt;&gt;"",INDIRECT("'Question Sets'!"&amp;SUBSTITUTE(ADDRESS(1,COLUMN(Table_Question_Sets[[#Headers],[Output Config]]),4),"1","")&amp;COLUMN()+1),"")</f>
        <v>"summary":[{"className": "row","fieldGroup":[{"key": "coverHeading","type": "content-field","className":"col-xs-12","templateOptions":{"content":{"heading2":"%{ getQuoteType() == 'cancellation' ? 'Cancellation Summary' : 'Quote Summary' }%","paragraph":"Please review the following details of your quote and confirm that all your selections and details are accurate before proceeding."}},"validators": {"validation": "Validators.compose([])"}},{"key": "coverSummary","type": "content-field","className":"col-xs-12","templateOptions":{"content":{"heading3":"Cover","customHTML":"&lt;table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"detailsSummary","type": "content-field","className":"col-xs-12","templateOptions":{"content":{"heading3":"Details","customHTML":"&lt;table class='summary-table'&gt;&lt;tr&gt;&lt;th class='summary-name'&gt;Question&lt;/th&gt;&lt;th class='summary-value'&gt;Answer&lt;/th&gt;&lt;/tr&gt;&lt;tr&gt;&lt;td class='summary-name'&gt;Contact  Name&lt;/td&gt;&lt;td class='summary-value'&gt;%{contactName}%&lt;/td&gt;&lt;/tr&gt;&lt;tr&gt;&lt;td class='summary-name'&gt;Contact Email&lt;/td&gt;&lt;td class='summary-value'&gt;%{contactEmail}%&lt;/td&gt;&lt;/tr&gt;&lt;tr&gt;&lt;td class='summary-name'&gt;Contact Phone&lt;/td&gt;&lt;td class='summary-value'&gt;%{contactPhone}%&lt;/td&gt;&lt;/tr&gt;&lt;tr&gt;&lt;td class='summary-name'&gt;Contact Mobile&lt;/td&gt;&lt;td class='summary-value'&gt;%{contactMobile}%&lt;/td&gt;&lt;/tr&gt;&lt;tr&gt;&lt;td class='summary-name'&gt;Insured Full Name&lt;/td&gt;&lt;td class='summary-value'&gt;%{insuredFullName}%&lt;/td&gt;&lt;/tr&gt;&lt;tr&gt;&lt;td class='summary-name'&gt;Membership Number&lt;/td&gt;&lt;td class='summary-value'&gt;%{membershipNumber}%&lt;/td&gt;&lt;/tr&gt;&lt;tr&gt;&lt;td class='summary-name'&gt;Address&lt;/td&gt;&lt;td class='summary-value'&gt;%{insuredAddress}%,&lt;br/&gt;%{insuredTown}% %{insuredState}% %{insuredPostcode}%&lt;/td&gt;&lt;/tr&gt;&lt;/table&gt;"},"hideCondition":"getQuoteType() == 'cancellation'"},"validators": {"validation": "Validators.compose([])"}},{"key": "cancellationSummary","type": "content-field","className":"col-xs-12","templateOptions":{"content":{"heading3":"Details","customHTML":"&lt;table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 class=\\'summary-name\\'&gt;Reason For Choosing Competitor&lt;/td&gt;&lt;td class=\\'summary-value\\'&gt;'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"paymentSummary","type": "content-field","className":"col-xs-12","templateOptions":{"content":{"heading3":"%{ getQuoteType() == 'adjustment' || getQuoteType() == 'cancellation' ? 'Payment' : 'Price Breakdown' }%","paragraph":"%{ (getQuoteType() == 'newBusiness' || getQuoteType() == 'renewal') &amp;&amp; paymentOption != 'Yearly' ? 'This price breakdown includes the premium amount associated with the full term of your policy.' : '' }%","customHTML":"&lt;table class='summary-table'&gt;&lt;tr&gt;&lt;th class='summary-name'&gt;Item&lt;/th&gt;&lt;th class='summary-value'&gt;Amount&lt;/th&gt;&lt;/tr&gt;&lt;tr&gt;&lt;td class='summary-name'&gt;Base Premium&lt;/td&gt;&lt;td class='summary-value'&gt;%{calculationResult('payment.payableComponents.basePremium')}%&lt;/td&gt;&lt;/tr&gt;%{ calculationResult('payment.payableComponents.ESL') != '$0.00' ? '&lt;tr&gt;&lt;td class=\\'summary-name\\'&gt;Emergency Services Levy&lt;/td&gt;&lt;td class=\\'summary-value\\'&gt;' + calculationResult('payment.payableComponents.ESL') + '&lt;/td&gt;&lt;/tr&gt;' : '' }%&lt;tr&gt;&lt;td class='summary-name'&gt;Stamp Duty&lt;/td&gt;&lt;td class='summary-value'&gt;%{calculationResult('payment.payableComponents.stampDutyTotal')}%&lt;/td&gt;&lt;/tr&gt;%{ calculationResult('payment.payableComponents.brokerFee') != '$0.00' ? '&lt;tr&gt;&lt;td class=\\'summary-name\\'&gt;Broker Fee&lt;/td&gt;&lt;td class=\\'summary-value\\'&gt;' + calculationResult('payment.payableComponents.brokerFee') + '&lt;/td&gt;&lt;/tr&gt;' : '' }%%{ calculationResult('payment.payableComponents.underwriterFee') != '$0.00' ? '&lt;tr&gt;&lt;td class=\\'summary-name\\'&gt;Underwriter Fee&lt;/td&gt;&lt;td class=\\'summary-value\\'&gt;' + calculationResult('payment.payableComponents.underwriterFee') + '&lt;/td&gt;&lt;/tr&gt;' : '' }%&lt;tr&gt;&lt;td class='summary-name'&gt;GST&lt;/td&gt;&lt;td class='summary-value'&gt;%{calculationResult('payment.payableComponents.totalGST')}%&lt;/td&gt;&lt;/tr&gt;%{ calculationResult('payment.payableComponents.interest') != '$0.00' ? '&lt;tr&gt;&lt;td class=\\'summary-name\\'&gt;Interest Charges&lt;/td&gt;&lt;td class=\\'summary-value\\'&gt;' + calculationResult('payment.payableComponents.interest') + '&lt;/td&gt;&lt;/tr&gt;' : '' }%%{ calculationResult('payment.payableComponents.merchantFees') != '$0.00' ? '&lt;tr&gt;&lt;td class=\\'summary-name\\'&gt;Merchant Fees&lt;/td&gt;&lt;td class=\\'summary-value\\'&gt;' + calculationResult('payment.payableComponents.merchantFees') + '&lt;/td&gt;&lt;/tr&gt;' : '' }%%{ calculationResult('payment.payableComponents.transactionCosts') != '$0.00' ? '&lt;tr&gt;&lt;td class=\\'summary-name\\'&gt;Transaction Costs&lt;/td&gt;&lt;td class=\\'summary-value\\'&gt;' + calculationResult('payment.payableComponents.transactionCosts') + '&lt;/td&gt;&lt;/tr&gt;' : '' }%&lt;tr&gt;&lt;td class='summary-name summary-total'&gt;Total Payable&lt;/td&gt;&lt;td class='summary-value summary-total'&gt;%{calculationResult('payment.payableComponents.totalPayable')}%&lt;/td&gt;&lt;/tr&gt;&lt;/table&gt;"},"hideCondition":"variableFinancialTransactionType != 'payment'"},"validators": {"validation": "Validators.compose([])"}},{"key": "instalmentSummary","type": "content-field","className":"col-xs-12","templateOptions":{"content":{"heading3":"Payment Instalments","paragraph":"You have selected to pay for your policy by monthly instalments. We currently provide this option through premium finance. Under a premium finance proposal you will be making regular payments directly to our premium finance partner as summarised below.","customHTML":"&lt;table class='summary-table'&gt;&lt;tr&gt;&lt;th class='summary-name'&gt;Item&lt;/th&gt;&lt;th class='summary-value'&gt;Value&lt;/th&gt;&lt;/tr&gt;&lt;tr&gt;&lt;td class='summary-name'&gt;Regular Instalment Amount&lt;/td&gt;&lt;td class='summary-value'&gt;%{calculationResult('payment.premiumFundingProposal.regularInstallmentAmount')}%&lt;/td&gt;&lt;/tr&gt;&lt;tr&gt;&lt;td class='summary-name'&gt;Number of Instalments&lt;/td&gt;&lt;td class='summary-value'&gt;%{calculationResult('payment.premiumFundingProposal.numberOfInstallments')}%&lt;/td&gt;&lt;/tr&gt;&lt;tr&gt;&lt;td class='summary-name'&gt;Payment Frequency&lt;/td&gt;&lt;td class='summary-value'&gt;%{calculationResult('payment.premiumFundingProposal.paymentFrequency')}%&lt;/td&gt;&lt;/tr&gt;&lt;tr&gt;&lt;td class='summary-name'&gt;Initial Instalment Amount&lt;/td&gt;&lt;td class='summary-value'&gt;%{calculationResult('payment.premiumFundingProposal.initialInstallmentAmount')}%&lt;/td&gt;&lt;/tr&gt;&lt;/table&gt;"},"hideCondition":"variableFinancialTransactionType != 'payment' || paymentOption == 'Yearly'"},"validators": {"validation": "Validators.compose([])"}},{"key": "refundSummary","type": "content-field","className":"col-xs-12","templateOptions":{"content":{"heading3":"Refund","customHTML":"&lt;table class='summary-table'&gt;&lt;tr&gt;&lt;th class='summary-name'&gt;Item&lt;/th&gt;&lt;th class='summary-value'&gt;Amount&lt;/th&gt;&lt;/tr&gt;&lt;tr&gt;&lt;td class='summary-name'&gt;Base Premium&lt;/td&gt;&lt;td class='summary-value'&gt;%{calculationResult('payment.refundComponents.basePremium')}%&lt;/td&gt;&lt;/tr&gt;%{ calculationResult('payment.refundComponents.ESL') != '$0.00' ? '&lt;tr&gt;&lt;td class=\\'summary-name\\'&gt;Emergency Services Levy&lt;/td&gt;&lt;td class=\\'summary-value\\'&gt;' + calculationResult('payment.refundComponents.ESL') + '&lt;/td&gt;&lt;/tr&gt;' : '' }%&lt;tr&gt;&lt;td class='summary-name'&gt;Stamp Duty&lt;/td&gt;&lt;td class='summary-value'&gt;%{calculationResult('payment.refundComponents.stampDutyTotal')}%&lt;/td&gt;&lt;/tr&gt;%{ calculationResult('payment.refundComponents.brokerFee') != '$0.00' ? '&lt;tr&gt;&lt;td class=\\'summary-name\\'&gt;Broker Fee&lt;/td&gt;&lt;td class=\\'summary-value\\'&gt;' + calculationResult('payment.refundComponents.brokerFee') + '&lt;/td&gt;&lt;/tr&gt;' : '' }%%{ calculationResult('payment.refundComponents.underwriterFee') != '$0.00' ? '&lt;tr&gt;&lt;td class=\\'summary-name\\'&gt;Underwriter Fee&lt;/td&gt;&lt;td class=\\'summary-value\\'&gt;' + calculationResult('payment.refundComponents.underwriterFee') + '&lt;/td&gt;&lt;/tr&gt;' : '' }%&lt;tr&gt;&lt;td class='summary-name'&gt;GST&lt;/td&gt;&lt;td class='summary-value'&gt;%{calculationResult('payment.refundComponents.totalGST')}%&lt;/td&gt;&lt;/tr&gt;%{ calculationResult('payment.refundComponents.interest') != '$0.00' ? '&lt;tr&gt;&lt;td class=\\'summary-name\\'&gt;Interest Charges&lt;/td&gt;&lt;td class=\\'summary-value\\'&gt;' + calculationResult('payment.refundComponents.interest') + '&lt;/td&gt;&lt;/tr&gt;' : '' }%%{ calculationResult('payment.refundComponents.merchantFees') != '$0.00' ? '&lt;tr&gt;&lt;td class=\\'summary-name\\'&gt;Merchant Fees&lt;/td&gt;&lt;td class=\\'summary-value\\'&gt;' + calculationResult('payment.refundComponents.merchantFees') + '&lt;/td&gt;&lt;/tr&gt;' : '' }%%{ calculationResult('payment.refundComponents.transactionCosts') != '$0.00' ? '&lt;tr&gt;&lt;td class=\\'summary-name\\'&gt;Transaction Costs&lt;/td&gt;&lt;td class=\\'summary-value\\'&gt;' + calculationResult('payment.refundComponents.transactionCosts') + '&lt;/td&gt;&lt;/tr&gt;' : '' }%&lt;tr&gt;&lt;td class='summary-name summary-total'&gt;Total Refundable&lt;/td&gt;&lt;td class='summary-value summary-total'&gt;%{calculationResult('payment.refundComponents.totalPayable')}%&lt;/td&gt;&lt;/tr&gt;&lt;/table&gt;"},"hideCondition":"variableFinancialTransactionType != 'refund'"},"validators": {"validation": "Validators.compose([])"}}]}],</v>
      </c>
      <c r="L22" t="str">
        <f ca="1">IF(INDIRECT("'Question Sets'!"&amp;SUBSTITUTE(ADDRESS(1,COLUMN(Table_Question_Sets[[#Headers],[Output Config]]),4),"1","")&amp;COLUMN()+1)&lt;&gt;"",INDIRECT("'Question Sets'!"&amp;SUBSTITUTE(ADDRESS(1,COLUMN(Table_Question_Sets[[#Headers],[Output Config]]),4),"1","")&amp;COLUMN()+1),"")</f>
        <v>"paymentMethods":[{"className": "row","fieldGroup":[{"key": "paymentMethodSelect","type": "radio-field","className":"col-xs-12","templateOptions":{"calculatedValue":"paymentOption == 'Yearly' ? 'Credit Card' : 'Premium Finance'","calculatedTrigger":"paymentOption","options":[{"value":"Pay now with credit card","key":"Credit Card","disabledCondition":"asdf == 'asdf'"},{"value":"Pay monthly with premium finance","key":"Premium Finance","hideCondition":"getQuoteType() == 'adjustment' || getQuoteType() == 'cancellation' || number(getCalculationResultByPath('payment.payableComponents.totalPayable')) &lt; 100"},{"value":"Send me an invoice with 30 day terms","key":"Invoice"}],"label":"How would you like to pay?","affectsPremium":"Yes","canChangeWhenApproved":"Yes"},"validators": {"validation": "Validators.compose([ValidationService.required('true', '')])"}},{"key": "debitOptionHeading","type": "content-field","className":"col-xs-12","templateOptions":{"content":{"heading2":"Payment Method","paragraph":"How would you like to make your recurring payments?"},"hideCondition":"paymentMethod != 'Premium Funding' ","canChangeWhenApproved":"Yes"},"validators": {"validation": "Validators.compose([])"}},{"key": "debitOption","type": "buttons-field","className":"col-xs-12","templateOptions":{"options":[{"value":"Credit Card","key":"Credit Card"},{"value":"Direct Debit","key":"Direct Debit"}],"hideCondition":"paymentMethod != 'Premium Funding' ","affectsPremium":"Yes","canChangeWhenApproved":"Yes"},"validators": {"validation": "Validators.compose([ValidationService.required('true', 'paymentMethod != \'Premium Funding\' ')])"}},{"key": "creditCardPaymentHeading","type": "content-field","className":"col-xs-12","templateOptions":{"content":{"heading2":"Credit Card Payment","paragraph":"We offer a credit card payment option through our partnets Macquarie DEFT. Please enter the details of your credit card to complete your purchase."},"hideCondition":"!(paymentMethodSelect == 'Credit Card')","canChangeWhenApproved":"Yes"},"validators": {"validation": "Validators.compose([])"}},{"key": "creditCardDebitHeading","type": "content-field","className":"col-xs-12","templateOptions":{"content":{"heading3":"Credit card details","paragraph":"Please enter the details of your credit card to complete your purchase."},"hideCondition":"!(paymentMethodSelect == 'Premium Finance' &amp;&amp; debitOption == 'Credit Card')","canChangeWhenApproved":"Yes"},"validators": {"validation": "Validators.compose([])"}},{"key": "creditCardSelect","type": "buttons-field","className":"col-xs-12","templateOptions":{"options":[{"value":"VISA","key":"VISA"},{"value":"Mastercard","key":"Mastercard"},{"value":"AMEX","key":"AMEX"},{"value":"Diners Club","key":"Diners Club"}],"hideCondition":"!(paymentMethodSelect == 'Credit Card' || (paymentMethodSelect == 'Premium Finance' &amp;&amp; debitOption == 'Credit Card'))","affectsPremium":"Yes","canChangeWhenApproved":"Yes"},"validators": {"validation": "Validators.compose([ValidationService.required('true', '!(paymentMethodSelect == \'Credit Card\' || (paymentMethodSelect == \'Premium Finance\' &amp;&amp; debitOption == \'Credit Card\'))')])"}},{"key": "creditCardNumber","type": "input-field","className":"col-xs-12 col-md-6","templateOptions":{"label":"Card number","placeholder":"_ _ _ _   _ _ _ _   _ _ _ _   _ _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ValidationService.isCreditCardNumber(), ValidationService.customExpression('creditCardSelect == \'\' || creditCardType(fieldValue) == creditCardSelect', 'The card number does not match the card type selected')])"}},{"key": "creditCardName","type": "input-field","className":"col-xs-12 col-sm-6","templateOptions":{"label":"Name on card","hideCondition":"!(paymentMethodSelect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ValidationService.isName()])"}},{"key": "creditCardExpiryDate","type": "input-field","className":"col-xs-6 col-sm-3","templateOptions":{"label":"Expiry date","placeholder":"_ _ / _ _","hideCondition":"!(paymentMethodSelect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ValidationService.isExpiryDate()])"}},{"key": "creditCardCCV","type": "input-field","className":"col-xs-6 col-sm-3","templateOptions":{"label":"CCV","placeholder":"%{ creditCardSelect == 'AMEX' ? '_ _ _ _' : '_ _ _' }%","hideCondition":"!(paymentMethodSelect == 'Credit Card' || (paymentMethodSelect == 'Premium Finance' &amp;&amp; debitOption == 'Credit Card'))","canChangeWhenApproved":"Yes"},"validators": {"validation": "Validators.compose([ValidationService.required('true', '!(paymentMethodSelect == \'Credit Card\' || (paymentMethodSelect == \'Premium Finance\' &amp;&amp; debitOption == \'Credit Card\'))'), ValidationService.isCCV()])"}},{"key": "directDebitHeading","type": "content-field","className":"col-xs-12","templateOptions":{"content":{"heading3":"Bank account details","paragraph":"Please enter the details of your bank account to complete your purchase."},"hideCondition":"!(paymentMethodSelect == 'Premium Finance' &amp;&amp; debitOption == 'Direct Debit')","canChangeWhenApproved":"Yes"},"validators": {"validation": "Validators.compose([])"}},{"key": "directDebitAccountName","type": "input-field","className":"col-xs-12 col-sm-12 col-md-6","templateOptions":{"label":"Account name","hideCondition":"!(paymentMethodSelect == 'Premium Finance' &amp;&amp; debitOption == 'Direct Debit')","canChangeWhenApproved":"Yes"},"validators": {"validation": "Validators.compose([ValidationService.required('true', '!(paymentMethodSelect == \'Premium Finance\' &amp;&amp; debitOption == \'Direct Debit\')')])"}},{"key": "directDebitBSB","type": "input-field","className":"col-xs-6 col-sm-4 col-md-3","templateOptions":{"label":"BSB","placeholder":"_ _ _ - _ _ _","hideCondition":"!(paymentMethodSelect == 'Premium Finance' &amp;&amp; debitOption == 'Direct Debit')","canChangeWhenApproved":"Yes"},"validators": {"validation": "Validators.compose([ValidationService.required('true', '!(paymentMethodSelect == \'Premium Finance\' &amp;&amp; debitOption == \'Direct Debit\')'), ValidationService.isBSB()])"}},{"key": "directDebitAccountNumber","type": "input-field","className":"col-xs-12 col-sm-8 col-md-5","templateOptions":{"label":"Account number","hideCondition":"!(paymentMethodSelect == 'Premium Finance' &amp;&amp; debitOption == 'Direct Debit')","canChangeWhenApproved":"Yes"},"validators": {"validation": "Validators.compose([ValidationService.required('true', '!(paymentMethodSelect == \'Premium Finance\' &amp;&amp; debitOption == \'Direct Debit\')'), ValidationService.isNumber()])"}},{"key": "logosCreditCardsDEFT","type": "content-field","className":"col-xs-12","templateOptions":{"content":{"customHTML":"&lt;img src='%{ getAssetsFolderUrl() }%/logo-macquarie-deft.png' width='196' height='43' style='margin-top: 10px; margin-right: 30px'/&gt;&lt;img src='%{ getAssetsFolderUrl() }%/cards-all-4x1.png' width='196' height='30' style='margin-top: 8px'/&gt;"},"hideCondition":"!(paymentMethodSelect == 'Credit Card')","canChangeWhenApproved":"Yes"},"validators": {"validation": "Validators.compose([])"}},{"key": "logosCreditCardseWAY","type": "content-field","className":"col-xs-12","templateOptions":{"content":{"customHTML":"&lt;img src='%{ getAssetsFolderUrl() }%/logo-eway.png' width='118' height='67' style='margin-top: 10px; margin-right: 20px'/&gt;&lt;img src='%{ getAssetsFolderUrl() }%/cards-all-2x2.png' width='84' height='60' style='margin-top: 16px'/&gt;"},"hideCondition":"true","canChangeWhenApproved":"Yes"},"validators": {"validation": "Validators.compose([])"}},{"key": "logosCreditCardsStripe","type": "content-field","className":"col-xs-12","templateOptions":{"content":{"customHTML":"&lt;img src='%{ getAssetsFolderUrl() }%/cards-all-2x2.png' width='84' height='60' style='margin-top: 12px; margin-right: 20px'/&gt;&lt;img src='%{ getAssetsFolderUrl() }%/logo-stripe.png' width='110' height='74' style='margin-top: 10px'/&gt;"},"hideCondition":"true","canChangeWhenApproved":"Yes"},"validators": {"validation": "Validators.compose([])"}},{"key": "logosCreditCardsPremiumFunding","type": "content-field","className":"col-xs-12","templateOptions":{"content":{"customHTML":"&lt;img src='%{ getAssetsFolderUrl() }%/logo-premium-funding.png' width='196' height='29' style='margin-top: 10px; margin-right: 30px'/&gt;&lt;img src='%{ getAssetsFolderUrl() }%/cards-all-4x1.png' width='196' height='30' style='margin-top: 13px'/&gt;"},"hideCondition":"!(paymentMethodSelect == 'Premium Finance' &amp;&amp; debitOption == 'Credit Card')","canChangeWhenApproved":"Yes"},"validators": {"validation": "Validators.compose([])"}},{"key": "logosCreditCardsPrincipalFinance","type": "content-field","className":"col-xs-12","templateOptions":{"content":{"customHTML":"&lt;img src='%{ getAssetsFolderUrl() }%/logo-principal-finance.png' width='148' height='50' style='margin-top: 10px; margin-right: 30px'/&gt;&lt;img src='%{ getAssetsFolderUrl() }%/cards-all-4x1.png' width='196' height='30' style='margin-top: 12px'/&gt;"},"hideCondition":"true","canChangeWhenApproved":"Yes"},"validators": {"validation": "Validators.compose([])"}},{"key": "logosCreditCardsIqumulate","type": "content-field","className":"col-xs-12","templateOptions":{"content":{"customHTML":"&lt;img src='%{ getAssetsFolderUrl() }%/logo-iqumulate.png' width='156' height='46' style='margin-top: 10px; margin-right: 30px'/&gt;&lt;img src='%{ getAssetsFolderUrl() }%/cards-all-4x1.png' width='196' height='30' style='margin-top: 17px'/&gt;"},"hideCondition":"true","canChangeWhenApproved":"Yes"},"validators": {"validation": "Validators.compose([])"}},{"key": "logosDirectDebitPremiumFunding","type": "content-field","className":"col-xs-12","templateOptions":{"content":{"customHTML":"&lt;img src='%{ getAssetsFolderUrl() }%/logo-premium-funding.png' width='196' height='29' style='margin-top: 10px; margin-right: 30px'/&gt;&lt;img src='%{ getAssetsFolderUrl() }%/logo-direct-debit.png' width='90' height='29' style='margin-top: 11px'/&gt;"},"hideCondition":"!(paymentMethodSelect == 'Premium Finance' &amp;&amp; debitOption == 'Direct Debit')","canChangeWhenApproved":"Yes"},"validators": {"validation": "Validators.compose([])"}},{"key": "logosDirectDebitPrincipalFinance","type": "content-field","className":"col-xs-12","templateOptions":{"content":{"customHTML":"&lt;img src='%{ getAssetsFolderUrl() }%/logo-principal-finance.png' width='148' height='50' style='margin-top: 10px; margin-right: 30px'/&gt;&lt;img src='%{ getAssetsFolderUrl() }%/logo-direct-debit.png' width='90' height='29' style='margin-top: 14px'/&gt;"},"hideCondition":"true","canChangeWhenApproved":"Yes"},"validators": {"validation": "Validators.compose([])"}},{"key": "logosDirectDebitIqumulate","type": "content-field","className":"col-xs-12","templateOptions":{"content":{"customHTML":"&lt;img src='%{ getAssetsFolderUrl() }%/logo-iqumulate.png' width='156' height='46' style='margin-top: 10px; margin-right: 30px'/&gt;&lt;img src='%{ getAssetsFolderUrl() }%/logo-direct-debit.png' width='90' height='29' style='margin-top: 20px'/&gt;"},"hideCondition":"true","canChangeWhenApproved":"Yes"},"validators": {"validation": "Validators.compose([])"}}]}],</v>
      </c>
      <c r="M22" t="str">
        <f ca="1">IF(INDIRECT("'Question Sets'!"&amp;SUBSTITUTE(ADDRESS(1,COLUMN(Table_Question_Sets[[#Headers],[Output Config]]),4),"1","")&amp;COLUMN()+1)&lt;&gt;"",INDIRECT("'Question Sets'!"&amp;SUBSTITUTE(ADDRESS(1,COLUMN(Table_Question_Sets[[#Headers],[Output Config]]),4),"1","")&amp;COLUMN()+1),"")</f>
        <v>"paymentOptions":[{"className": "row","fieldGroup":[{"key": "paymentOption","type": "buttons-field","className":"col-xs-12","templateOptions":{"defaultValue":"getQuoteType() == 'adjustment' ? 'Yearly' : 'Monthly'","calculatedValue":"paymentMethodSelect == 'Premium Finance' ? 'Monthly' : 'Yearly'","calculatedTrigger":"paymentMethodSelect","calculatedCondition":"paymentMethodSelect != null","assumedValue":"Yearly","options":[{"value":"Yearly","key":"Yearly","hideCondition":"false"},{"value":"Monthly","key":"Monthly","hideCondition":"false"},{"value":"Fortnightly","key":"Fortnightly","hideCondition":"true"},{"value":"Weekly","key":"Weekly","hideCondition":"true"}],"label":"Select payment option","content":{"heading2":"Payment Options"},"hideCondition":"getQuoteType() == 'adjustment' || getQuoteType() == 'cancellation'","affectsPremium":"Yes","canChangeWhenApproved":"Yes"},"validators": {"validation": "Validators.compose([ValidationService.required('true', 'getQuoteType() == \'adjustment\' || getQuoteType() == \'cancellation\'')])"}},{"key": "paymentMethod","type": "input-field","className":"col-xs-1","templateOptions":{"calculatedValue":"paymentOption == 'Monthly' ? 'Premium Funding' : (paymentMethodSelect == 'Invoice' ? 'Invoice' : (creditCardSelect == null || creditCardSelect =='' ? 'VISA' : creditCardSelect)) ","assumedValue":"VISA","label":"Payment Method calculated","disabledCondition": "true","canChangeWhenApproved":"Yes"},"validators": {"validation": "Validators.compose([])"}}]}],</v>
      </c>
      <c r="N22" t="str">
        <f ca="1">IF(INDIRECT("'Question Sets'!"&amp;SUBSTITUTE(ADDRESS(1,COLUMN(Table_Question_Sets[[#Headers],[Output Config]]),4),"1","")&amp;COLUMN()+1)&lt;&gt;"",INDIRECT("'Question Sets'!"&amp;SUBSTITUTE(ADDRESS(1,COLUMN(Table_Question_Sets[[#Headers],[Output Config]]),4),"1","")&amp;COLUMN()+1),"")</f>
        <v>"refundMethods":[{"className": "row","fieldGroup":[{"key": "refundMethodSelect","type": "radio-field","className":"col-xs-12","templateOptions":{"options":[{"value":"Direct transfer into my bank account","key":"Direct Transfer"},{"value":"By cheque in the mail","key":"Cheque"}],"label":"How would you like to receive your refund?","canChangeWhenApproved":"Yes"},"validators": {"validation": "Validators.compose([ValidationService.required('true', '')])"}},{"key": "electronicRefundHeading","type": "content-field","className":"col-xs-12","templateOptions":{"content":{"heading3":"Bank account details"},"hideCondition":"refundMethodSelect != 'Direct Transfer'","canChangeWhenApproved":"Yes"},"validators": {"validation": "Validators.compose([])"}},{"key": "electronicRefundAccountName","type": "input-field","className":"col-xs-12 col-sm-12 col-md-6","templateOptions":{"label":"Account name","hideCondition":"refundMethodSelect != 'Direct Transfer'","canChangeWhenApproved":"Yes"},"validators": {"validation": "Validators.compose([ValidationService.required('true', 'refundMethodSelect != \'Direct Transfer\'')])"}},{"key": "electronicRefundBSB","type": "input-field","className":"col-xs-6 col-sm-4 col-md-3","templateOptions":{"label":"BSB","hideCondition":"refundMethodSelect != 'Direct Transfer'","canChangeWhenApproved":"Yes"},"validators": {"validation": "Validators.compose([ValidationService.required('true', 'refundMethodSelect != \'Direct Transfer\'')])"}},{"key": "electronicRefundAccountNumber","type": "input-field","className":"col-xs-12 col-sm-8 col-md-5","templateOptions":{"label":"Account number","hideCondition":"refundMethodSelect != 'Direct Transfer'","canChangeWhenApproved":"Yes"},"validators": {"validation": "Validators.compose([ValidationService.required('true', 'refundMethodSelect != \'Direct Transfer\''), ValidationService.isNumber()])"}},{"key": "chequeRefundName","type": "input-field","className":"col-xs-12","templateOptions":{"content":{"heading3":"Cheque details","paragraph":"Who should we make the cheque out to?"},"hideCondition":"refundMethodSelect != 'Cheque'","canChangeWhenApproved":"Yes"},"validators": {"validation": "Validators.compose([ValidationService.required('true', 'refundMethodSelect != \'Cheque\'')])"}},{"key": "chequeRefundHeading","type": "content-field","className":"col-xs-12","templateOptions":{"content":{"heading4":"Postal address","paragraph":"Where should we send the cheque?"},"hideCondition":"refundMethodSelect != 'Cheque'","canChangeWhenApproved":"Yes"},"validators": {"validation": "Validators.compose([])"}},{"key": "chequeRefundAddress","type": "input-field","className":"col-xs-12 col-sm-12 col-md-5","templateOptions":{"label":"Street address","hideCondition":"refundMethodSelect != 'Cheque'","canChangeWhenApproved":"Yes"},"validators": {"validation": "Validators.compose([ValidationService.required('true', 'refundMethodSelect != \'Cheque\'')])"}},{"key": "chequeRefundTown","type": "input-field","className":"col-xs-12 col-sm-6 col-md-3","templateOptions":{"label":"Suburb","hideCondition":"refundMethodSelect != 'Cheque'","canChangeWhenApproved":"Yes"},"validators": {"validation": "Validators.compose([ValidationService.required('true', 'refundMethodSelect != \'Cheque\'')])"}},{"key": "chequeRefundState","type": "select-field","className":"col-xs-6 col-sm-3 col-md-2","templateOptions":{"options":[{"value":"ACT","key":"ACT"},{"value":"NSW","key":"NSW"},{"value":"NT","key":"NT"},{"value":"QLD","key":"QLD"},{"value":"SA","key":"SA"},{"value":"TAS","key":"TAS"},{"value":"VIC","key":"VIC"},{"value":"WA","key":"WA"}],"label":"State","placeholder":"Select","hideCondition":"refundMethodSelect != 'Cheque'","canChangeWhenApproved":"Yes"},"validators": {"validation": "Validators.compose([ValidationService.required('true', 'refundMethodSelect != \'Cheque\'')])"}},{"key": "chequeRefundPostcode","type": "input-field","className":"col-xs-6 col-sm-3 col-md-2","templateOptions":{"label":"Postcode","hideCondition":"refundMethodSelect != 'Cheque'","canChangeWhenApproved":"Yes"},"validators": {"validation": "Validators.compose([ValidationService.required('true', 'refundMethodSelect != \'Cheque\''), ValidationService.isPostcode()])"}}]}],</v>
      </c>
      <c r="O22" t="str">
        <f ca="1">IF(INDIRECT("'Question Sets'!"&amp;SUBSTITUTE(ADDRESS(1,COLUMN(Table_Question_Sets[[#Headers],[Output Config]]),4),"1","")&amp;COLUMN()+1)&lt;&gt;"",INDIRECT("'Question Sets'!"&amp;SUBSTITUTE(ADDRESS(1,COLUMN(Table_Question_Sets[[#Headers],[Output Config]]),4),"1","")&amp;COLUMN()+1),"")</f>
        <v>"purchaseCompleted":[{"className": "row","fieldGroup":[{"key": "completeMessage","type": "content-field","className":"col-xs-12","templateOptions":{"content":{"customHTML":"&lt;p&gt;Thank you for purchasing Special Insurance Policy from ABC Insurance. Your invoice and policy documentation has been sent to your email address. %{ getUserType() == 'customer' &amp;&amp; !userHasAccount() ? 'You can now create a user account for our portal, which you can then use to manage your policy, generate a certificate of currency, or lodge a claim.' : '' }%&lt;/p&gt;&lt;p&gt;Thanks for doing business with us, and if you have any questions, please don't hesitate to call us.&lt;/p&gt;"}},"validators": {"validation": "Validators.compose([])"}}]}],</v>
      </c>
      <c r="P22" t="str">
        <f ca="1">IF(INDIRECT("'Question Sets'!"&amp;SUBSTITUTE(ADDRESS(1,COLUMN(Table_Question_Sets[[#Headers],[Output Config]]),4),"1","")&amp;COLUMN()+1)&lt;&gt;"",INDIRECT("'Question Sets'!"&amp;SUBSTITUTE(ADDRESS(1,COLUMN(Table_Question_Sets[[#Headers],[Output Config]]),4),"1","")&amp;COLUMN()+1),"")</f>
        <v>"agentDetails":[{"className": "row","fieldGroup":[{"key": "agentName","type": "input-field","className":"col-xs-12 col-sm-7 col-md-5","templateOptions":{"label":"Agent name"},"validators": {"validation": "Validators.compose([ValidationService.required('true', '')])"}},{"key": "agentPhone","type": "input-field","className":"col-xs-12 col-sm-5 col-md-3","templateOptions":{"container":{"style":"width:1;"},"label":"Agent phone","formatTextInput":"phoneNumber","addonLeft":{"class":"fa fa-phone"}},"validators": {"validation": "Validators.compose([ValidationService.required('true', ''), ValidationService.isPhoneNumber()])"}},{"key": "agentEmail","type": "input-field","className":"col-xs-12 col-sm-12 col-md-4","templateOptions":{"label":"Agent email"},"validators": {"validation": "Validators.compose([ValidationService.required('true', ''), ValidationService.isEmail()])"}},{"key": "agentHeading","type": "content-field","className":"col-xs-12","templateOptions":{"content":{"heading3":"Email to customer"}},"validators": {"validation": "Validators.compose([])"}},{"key": "agentSubject","type": "input-field","className":"col-xs-12","templateOptions":{"defaultValue":"'Your insurance quote'","label":"Subject line"},"validators": {"validation": "Validators.compose([ValidationService.required('true', '')])"}},{"key": "agentMessage","type": "textarea-field","className":"col-xs-12","templateOptions":{"label":"Message to customer","question":"If you would like the email to include a custom message for the customer, please enter that message here."},"validators": {"validation": "Validators.compose([])"}}]}],</v>
      </c>
      <c r="Q22" t="str">
        <f ca="1">IF(INDIRECT("'Question Sets'!"&amp;SUBSTITUTE(ADDRESS(1,COLUMN(Table_Question_Sets[[#Headers],[Output Config]]),4),"1","")&amp;COLUMN()+1)&lt;&gt;"",INDIRECT("'Question Sets'!"&amp;SUBSTITUTE(ADDRESS(1,COLUMN(Table_Question_Sets[[#Headers],[Output Config]]),4),"1","")&amp;COLUMN()+1),"")</f>
        <v>"enquiry":[{"className": "row","fieldGroup":[{"key": "enquiryHeading","type": "content-field","className":"col-xs-12","templateOptions":{"content":{"heading3":"Your contact details","paragraph":"Please enter or confirm your contact details."},"canChangeWhenApproved":"Yes"},"validators": {"validation": "Validators.compose([])"}},{"key": "enquiryName","type": "input-field","className":"col-xs-12 col-sm-6","templateOptions":{"defaultValue":"contactName","label":"Your name","canChangeWhenApproved":"Yes"},"validators": {"validation": "Validators.compose([ValidationService.required('true', '')])"}},{"key": "enquiryEmail","type": "input-field","className":"col-xs-12 col-sm-6","templateOptions":{"defaultValue":"contactEmail","label":"Email","canChangeWhenApproved":"Yes"},"validators": {"validation": "Validators.compose([ValidationService.required('true', ''), ValidationService.isEmail()])"}},{"key": "enquiryPhone","type": "input-field","className":"col-xs-12 col-sm-6","templateOptions":{"defaultValue":"contactPhone","label":"Phone","formatTextInput":"phoneNumber","addonLeft":{"class":"fa fa-phone"},"canChangeWhenApproved":"Yes"},"validators": {"validation": "Validators.compose([ValidationService.isPhoneNumber()])"}},{"key": "enquiryMobile","type": "input-field","className":"col-xs-12 col-sm-6","templateOptions":{"defaultValue":"contactMobile","label":"Mobile","formatTextInput":"phoneNumber","addonLeft":{"class":"fa fa-phone"},"canChangeWhenApproved":"Yes"},"validators": {"validation": "Validators.compose([ValidationService.required('true', ''), ValidationService.isPhoneNumber()])"}},{"key": "contactMethod","type": "buttons-field","className":"col-xs-12","templateOptions":{"options":[{"value":"Phone","key":"Phone","icon":"glyphicon glyphicon-earphone md"},{"value":"Email","key":"Email","icon":"glyphicon glyphicon-envelope md"}],"content":{"heading3":"Preferred contact method","paragraph":"How would you like us to contact you?&lt;br/&gt;&amp;nbsp;"},"canChangeWhenApproved":"Yes"},"validators": {"validation": "Validators.compose([ValidationService.required('true', '')])"}},{"key": "contactTimeOption","type": "radio-field","className":"col-xs-12","templateOptions":{"options":[{"value":"During business hours","key":"During business hours"},{"value":"After hours","key":"After hours"},{"value":"A different time","key":"A different time"}],"label":"Contact time","question":"When is the best time to call you?","hideCondition":"contactMethod != 'Phone'","canChangeWhenApproved":"Yes"},"validators": {"validation": "Validators.compose([ValidationService.required('true', 'contactMethod != \'Phone\'')])"}},{"key": "contactTimeExact","type": "input-field","className":"col-xs-12 col-sm-6","templateOptions":{"label":"Specific time","hideCondition":"contactMethod != 'Phone' || contactTimeOption != 'A different time'","canChangeWhenApproved":"Yes"},"validators": {"validation": "Validators.compose([ValidationService.required('true', 'contactMethod != \'Phone\' || contactTimeOption != \'A different time\'')])"}},{"key": "enquiryMessage","type": "textarea-field","className":"col-xs-12","templateOptions":{"content":{"heading3":"Optional message","paragraph":"Would you like to include any other information in your enquiry?"},"canChangeWhenApproved":"Yes"},"validators": {"validation": "Validators.compose([])"}}]}],</v>
      </c>
      <c r="R22" t="str">
        <f ca="1">IF(INDIRECT("'Question Sets'!"&amp;SUBSTITUTE(ADDRESS(1,COLUMN(Table_Question_Sets[[#Headers],[Output Config]]),4),"1","")&amp;COLUMN()+1)&lt;&gt;"",INDIRECT("'Question Sets'!"&amp;SUBSTITUTE(ADDRESS(1,COLUMN(Table_Question_Sets[[#Headers],[Output Config]]),4),"1","")&amp;COLUMN()+1),"")</f>
        <v>"review":[{"className": "row","fieldGroup":[{"key": "reviewTriggersList","type": "content-field","className":"col-xs-12","templateOptions":{"content":{"heading3":"What triggered this review?","customHTML":"&lt;p&gt;These are the active review triggers that resulted in the quote being referred for review:&lt;/p&gt;
%{ generateSummaryTableOfActiveTriggersOfType('review') }%"}},"validators": {"validation": "Validators.compose([])"}},{"key": "displayMembershipDetails","type": "content-field","className":"col-xs-12","templateOptions":{"content":{"heading3":"Membership details","customHTML":"&lt;p&gt;The membership details entered by the applicant are:&lt;/p&gt;&lt;ul&gt;&lt;li&gt;&lt;strong&gt;Name:&lt;/strong&gt; %{ contactName }%&lt;/li&gt;&lt;li&gt;&lt;strong&gt;Membership No:&lt;/strong&gt; %{ membershipNumber }%&lt;/li&gt;&lt;/ul&gt;"}},"validators": {"validation": "Validators.compose([])"}},{"key": "reviewMessage","type":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"Validators.compose([])"}},{"key": "manualEndorsement","type": "checkbox-field","className":"col-xs-12","templateOptions":{"placeholder":"Manually trigger endorsement","content":{"heading3":"Manual endorsement","paragraph":"Use this function to manually trigger an endorsement &lt;u&gt;once&lt;/u&gt; regardless of the presence of other endorsement triggers."},"affectsTriggers":"Yes"},"validators": {"validation": "Validators.compose([])"}},{"key": "manualEndorsementTimestamp","type": "hidden-field","className":"col-xs-1","templateOptions":{"calculatedValue":"now()","calculatedTrigger":"getCurrentWorkflowStep()"},"validators": {"validation": "Validators.compose([])"}}]}],</v>
      </c>
      <c r="S22" t="str">
        <f ca="1">IF(INDIRECT("'Question Sets'!"&amp;SUBSTITUTE(ADDRESS(1,COLUMN(Table_Question_Sets[[#Headers],[Output Config]]),4),"1","")&amp;COLUMN()+1)&lt;&gt;"",INDIRECT("'Question Sets'!"&amp;SUBSTITUTE(ADDRESS(1,COLUMN(Table_Question_Sets[[#Headers],[Output Config]]),4),"1","")&amp;COLUMN()+1),"")</f>
        <v>"reviewMessage":[{"className":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v>
      </c>
      <c r="T22" t="str">
        <f ca="1">IF(INDIRECT("'Question Sets'!"&amp;SUBSTITUTE(ADDRESS(1,COLUMN(Table_Question_Sets[[#Headers],[Output Config]]),4),"1","")&amp;COLUMN()+1)&lt;&gt;"",INDIRECT("'Question Sets'!"&amp;SUBSTITUTE(ADDRESS(1,COLUMN(Table_Question_Sets[[#Headers],[Output Config]]),4),"1","")&amp;COLUMN()+1),"")</f>
        <v>"endorsement":[{"className": "row","fieldGroup":[{"key": "endorsementTriggersList","type": "content-field","className":"col-xs-12","templateOptions":{"content":{"heading3":"What triggered this referral?","customHTML":"&lt;p&gt;These are the active review triggers that resulted in the quote being referred for endorsement:&lt;/p&gt;
%{ generateSummaryTableOfActiveTriggersOfType('endorsement') }%"}},"validators": {"validation": "Validators.compose([])"}},{"key": "endorsementDisclosureSummary","type": "content-field","className":"col-xs-12","templateOptions":{"content":{"heading3":"Disclosed details","paragraph":"The customer was asked to provide all relevant details in relation to the following Duty of Disclosure questions:","customHTML":"&lt;table class='summary-table'&gt;&lt;tr&gt;&lt;th class='summary-name'&gt;Question&lt;/th&gt;&lt;th class='summary-value'&gt;Relevant Details&lt;/th&gt;&lt;/tr&gt;%{ getCalculationResultByPath('triggers.endorsement.history') == true ? '&lt;tr&gt;&lt;td&gt;History&lt;/td&gt;&lt;td&gt;' + historyDetails + '&lt;/td&gt;&lt;/tr&gt;' : '' }% %{ getCalculationResultByPath('triggers.endorsement.insolvency') == true ? '&lt;tr&gt;&lt;td&gt;Insolvency&lt;/td&gt;&lt;td&gt;' + insolvencyDetails + '&lt;/td&gt;&lt;/tr&gt;' : '' }%&lt;/table&gt;"},"hideCondition":"getQuoteType() == 'cancellation' || getCalculationResultByPath('triggers.endorsement.history') != true &amp;&amp; getCalculationResultByPath('triggers.endorsement.insolvency') != true"},"validators": {"validation": "Validators.compose([])"}},{"key": "endorsementCoverSummary","type": "content-field","className":"col-xs-12","templateOptions":{"content":{"heading3":"Summary of cover","paragraph":"In performing your assessment, please consider the answers provided to the following questions:","customHTML":"&lt;table class='summary-table'&gt;&lt;tr&gt;&lt;th class='summary-name'&gt;Question&lt;/th&gt;&lt;th class='summary-value'&gt;Answer&lt;/th&gt;&lt;/tr&gt;&lt;tr&gt;&lt;td class='summary-name'&gt;Occupation&lt;/td&gt;&lt;td class='summary-value'&gt;%{occupation}%&lt;/td&gt;&lt;/tr&gt;&lt;tr&gt;&lt;td class='summary-name'&gt;Liability Limit&lt;/td&gt;&lt;td class='summary-value'&gt;%{currencyAsString(liabilityLimit)}%&lt;/td&gt;&lt;/tr&gt;&lt;tr&gt;&lt;td class='summary-name'&gt;Tools Cover&lt;/td&gt;&lt;td class='summary-value'&gt;%{currencyAsString(tools)}%&lt;/td&gt;&lt;/tr&gt;&lt;tr&gt;&lt;td class='summary-name'&gt;Turnover&lt;/td&gt;&lt;td class='summary-value'&gt;%{turnover}%&lt;/td&gt;&lt;/tr&gt;&lt;tr&gt;&lt;td class='summary-name'&gt;Employees&lt;/td&gt;&lt;td class='summary-value'&gt;%{employees}%&lt;/td&gt;&lt;/tr&gt;&lt;tr&gt;&lt;td class='summary-name'&gt;State&lt;/td&gt;&lt;td class='summary-value'&gt;%{ratingState}%&lt;/td&gt;&lt;/tr&gt;&lt;tr&gt;&lt;td class='summary-name'&gt;Policy Start Date&lt;/td&gt;&lt;td class='summary-value'&gt;%{policyStartDate}%&lt;/td&gt;&lt;/tr&gt;&lt;/table&gt;"},"hideCondition":"getQuoteType() == 'cancellation'"},"validators": {"validation": "Validators.compose([])"}},{"key": "endorsementCancellationSummary","type": "content-field","className":"col-xs-12","templateOptions":{"content":{"heading3":"Summary of cancellation","paragraph":"In performing your assessment, please consider the answers provided to the following questions:","customHTML":"&lt;table class='summary-table'&gt;&lt;tr&gt;&lt;th class='summary-name'&gt;Question&lt;/th&gt;&lt;th class='summary-value'&gt;Answer&lt;/th&gt;&lt;/tr&gt;&lt;tr&gt;&lt;td class='summary-name'&gt;Cancellation Date&lt;/td&gt;&lt;td class='summary-value'&gt;%{policyCancellationDate}%&lt;/td&gt;&lt;/tr&gt;&lt;tr&gt;&lt;td class='summary-name'&gt;Cancellation Reason&lt;/td&gt;&lt;td class='summary-value'&gt;%{ cancellationReason == 'Other' ? (cancellationReasonOther != '' ? cancellationReasonOther : 'Not provided') : (cancellationReason != '' ? cancellationReason : 'Not provided') }%&lt;/td&gt;&lt;/tr&gt;%{ cancellationReason == 'Switched to a competitor' ? '&lt;tr&gt;&lt;td&gt;Reason For Choosing Competitor&lt;/td&gt;&lt;td&gt;' + (cancellationCompetitorReason == 'Other' ? (cancellationCompetitorReasonOther != '' ? cancellationCompetitorReasonOther : 'Not provided') : (cancellationReason != '' ? cancellationCompetitorReason : 'Not provided')) + '&lt;/td&gt;&lt;/tr&gt;' : '' }%&lt;/table&gt;"},"hideCondition":"getQuoteType() != 'cancellation'"},"validators": {"validation": "Validators.compose([])"}},{"key": "loadingFactor","type": "input-field","className":"col-xs-12","templateOptions":{"defaultValue":"1","assumedValue":"1","content":{"heading3":"Premium loading ratio","paragraph":"If you would like to load the base premium on this quote, please enter a loading ratio, e.g. 1.3."},"hideCondition":"getQuoteType() == 'cancellation'","affectsPremium":"Yes"},"validators": {"validation": "Validators.compose([ValidationService.required('true', 'getQuoteType() == \'cancellation\''), ValidationService.isNumber()])"}},{"key": "additionalPremium","type": "input-field","className":"col-xs-12","templateOptions":{"assumedValue":"0","content":{"heading3":"Additional premium amount","paragraph":"If you would like to add a specific amount to the base premium please enter that amount here"},"formatTextInput":"currency","addonLeft":{"class":"fa fa-usd"},"hideCondition":"getQuoteType() == 'cancellation'","affectsPremium":"Yes"},"validators": {"validation": "Validators.compose([])"}},{"key": "specialConditions","type": "textarea-field","className":"col-xs-12","templateOptions":{"content":{"heading3":"Special conditions","paragraph":"Please enter any additional information you would like included in the endorsements section of the quote and policy schedules for this quote."},"hideCondition":"getQuoteType() == 'cancellation'"},"validators": {"validation": "Validators.compose([])"}},{"key": "endorsementMessage","type": "textarea-field","className":"col-xs-12","templateOptions":{"content":{"heading3":"Message to customer","paragraph":"If you would like to leave a message for the customer or agent, e.g. if you are returning the quote and would like to request more information, please enter that message here."}},"validators": {"validation": "Validators.compose([])"}}]}],</v>
      </c>
      <c r="U22" t="str">
        <f ca="1">IF(INDIRECT("'Question Sets'!"&amp;SUBSTITUTE(ADDRESS(1,COLUMN(Table_Question_Sets[[#Headers],[Output Config]]),4),"1","")&amp;COLUMN()+1)&lt;&gt;"",INDIRECT("'Question Sets'!"&amp;SUBSTITUTE(ADDRESS(1,COLUMN(Table_Question_Sets[[#Headers],[Output Config]]),4),"1","")&amp;COLUMN()+1),"")</f>
        <v>"endorsementMessage":[{"className": "row","fieldGroup":[{"key": "displayReviewMessage","type": "content-field","className":"col-xs-12","templateOptions":{"content":{"heading2":"Reviewer Message","paragraph":"When reviewing this quote, the reviewer recorded the following message for the customer:","customHTML":"&lt;div class='card'&gt;%{reviewMessage}%&lt;/div&gt;"},"hideCondition":"reviewMessage == null || reviewMessage == ''"},"validators": {"validation": "Validators.compose([])"}},{"key": "displayEndorsementMessage","type": "content-field","className":"col-xs-12","templateOptions":{"content":{"heading2":"Underwriter Message","paragraph":"When assessing your quote, the underwriter recorded the following message for the customer:","customHTML":"&lt;div class='card'&gt;%{endorsementMessage}%&lt;/div&gt;"},"hideCondition":"endorsementMessage == null || endorsementMessage == ''"},"validators": {"validation": "Validators.compose([])"}},{"key": "displaySpecialConditions","type": "content-field","className":"col-xs-12","templateOptions":{"content":{"heading2":"Special Conditions","paragraph":"Based on the assessment, the underwriter has imposed the following conditions on your policy. Please be adviced that they will be included in your policy schedule if you proceed with your policy purchase.","customHTML":"&lt;div class='card'&gt;%{specialConditions}%&lt;/div&gt;"},"hideCondition":"specialConditions == null || specialConditions == '' || getQuoteState() != 'approved'"},"validators": {"validation": "Validators.compose([])"}}]}],</v>
      </c>
      <c r="V22" t="str">
        <f ca="1">IF(INDIRECT("'Question Sets'!"&amp;SUBSTITUTE(ADDRESS(1,COLUMN(Table_Question_Sets[[#Headers],[Output Config]]),4),"1","")&amp;COLUMN()+1)&lt;&gt;"",INDIRECT("'Question Sets'!"&amp;SUBSTITUTE(ADDRESS(1,COLUMN(Table_Question_Sets[[#Headers],[Output Config]]),4),"1","")&amp;COLUMN()+1),"")</f>
        <v>"statusVariables":[{"className": "row","fieldGroup":[{"key": "variableUserType","type": "input-field","className":"col-xs-6 col-sm-4 col-md-3","templateOptions":{"calculatedValue":"getUserType()","label":"Variable User Type","disabledCondition": "true","canChangeWhenApproved":"Yes"},"validators": {"validation": "Validators.compose([])"}},{"key": "variableUserHasAccount","type": "input-field","className":"col-xs-6 col-sm-4 col-md-3","templateOptions":{"calculatedValue":"userHasAccount()","label":"Variable User Has Account","disabledCondition": "true","canChangeWhenApproved":"Yes"},"validators": {"validation": "Validators.compose([])"}},{"key": "variableCustomerHasAccount","type": "input-field","className":"col-xs-6 col-sm-4 col-md-3","templateOptions":{"calculatedValue":"customerHasAccount()","label":"Variable Customer Has Account","disabledCondition": "true","canChangeWhenApproved":"Yes"},"validators": {"validation": "Validators.compose([])"}},{"key": "variableQuoteHasCustomer","type": "input-field","className":"col-xs-6 col-sm-4 col-md-3","templateOptions":{"calculatedValue":"quoteHasCustomer()","label":"Variable Quote Has Customer","disabledCondition": "true","canChangeWhenApproved":"Yes"},"validators": {"validation": "Validators.compose([])"}},{"key": "variableQuoteHadCustomerOnCreation","type": "input-field","className":"col-xs-6 col-sm-4 col-md-3","templateOptions":{"calculatedValue":"'' + quoteHasCustomer()","calculatedTrigger":"userHasAccount()","label":"Variable Quote Had Customer On Creation","canChangeWhenApproved":"Yes"},"validators": {"validation": "Validators.compose([])"}},{"key": "variableQuoteType","type": "input-field","className":"col-xs-6 col-sm-4 col-md-3","templateOptions":{"calculatedValue":"getQuoteType()","label":"Variable Quote Type","disabledCondition": "true","canChangeWhenApproved":"Yes"},"validators": {"validation": "Validators.compose([])"}},{"key": "variableQuoteState","type": "input-field","className":"col-xs-6 col-sm-4 col-md-3","templateOptions":{"calculatedValue":"getQuoteState()","label":"Variable Quote State","disabledCondition": "true","canChangeWhenApproved":"Yes"},"validators": {"validation": "Validators.compose([])"}},{"key": "variableFinancialTransactionType","type": "input-field","className":"col-xs-6 col-sm-4 col-md-3","templateOptions":{"calculatedValue":"getCalculationResultByPath('payment.amountPayable') == null ? 'none' : !isCurrency(getCalculationResultByPath('payment.amountPayable')) ? 'none' : (currencyAsNumber(getCalculationResultByPath('payment.amountPayable')) == 0) ? 'none' : (currencyAsNumber(getCalculationResultByPath('payment.amountPayable')) &gt; 0) ? 'payment' : 'refund'","label":"Variable Financial Transaction Type","disabledCondition": "true","canChangeWhenApproved":"Yes"},"validators": {"validation": "Validators.compose([])"}},{"key": "variableReferrerURL","type": "input-field","className":"col-xs-6 col-sm-4 col-md-3","templateOptions":{"calculatedValue":"getReferrerUrl()","label":"Variable Referrer URL","disabledCondition": "true","canChangeWhenApproved":"Yes"},"validators": {"validation": "Validators.compose([])"}},{"key": "variableApplicationURL","type": "input-field","className":"col-xs-6 col-sm-4 col-md-3","templateOptions":{"calculatedValue":"getApplicationUrl()","label":"Variable Application URL","disabledCondition": "true","canChangeWhenApproved":"Yes"},"validators": {"validation": "Validators.compose([])"}},{"key": "variableAssetsFolderURL","type": "input-field","className":"col-xs-6 col-sm-4 col-md-3","templateOptions":{"calculatedValue":"getAssetsFolderUrl()","label":"Variable Assets Folder URL","disabledCondition": "true","canChangeWhenApproved":"Yes"},"validators": {"validation": "Validators.compose([])"}},{"key": "variableApplicationMode","type": "input-field","className":"col-xs-6 col-sm-4 col-md-3","templateOptions":{"calculatedValue":"getApplicationMode()","label":"Variable Application Mode","disabledCondition": "true","canChangeWhenApproved":"Yes"},"validators": {"validation": "Validators.compose([])"}},{"key": "variableProductEnvironment","type": "input-field","className":"col-xs-6 col-sm-4 col-md-3","templateOptions":{"calculatedValue":"getProductEnvironment()","label":"Variable Product Environment","disabledCondition": "true","canChangeWhenApproved":"Yes"},"validators": {"validation": "Validators.compose([])"}},{"key": "variableCurrentWorkflowStep","type": "input-field","className":"col-xs-6 col-sm-4 col-md-3","templateOptions":{"calculatedValue":"getCurrentWorkflowStep()","label":"Variable Current Workflow Step","disabledCondition": "true","canChangeWhenApproved":"Yes"},"validators": {"validation": "Validators.compose([])"}},{"key": "variablePreviousWorkflowStep1","type": "input-field","className":"col-xs-6 col-sm-4 col-md-3","templateOptions":{"calculatedValue":"getPreviousWorkflowStep(1)","label":"Variable Previous Workflow Step 1","disabledCondition": "true","canChangeWhenApproved":"Yes"},"validators": {"validation": "Validators.compose([])"}},{"key": "variablePreviousWorkflowStep2","type": "input-field","className":"col-xs-6 col-sm-4 col-md-3","templateOptions":{"calculatedValue":"getPreviousWorkflowStep(2)","label":"Variable Previous Workflow Step 2","disabledCondition": "true","canChangeWhenApproved":"Yes"},"validators": {"validation": "Validators.compose([])"}},{"key": "variablePreviousWorkflowStep3","type": "input-field","className":"col-xs-6 col-sm-4 col-md-3","templateOptions":{"calculatedValue":"getPreviousWorkflowStep(3)","label":"Variable Previous Workflow Step 3","disabledCondition": "true","canChangeWhenApproved":"Yes"},"validators": {"validation": "Validators.compose([])"}}]}],</v>
      </c>
      <c r="W22" t="str">
        <f ca="1">IF(INDIRECT("'Question Sets'!"&amp;SUBSTITUTE(ADDRESS(1,COLUMN(Table_Question_Sets[[#Headers],[Output Config]]),4),"1","")&amp;COLUMN()+1)&lt;&gt;"",INDIRECT("'Question Sets'!"&amp;SUBSTITUTE(ADDRESS(1,COLUMN(Table_Question_Sets[[#Headers],[Output Config]]),4),"1","")&amp;COLUMN()+1),"")</f>
        <v/>
      </c>
      <c r="X22" t="str">
        <f ca="1">IF(INDIRECT("'Question Sets'!"&amp;SUBSTITUTE(ADDRESS(1,COLUMN(Table_Question_Sets[[#Headers],[Output Config]]),4),"1","")&amp;COLUMN()+1)&lt;&gt;"",INDIRECT("'Question Sets'!"&amp;SUBSTITUTE(ADDRESS(1,COLUMN(Table_Question_Sets[[#Headers],[Output Config]]),4),"1","")&amp;COLUMN()+1),"")</f>
        <v/>
      </c>
      <c r="Y22" t="str">
        <f ca="1">IF(INDIRECT("'Question Sets'!"&amp;SUBSTITUTE(ADDRESS(1,COLUMN(Table_Question_Sets[[#Headers],[Output Config]]),4),"1","")&amp;COLUMN()+1)&lt;&gt;"",INDIRECT("'Question Sets'!"&amp;SUBSTITUTE(ADDRESS(1,COLUMN(Table_Question_Sets[[#Headers],[Output Config]]),4),"1","")&amp;COLUMN()+1),"")</f>
        <v/>
      </c>
      <c r="Z22" t="str">
        <f ca="1">IF(INDIRECT("'Question Sets'!"&amp;SUBSTITUTE(ADDRESS(1,COLUMN(Table_Question_Sets[[#Headers],[Output Config]]),4),"1","")&amp;COLUMN()+1)&lt;&gt;"",INDIRECT("'Question Sets'!"&amp;SUBSTITUTE(ADDRESS(1,COLUMN(Table_Question_Sets[[#Headers],[Output Config]]),4),"1","")&amp;COLUMN()+1),"")</f>
        <v/>
      </c>
      <c r="AA22" t="str">
        <f ca="1">IF(INDIRECT("'Question Sets'!"&amp;SUBSTITUTE(ADDRESS(1,COLUMN(Table_Question_Sets[[#Headers],[Output Config]]),4),"1","")&amp;COLUMN()+1)&lt;&gt;"",INDIRECT("'Question Sets'!"&amp;SUBSTITUTE(ADDRESS(1,COLUMN(Table_Question_Sets[[#Headers],[Output Config]]),4),"1","")&amp;COLUMN()+1),"")</f>
        <v/>
      </c>
      <c r="AB22" t="str">
        <f ca="1">IF(INDIRECT("'Question Sets'!"&amp;SUBSTITUTE(ADDRESS(1,COLUMN(Table_Question_Sets[[#Headers],[Output Config]]),4),"1","")&amp;COLUMN()+1)&lt;&gt;"",INDIRECT("'Question Sets'!"&amp;SUBSTITUTE(ADDRESS(1,COLUMN(Table_Question_Sets[[#Headers],[Output Config]]),4),"1","")&amp;COLUMN()+1),"")</f>
        <v/>
      </c>
      <c r="AC22" t="str">
        <f ca="1">IF(INDIRECT("'Question Sets'!"&amp;SUBSTITUTE(ADDRESS(1,COLUMN(Table_Question_Sets[[#Headers],[Output Config]]),4),"1","")&amp;COLUMN()+1)&lt;&gt;"",INDIRECT("'Question Sets'!"&amp;SUBSTITUTE(ADDRESS(1,COLUMN(Table_Question_Sets[[#Headers],[Output Config]]),4),"1","")&amp;COLUMN()+1),"")</f>
        <v/>
      </c>
      <c r="AD22" t="str">
        <f ca="1">IF(INDIRECT("'Question Sets'!"&amp;SUBSTITUTE(ADDRESS(1,COLUMN(Table_Question_Sets[[#Headers],[Output Config]]),4),"1","")&amp;COLUMN()+1)&lt;&gt;"",INDIRECT("'Question Sets'!"&amp;SUBSTITUTE(ADDRESS(1,COLUMN(Table_Question_Sets[[#Headers],[Output Config]]),4),"1","")&amp;COLUMN()+1),"")</f>
        <v/>
      </c>
      <c r="AE22" t="str">
        <f ca="1">IF(INDIRECT("'Question Sets'!"&amp;SUBSTITUTE(ADDRESS(1,COLUMN(Table_Question_Sets[[#Headers],[Output Config]]),4),"1","")&amp;COLUMN()+1)&lt;&gt;"",INDIRECT("'Question Sets'!"&amp;SUBSTITUTE(ADDRESS(1,COLUMN(Table_Question_Sets[[#Headers],[Output Config]]),4),"1","")&amp;COLUMN()+1),"")</f>
        <v/>
      </c>
      <c r="AF22" t="str">
        <f ca="1">IF(INDIRECT("'Question Sets'!"&amp;SUBSTITUTE(ADDRESS(1,COLUMN(Table_Question_Sets[[#Headers],[Output Config]]),4),"1","")&amp;COLUMN()+1)&lt;&gt;"",INDIRECT("'Question Sets'!"&amp;SUBSTITUTE(ADDRESS(1,COLUMN(Table_Question_Sets[[#Headers],[Output Config]]),4),"1","")&amp;COLUMN()+1),"")</f>
        <v/>
      </c>
      <c r="AG22" t="str">
        <f ca="1">IF(INDIRECT("'Question Sets'!"&amp;SUBSTITUTE(ADDRESS(1,COLUMN(Table_Question_Sets[[#Headers],[Output Config]]),4),"1","")&amp;COLUMN()+1)&lt;&gt;"",INDIRECT("'Question Sets'!"&amp;SUBSTITUTE(ADDRESS(1,COLUMN(Table_Question_Sets[[#Headers],[Output Config]]),4),"1","")&amp;COLUMN()+1),"")</f>
        <v/>
      </c>
      <c r="AH22" t="str">
        <f ca="1">IF(INDIRECT("'Question Sets'!"&amp;SUBSTITUTE(ADDRESS(1,COLUMN(Table_Question_Sets[[#Headers],[Output Config]]),4),"1","")&amp;COLUMN()+1)&lt;&gt;"",INDIRECT("'Question Sets'!"&amp;SUBSTITUTE(ADDRESS(1,COLUMN(Table_Question_Sets[[#Headers],[Output Config]]),4),"1","")&amp;COLUMN()+1),"")</f>
        <v/>
      </c>
      <c r="AI22" t="str">
        <f ca="1">IF(INDIRECT("'Question Sets'!"&amp;SUBSTITUTE(ADDRESS(1,COLUMN(Table_Question_Sets[[#Headers],[Output Config]]),4),"1","")&amp;COLUMN()+1)&lt;&gt;"",INDIRECT("'Question Sets'!"&amp;SUBSTITUTE(ADDRESS(1,COLUMN(Table_Question_Sets[[#Headers],[Output Config]]),4),"1","")&amp;COLUMN()+1),"")</f>
        <v/>
      </c>
      <c r="AJ22" t="str">
        <f ca="1">IF(INDIRECT("'Question Sets'!"&amp;SUBSTITUTE(ADDRESS(1,COLUMN(Table_Question_Sets[[#Headers],[Output Config]]),4),"1","")&amp;COLUMN()+1)&lt;&gt;"",INDIRECT("'Question Sets'!"&amp;SUBSTITUTE(ADDRESS(1,COLUMN(Table_Question_Sets[[#Headers],[Output Config]]),4),"1","")&amp;COLUMN()+1),"")</f>
        <v/>
      </c>
      <c r="AK22" t="str">
        <f ca="1">IF(INDIRECT("'Question Sets'!"&amp;SUBSTITUTE(ADDRESS(1,COLUMN(Table_Question_Sets[[#Headers],[Output Config]]),4),"1","")&amp;COLUMN()+1)&lt;&gt;"",INDIRECT("'Question Sets'!"&amp;SUBSTITUTE(ADDRESS(1,COLUMN(Table_Question_Sets[[#Headers],[Output Config]]),4),"1","")&amp;COLUMN()+1),"")</f>
        <v/>
      </c>
      <c r="AL22" t="str">
        <f ca="1">IF(INDIRECT("'Question Sets'!"&amp;SUBSTITUTE(ADDRESS(1,COLUMN(Table_Question_Sets[[#Headers],[Output Config]]),4),"1","")&amp;COLUMN()+1)&lt;&gt;"",INDIRECT("'Question Sets'!"&amp;SUBSTITUTE(ADDRESS(1,COLUMN(Table_Question_Sets[[#Headers],[Output Config]]),4),"1","")&amp;COLUMN()+1),"")</f>
        <v/>
      </c>
      <c r="AM22" t="str">
        <f ca="1">IF(INDIRECT("'Question Sets'!"&amp;SUBSTITUTE(ADDRESS(1,COLUMN(Table_Question_Sets[[#Headers],[Output Config]]),4),"1","")&amp;COLUMN()+1)&lt;&gt;"",INDIRECT("'Question Sets'!"&amp;SUBSTITUTE(ADDRESS(1,COLUMN(Table_Question_Sets[[#Headers],[Output Config]]),4),"1","")&amp;COLUMN()+1),"")</f>
        <v/>
      </c>
      <c r="AN22" t="str">
        <f ca="1">IF(INDIRECT("'Question Sets'!"&amp;SUBSTITUTE(ADDRESS(1,COLUMN(Table_Question_Sets[[#Headers],[Output Config]]),4),"1","")&amp;COLUMN()+1)&lt;&gt;"",INDIRECT("'Question Sets'!"&amp;SUBSTITUTE(ADDRESS(1,COLUMN(Table_Question_Sets[[#Headers],[Output Config]]),4),"1","")&amp;COLUMN()+1),"")</f>
        <v/>
      </c>
      <c r="AO22" t="str">
        <f ca="1">IF(INDIRECT("'Question Sets'!"&amp;SUBSTITUTE(ADDRESS(1,COLUMN(Table_Question_Sets[[#Headers],[Output Config]]),4),"1","")&amp;COLUMN()+1)&lt;&gt;"",INDIRECT("'Question Sets'!"&amp;SUBSTITUTE(ADDRESS(1,COLUMN(Table_Question_Sets[[#Headers],[Output Config]]),4),"1","")&amp;COLUMN()+1),"")</f>
        <v/>
      </c>
      <c r="AP22" t="str">
        <f ca="1">IF(INDIRECT("'Question Sets'!"&amp;SUBSTITUTE(ADDRESS(1,COLUMN(Table_Question_Sets[[#Headers],[Output Config]]),4),"1","")&amp;COLUMN()+1)&lt;&gt;"",INDIRECT("'Question Sets'!"&amp;SUBSTITUTE(ADDRESS(1,COLUMN(Table_Question_Sets[[#Headers],[Output Config]]),4),"1","")&amp;COLUMN()+1),"")</f>
        <v/>
      </c>
      <c r="AQ22" t="str">
        <f ca="1">IF(INDIRECT("'Question Sets'!"&amp;SUBSTITUTE(ADDRESS(1,COLUMN(Table_Question_Sets[[#Headers],[Output Config]]),4),"1","")&amp;COLUMN()+1)&lt;&gt;"",INDIRECT("'Question Sets'!"&amp;SUBSTITUTE(ADDRESS(1,COLUMN(Table_Question_Sets[[#Headers],[Output Config]]),4),"1","")&amp;COLUMN()+1),"")</f>
        <v/>
      </c>
      <c r="AR22" t="str">
        <f ca="1">IF(INDIRECT("'Question Sets'!"&amp;SUBSTITUTE(ADDRESS(1,COLUMN(Table_Question_Sets[[#Headers],[Output Config]]),4),"1","")&amp;COLUMN()+1)&lt;&gt;"",INDIRECT("'Question Sets'!"&amp;SUBSTITUTE(ADDRESS(1,COLUMN(Table_Question_Sets[[#Headers],[Output Config]]),4),"1","")&amp;COLUMN()+1),"")</f>
        <v/>
      </c>
      <c r="AS22" t="str">
        <f ca="1">IF(INDIRECT("'Question Sets'!"&amp;SUBSTITUTE(ADDRESS(1,COLUMN(Table_Question_Sets[[#Headers],[Output Config]]),4),"1","")&amp;COLUMN()+1)&lt;&gt;"",INDIRECT("'Question Sets'!"&amp;SUBSTITUTE(ADDRESS(1,COLUMN(Table_Question_Sets[[#Headers],[Output Config]]),4),"1","")&amp;COLUMN()+1),"")</f>
        <v/>
      </c>
      <c r="AT22" t="str">
        <f ca="1">IF(INDIRECT("'Question Sets'!"&amp;SUBSTITUTE(ADDRESS(1,COLUMN(Table_Question_Sets[[#Headers],[Output Config]]),4),"1","")&amp;COLUMN()+1)&lt;&gt;"",INDIRECT("'Question Sets'!"&amp;SUBSTITUTE(ADDRESS(1,COLUMN(Table_Question_Sets[[#Headers],[Output Config]]),4),"1","")&amp;COLUMN()+1),"")</f>
        <v/>
      </c>
      <c r="AU22" t="str">
        <f ca="1">IF(INDIRECT("'Question Sets'!"&amp;SUBSTITUTE(ADDRESS(1,COLUMN(Table_Question_Sets[[#Headers],[Output Config]]),4),"1","")&amp;COLUMN()+1)&lt;&gt;"",INDIRECT("'Question Sets'!"&amp;SUBSTITUTE(ADDRESS(1,COLUMN(Table_Question_Sets[[#Headers],[Output Config]]),4),"1","")&amp;COLUMN()+1),"")</f>
        <v/>
      </c>
      <c r="AV22" t="str">
        <f ca="1">IF(INDIRECT("'Question Sets'!"&amp;SUBSTITUTE(ADDRESS(1,COLUMN(Table_Question_Sets[[#Headers],[Output Config]]),4),"1","")&amp;COLUMN()+1)&lt;&gt;"",INDIRECT("'Question Sets'!"&amp;SUBSTITUTE(ADDRESS(1,COLUMN(Table_Question_Sets[[#Headers],[Output Config]]),4),"1","")&amp;COLUMN()+1),"")</f>
        <v/>
      </c>
      <c r="AW22" t="str">
        <f ca="1">IF(INDIRECT("'Question Sets'!"&amp;SUBSTITUTE(ADDRESS(1,COLUMN(Table_Question_Sets[[#Headers],[Output Config]]),4),"1","")&amp;COLUMN()+1)&lt;&gt;"",INDIRECT("'Question Sets'!"&amp;SUBSTITUTE(ADDRESS(1,COLUMN(Table_Question_Sets[[#Headers],[Output Config]]),4),"1","")&amp;COLUMN()+1),"")</f>
        <v/>
      </c>
      <c r="AX22" t="str">
        <f ca="1">IF(INDIRECT("'Question Sets'!"&amp;SUBSTITUTE(ADDRESS(1,COLUMN(Table_Question_Sets[[#Headers],[Output Config]]),4),"1","")&amp;COLUMN()+1)&lt;&gt;"",INDIRECT("'Question Sets'!"&amp;SUBSTITUTE(ADDRESS(1,COLUMN(Table_Question_Sets[[#Headers],[Output Config]]),4),"1","")&amp;COLUMN()+1),"")</f>
        <v/>
      </c>
      <c r="AY22" t="str">
        <f ca="1">IF(INDIRECT("'Question Sets'!"&amp;SUBSTITUTE(ADDRESS(1,COLUMN(Table_Question_Sets[[#Headers],[Output Config]]),4),"1","")&amp;COLUMN()+1)&lt;&gt;"",INDIRECT("'Question Sets'!"&amp;SUBSTITUTE(ADDRESS(1,COLUMN(Table_Question_Sets[[#Headers],[Output Config]]),4),"1","")&amp;COLUMN()+1),"")</f>
        <v/>
      </c>
      <c r="AZ22" t="str">
        <f ca="1">IF(INDIRECT("'Question Sets'!"&amp;SUBSTITUTE(ADDRESS(1,COLUMN(Table_Question_Sets[[#Headers],[Output Config]]),4),"1","")&amp;COLUMN()+1)&lt;&gt;"",INDIRECT("'Question Sets'!"&amp;SUBSTITUTE(ADDRESS(1,COLUMN(Table_Question_Sets[[#Headers],[Output Config]]),4),"1","")&amp;COLUMN()+1),"")</f>
        <v/>
      </c>
      <c r="BA22" t="str">
        <f ca="1">IF(INDIRECT("'Question Sets'!"&amp;SUBSTITUTE(ADDRESS(1,COLUMN(Table_Question_Sets[[#Headers],[Output Config]]),4),"1","")&amp;COLUMN()+1)&lt;&gt;"",INDIRECT("'Question Sets'!"&amp;SUBSTITUTE(ADDRESS(1,COLUMN(Table_Question_Sets[[#Headers],[Output Config]]),4),"1","")&amp;COLUMN()+1),"")</f>
        <v/>
      </c>
      <c r="BB22" s="6" t="s">
        <v>689</v>
      </c>
    </row>
    <row r="23" spans="2:54" ht="21" customHeight="1">
      <c r="B23" s="3" t="s">
        <v>107</v>
      </c>
      <c r="C23" s="6" t="s">
        <v>700</v>
      </c>
      <c r="D23" s="161" t="str">
        <f ca="1">IF(INDIRECT("'Repeating Question Sets'!"&amp;SUBSTITUTE(ADDRESS(1,COLUMN(Table_Repeating_Question_Sets[[#Headers],[Output Config]]),4),"1","")&amp;COLUMN()+1)&lt;&gt;"",INDIRECT("'Repeating Question Sets'!"&amp;SUBSTITUTE(ADDRESS(1,COLUMN(Table_Repeating_Question_Sets[[#Headers],[Output Config]]),4),"1","")&amp;COLUMN()+1),"")</f>
        <v>"testRepeating":[{"className": "row","fieldGroup":[{"key": "testRepeating[XX].firstName","type": "input-field","className":"col-xs-12 col-sm-5 col-md-4","templateOptions":{"label":"First name"},"validators": {"validation": "Validators.compose([ValidationService.required('true', ''), ValidationService.isName()])"}},{"key": "testRepeating[XX].lastName","type": "input-field","className":"col-xs-12 col-sm-7 col-md-8","templateOptions":{"label":"Last name"},"validators": {"validation": "Validators.compose([ValidationService.required('true', ''), ValidationService.isName()])"}}]}],</v>
      </c>
      <c r="E23" t="str">
        <f ca="1">IF(INDIRECT("'Repeating Question Sets'!"&amp;SUBSTITUTE(ADDRESS(1,COLUMN(Table_Repeating_Question_Sets[[#Headers],[Output Config]]),4),"1","")&amp;COLUMN()+1)&lt;&gt;"",INDIRECT("'Repeating Question Sets'!"&amp;SUBSTITUTE(ADDRESS(1,COLUMN(Table_Repeating_Question_Sets[[#Headers],[Output Config]]),4),"1","")&amp;COLUMN()+1),"")</f>
        <v>"repeating2":[{"className": "row","fieldGroup":[]}],</v>
      </c>
      <c r="F23" t="str">
        <f ca="1">IF(INDIRECT("'Repeating Question Sets'!"&amp;SUBSTITUTE(ADDRESS(1,COLUMN(Table_Repeating_Question_Sets[[#Headers],[Output Config]]),4),"1","")&amp;COLUMN()+1)&lt;&gt;"",INDIRECT("'Repeating Question Sets'!"&amp;SUBSTITUTE(ADDRESS(1,COLUMN(Table_Repeating_Question_Sets[[#Headers],[Output Config]]),4),"1","")&amp;COLUMN()+1),"")</f>
        <v>"repeating3":[{"className": "row","fieldGroup":[]}],</v>
      </c>
      <c r="G23" t="str">
        <f ca="1">IF(INDIRECT("'Repeating Question Sets'!"&amp;SUBSTITUTE(ADDRESS(1,COLUMN(Table_Repeating_Question_Sets[[#Headers],[Output Config]]),4),"1","")&amp;COLUMN()+1)&lt;&gt;"",INDIRECT("'Repeating Question Sets'!"&amp;SUBSTITUTE(ADDRESS(1,COLUMN(Table_Repeating_Question_Sets[[#Headers],[Output Config]]),4),"1","")&amp;COLUMN()+1),"")</f>
        <v>"repeating4":[{"className": "row","fieldGroup":[]}],</v>
      </c>
      <c r="H23"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I23" t="str">
        <f ca="1">IF(INDIRECT("'Repeating Question Sets'!"&amp;SUBSTITUTE(ADDRESS(1,COLUMN(Table_Repeating_Question_Sets[[#Headers],[Output Config]]),4),"1","")&amp;COLUMN()+1)&lt;&gt;"",INDIRECT("'Repeating Question Sets'!"&amp;SUBSTITUTE(ADDRESS(1,COLUMN(Table_Repeating_Question_Sets[[#Headers],[Output Config]]),4),"1","")&amp;COLUMN()+1),"")</f>
        <v/>
      </c>
      <c r="J23" t="str">
        <f ca="1">IF(INDIRECT("'Repeating Question Sets'!"&amp;SUBSTITUTE(ADDRESS(1,COLUMN(Table_Repeating_Question_Sets[[#Headers],[Output Config]]),4),"1","")&amp;COLUMN()+1)&lt;&gt;"",INDIRECT("'Repeating Question Sets'!"&amp;SUBSTITUTE(ADDRESS(1,COLUMN(Table_Repeating_Question_Sets[[#Headers],[Output Config]]),4),"1","")&amp;COLUMN()+1),"")</f>
        <v/>
      </c>
      <c r="K23" t="str">
        <f ca="1">IF(INDIRECT("'Repeating Question Sets'!"&amp;SUBSTITUTE(ADDRESS(1,COLUMN(Table_Repeating_Question_Sets[[#Headers],[Output Config]]),4),"1","")&amp;COLUMN()+1)&lt;&gt;"",INDIRECT("'Repeating Question Sets'!"&amp;SUBSTITUTE(ADDRESS(1,COLUMN(Table_Repeating_Question_Sets[[#Headers],[Output Config]]),4),"1","")&amp;COLUMN()+1),"")</f>
        <v/>
      </c>
      <c r="L23" t="str">
        <f ca="1">IF(INDIRECT("'Repeating Question Sets'!"&amp;SUBSTITUTE(ADDRESS(1,COLUMN(Table_Repeating_Question_Sets[[#Headers],[Output Config]]),4),"1","")&amp;COLUMN()+1)&lt;&gt;"",INDIRECT("'Repeating Question Sets'!"&amp;SUBSTITUTE(ADDRESS(1,COLUMN(Table_Repeating_Question_Sets[[#Headers],[Output Config]]),4),"1","")&amp;COLUMN()+1),"")</f>
        <v/>
      </c>
      <c r="M23" t="str">
        <f ca="1">IF(INDIRECT("'Repeating Question Sets'!"&amp;SUBSTITUTE(ADDRESS(1,COLUMN(Table_Repeating_Question_Sets[[#Headers],[Output Config]]),4),"1","")&amp;COLUMN()+1)&lt;&gt;"",INDIRECT("'Repeating Question Sets'!"&amp;SUBSTITUTE(ADDRESS(1,COLUMN(Table_Repeating_Question_Sets[[#Headers],[Output Config]]),4),"1","")&amp;COLUMN()+1),"")</f>
        <v/>
      </c>
      <c r="N23" t="str">
        <f ca="1">IF(INDIRECT("'Repeating Question Sets'!"&amp;SUBSTITUTE(ADDRESS(1,COLUMN(Table_Repeating_Question_Sets[[#Headers],[Output Config]]),4),"1","")&amp;COLUMN()+1)&lt;&gt;"",INDIRECT("'Repeating Question Sets'!"&amp;SUBSTITUTE(ADDRESS(1,COLUMN(Table_Repeating_Question_Sets[[#Headers],[Output Config]]),4),"1","")&amp;COLUMN()+1),"")</f>
        <v/>
      </c>
      <c r="O23" t="str">
        <f ca="1">IF(INDIRECT("'Repeating Question Sets'!"&amp;SUBSTITUTE(ADDRESS(1,COLUMN(Table_Repeating_Question_Sets[[#Headers],[Output Config]]),4),"1","")&amp;COLUMN()+1)&lt;&gt;"",INDIRECT("'Repeating Question Sets'!"&amp;SUBSTITUTE(ADDRESS(1,COLUMN(Table_Repeating_Question_Sets[[#Headers],[Output Config]]),4),"1","")&amp;COLUMN()+1),"")</f>
        <v/>
      </c>
      <c r="P23" t="str">
        <f ca="1">IF(INDIRECT("'Repeating Question Sets'!"&amp;SUBSTITUTE(ADDRESS(1,COLUMN(Table_Repeating_Question_Sets[[#Headers],[Output Config]]),4),"1","")&amp;COLUMN()+1)&lt;&gt;"",INDIRECT("'Repeating Question Sets'!"&amp;SUBSTITUTE(ADDRESS(1,COLUMN(Table_Repeating_Question_Sets[[#Headers],[Output Config]]),4),"1","")&amp;COLUMN()+1),"")</f>
        <v/>
      </c>
      <c r="Q23" t="str">
        <f ca="1">IF(INDIRECT("'Repeating Question Sets'!"&amp;SUBSTITUTE(ADDRESS(1,COLUMN(Table_Repeating_Question_Sets[[#Headers],[Output Config]]),4),"1","")&amp;COLUMN()+1)&lt;&gt;"",INDIRECT("'Repeating Question Sets'!"&amp;SUBSTITUTE(ADDRESS(1,COLUMN(Table_Repeating_Question_Sets[[#Headers],[Output Config]]),4),"1","")&amp;COLUMN()+1),"")</f>
        <v/>
      </c>
      <c r="R23" t="str">
        <f ca="1">IF(INDIRECT("'Repeating Question Sets'!"&amp;SUBSTITUTE(ADDRESS(1,COLUMN(Table_Repeating_Question_Sets[[#Headers],[Output Config]]),4),"1","")&amp;COLUMN()+1)&lt;&gt;"",INDIRECT("'Repeating Question Sets'!"&amp;SUBSTITUTE(ADDRESS(1,COLUMN(Table_Repeating_Question_Sets[[#Headers],[Output Config]]),4),"1","")&amp;COLUMN()+1),"")</f>
        <v/>
      </c>
      <c r="S23" t="str">
        <f ca="1">IF(INDIRECT("'Repeating Question Sets'!"&amp;SUBSTITUTE(ADDRESS(1,COLUMN(Table_Repeating_Question_Sets[[#Headers],[Output Config]]),4),"1","")&amp;COLUMN()+1)&lt;&gt;"",INDIRECT("'Repeating Question Sets'!"&amp;SUBSTITUTE(ADDRESS(1,COLUMN(Table_Repeating_Question_Sets[[#Headers],[Output Config]]),4),"1","")&amp;COLUMN()+1),"")</f>
        <v/>
      </c>
      <c r="T23" t="str">
        <f ca="1">IF(INDIRECT("'Repeating Question Sets'!"&amp;SUBSTITUTE(ADDRESS(1,COLUMN(Table_Repeating_Question_Sets[[#Headers],[Output Config]]),4),"1","")&amp;COLUMN()+1)&lt;&gt;"",INDIRECT("'Repeating Question Sets'!"&amp;SUBSTITUTE(ADDRESS(1,COLUMN(Table_Repeating_Question_Sets[[#Headers],[Output Config]]),4),"1","")&amp;COLUMN()+1),"")</f>
        <v/>
      </c>
      <c r="U23" t="str">
        <f ca="1">IF(INDIRECT("'Repeating Question Sets'!"&amp;SUBSTITUTE(ADDRESS(1,COLUMN(Table_Repeating_Question_Sets[[#Headers],[Output Config]]),4),"1","")&amp;COLUMN()+1)&lt;&gt;"",INDIRECT("'Repeating Question Sets'!"&amp;SUBSTITUTE(ADDRESS(1,COLUMN(Table_Repeating_Question_Sets[[#Headers],[Output Config]]),4),"1","")&amp;COLUMN()+1),"")</f>
        <v/>
      </c>
      <c r="V23" t="str">
        <f ca="1">IF(INDIRECT("'Repeating Question Sets'!"&amp;SUBSTITUTE(ADDRESS(1,COLUMN(Table_Repeating_Question_Sets[[#Headers],[Output Config]]),4),"1","")&amp;COLUMN()+1)&lt;&gt;"",INDIRECT("'Repeating Question Sets'!"&amp;SUBSTITUTE(ADDRESS(1,COLUMN(Table_Repeating_Question_Sets[[#Headers],[Output Config]]),4),"1","")&amp;COLUMN()+1),"")</f>
        <v/>
      </c>
      <c r="W23" t="str">
        <f ca="1">IF(INDIRECT("'Repeating Question Sets'!"&amp;SUBSTITUTE(ADDRESS(1,COLUMN(Table_Repeating_Question_Sets[[#Headers],[Output Config]]),4),"1","")&amp;COLUMN()+1)&lt;&gt;"",INDIRECT("'Repeating Question Sets'!"&amp;SUBSTITUTE(ADDRESS(1,COLUMN(Table_Repeating_Question_Sets[[#Headers],[Output Config]]),4),"1","")&amp;COLUMN()+1),"")</f>
        <v/>
      </c>
      <c r="X23" t="str">
        <f ca="1">IF(INDIRECT("'Repeating Question Sets'!"&amp;SUBSTITUTE(ADDRESS(1,COLUMN(Table_Repeating_Question_Sets[[#Headers],[Output Config]]),4),"1","")&amp;COLUMN()+1)&lt;&gt;"",INDIRECT("'Repeating Question Sets'!"&amp;SUBSTITUTE(ADDRESS(1,COLUMN(Table_Repeating_Question_Sets[[#Headers],[Output Config]]),4),"1","")&amp;COLUMN()+1),"")</f>
        <v/>
      </c>
      <c r="Y23" t="str">
        <f ca="1">IF(INDIRECT("'Repeating Question Sets'!"&amp;SUBSTITUTE(ADDRESS(1,COLUMN(Table_Repeating_Question_Sets[[#Headers],[Output Config]]),4),"1","")&amp;COLUMN()+1)&lt;&gt;"",INDIRECT("'Repeating Question Sets'!"&amp;SUBSTITUTE(ADDRESS(1,COLUMN(Table_Repeating_Question_Sets[[#Headers],[Output Config]]),4),"1","")&amp;COLUMN()+1),"")</f>
        <v/>
      </c>
      <c r="Z23" t="str">
        <f ca="1">IF(INDIRECT("'Repeating Question Sets'!"&amp;SUBSTITUTE(ADDRESS(1,COLUMN(Table_Repeating_Question_Sets[[#Headers],[Output Config]]),4),"1","")&amp;COLUMN()+1)&lt;&gt;"",INDIRECT("'Repeating Question Sets'!"&amp;SUBSTITUTE(ADDRESS(1,COLUMN(Table_Repeating_Question_Sets[[#Headers],[Output Config]]),4),"1","")&amp;COLUMN()+1),"")</f>
        <v/>
      </c>
      <c r="AA23" t="str">
        <f ca="1">IF(INDIRECT("'Repeating Question Sets'!"&amp;SUBSTITUTE(ADDRESS(1,COLUMN(Table_Repeating_Question_Sets[[#Headers],[Output Config]]),4),"1","")&amp;COLUMN()+1)&lt;&gt;"",INDIRECT("'Repeating Question Sets'!"&amp;SUBSTITUTE(ADDRESS(1,COLUMN(Table_Repeating_Question_Sets[[#Headers],[Output Config]]),4),"1","")&amp;COLUMN()+1),"")</f>
        <v/>
      </c>
      <c r="AB23" t="str">
        <f ca="1">IF(INDIRECT("'Repeating Question Sets'!"&amp;SUBSTITUTE(ADDRESS(1,COLUMN(Table_Repeating_Question_Sets[[#Headers],[Output Config]]),4),"1","")&amp;COLUMN()+1)&lt;&gt;"",INDIRECT("'Repeating Question Sets'!"&amp;SUBSTITUTE(ADDRESS(1,COLUMN(Table_Repeating_Question_Sets[[#Headers],[Output Config]]),4),"1","")&amp;COLUMN()+1),"")</f>
        <v/>
      </c>
      <c r="AC23" t="str">
        <f ca="1">IF(INDIRECT("'Repeating Question Sets'!"&amp;SUBSTITUTE(ADDRESS(1,COLUMN(Table_Repeating_Question_Sets[[#Headers],[Output Config]]),4),"1","")&amp;COLUMN()+1)&lt;&gt;"",INDIRECT("'Repeating Question Sets'!"&amp;SUBSTITUTE(ADDRESS(1,COLUMN(Table_Repeating_Question_Sets[[#Headers],[Output Config]]),4),"1","")&amp;COLUMN()+1),"")</f>
        <v/>
      </c>
      <c r="AD23" t="str">
        <f ca="1">IF(INDIRECT("'Repeating Question Sets'!"&amp;SUBSTITUTE(ADDRESS(1,COLUMN(Table_Repeating_Question_Sets[[#Headers],[Output Config]]),4),"1","")&amp;COLUMN()+1)&lt;&gt;"",INDIRECT("'Repeating Question Sets'!"&amp;SUBSTITUTE(ADDRESS(1,COLUMN(Table_Repeating_Question_Sets[[#Headers],[Output Config]]),4),"1","")&amp;COLUMN()+1),"")</f>
        <v/>
      </c>
      <c r="AE23" t="str">
        <f ca="1">IF(INDIRECT("'Repeating Question Sets'!"&amp;SUBSTITUTE(ADDRESS(1,COLUMN(Table_Repeating_Question_Sets[[#Headers],[Output Config]]),4),"1","")&amp;COLUMN()+1)&lt;&gt;"",INDIRECT("'Repeating Question Sets'!"&amp;SUBSTITUTE(ADDRESS(1,COLUMN(Table_Repeating_Question_Sets[[#Headers],[Output Config]]),4),"1","")&amp;COLUMN()+1),"")</f>
        <v/>
      </c>
      <c r="AF23" t="str">
        <f ca="1">IF(INDIRECT("'Repeating Question Sets'!"&amp;SUBSTITUTE(ADDRESS(1,COLUMN(Table_Repeating_Question_Sets[[#Headers],[Output Config]]),4),"1","")&amp;COLUMN()+1)&lt;&gt;"",INDIRECT("'Repeating Question Sets'!"&amp;SUBSTITUTE(ADDRESS(1,COLUMN(Table_Repeating_Question_Sets[[#Headers],[Output Config]]),4),"1","")&amp;COLUMN()+1),"")</f>
        <v/>
      </c>
      <c r="AG23" t="str">
        <f ca="1">IF(INDIRECT("'Repeating Question Sets'!"&amp;SUBSTITUTE(ADDRESS(1,COLUMN(Table_Repeating_Question_Sets[[#Headers],[Output Config]]),4),"1","")&amp;COLUMN()+1)&lt;&gt;"",INDIRECT("'Repeating Question Sets'!"&amp;SUBSTITUTE(ADDRESS(1,COLUMN(Table_Repeating_Question_Sets[[#Headers],[Output Config]]),4),"1","")&amp;COLUMN()+1),"")</f>
        <v/>
      </c>
      <c r="AH23" t="str">
        <f ca="1">IF(INDIRECT("'Repeating Question Sets'!"&amp;SUBSTITUTE(ADDRESS(1,COLUMN(Table_Repeating_Question_Sets[[#Headers],[Output Config]]),4),"1","")&amp;COLUMN()+1)&lt;&gt;"",INDIRECT("'Repeating Question Sets'!"&amp;SUBSTITUTE(ADDRESS(1,COLUMN(Table_Repeating_Question_Sets[[#Headers],[Output Config]]),4),"1","")&amp;COLUMN()+1),"")</f>
        <v/>
      </c>
      <c r="AI23" t="str">
        <f ca="1">IF(INDIRECT("'Repeating Question Sets'!"&amp;SUBSTITUTE(ADDRESS(1,COLUMN(Table_Repeating_Question_Sets[[#Headers],[Output Config]]),4),"1","")&amp;COLUMN()+1)&lt;&gt;"",INDIRECT("'Repeating Question Sets'!"&amp;SUBSTITUTE(ADDRESS(1,COLUMN(Table_Repeating_Question_Sets[[#Headers],[Output Config]]),4),"1","")&amp;COLUMN()+1),"")</f>
        <v/>
      </c>
      <c r="AJ23" t="str">
        <f ca="1">IF(INDIRECT("'Repeating Question Sets'!"&amp;SUBSTITUTE(ADDRESS(1,COLUMN(Table_Repeating_Question_Sets[[#Headers],[Output Config]]),4),"1","")&amp;COLUMN()+1)&lt;&gt;"",INDIRECT("'Repeating Question Sets'!"&amp;SUBSTITUTE(ADDRESS(1,COLUMN(Table_Repeating_Question_Sets[[#Headers],[Output Config]]),4),"1","")&amp;COLUMN()+1),"")</f>
        <v/>
      </c>
      <c r="AK23" t="str">
        <f ca="1">IF(INDIRECT("'Repeating Question Sets'!"&amp;SUBSTITUTE(ADDRESS(1,COLUMN(Table_Repeating_Question_Sets[[#Headers],[Output Config]]),4),"1","")&amp;COLUMN()+1)&lt;&gt;"",INDIRECT("'Repeating Question Sets'!"&amp;SUBSTITUTE(ADDRESS(1,COLUMN(Table_Repeating_Question_Sets[[#Headers],[Output Config]]),4),"1","")&amp;COLUMN()+1),"")</f>
        <v/>
      </c>
      <c r="AL23" t="str">
        <f ca="1">IF(INDIRECT("'Repeating Question Sets'!"&amp;SUBSTITUTE(ADDRESS(1,COLUMN(Table_Repeating_Question_Sets[[#Headers],[Output Config]]),4),"1","")&amp;COLUMN()+1)&lt;&gt;"",INDIRECT("'Repeating Question Sets'!"&amp;SUBSTITUTE(ADDRESS(1,COLUMN(Table_Repeating_Question_Sets[[#Headers],[Output Config]]),4),"1","")&amp;COLUMN()+1),"")</f>
        <v/>
      </c>
      <c r="AM23" t="str">
        <f ca="1">IF(INDIRECT("'Repeating Question Sets'!"&amp;SUBSTITUTE(ADDRESS(1,COLUMN(Table_Repeating_Question_Sets[[#Headers],[Output Config]]),4),"1","")&amp;COLUMN()+1)&lt;&gt;"",INDIRECT("'Repeating Question Sets'!"&amp;SUBSTITUTE(ADDRESS(1,COLUMN(Table_Repeating_Question_Sets[[#Headers],[Output Config]]),4),"1","")&amp;COLUMN()+1),"")</f>
        <v/>
      </c>
      <c r="AN23" t="str">
        <f ca="1">IF(INDIRECT("'Repeating Question Sets'!"&amp;SUBSTITUTE(ADDRESS(1,COLUMN(Table_Repeating_Question_Sets[[#Headers],[Output Config]]),4),"1","")&amp;COLUMN()+1)&lt;&gt;"",INDIRECT("'Repeating Question Sets'!"&amp;SUBSTITUTE(ADDRESS(1,COLUMN(Table_Repeating_Question_Sets[[#Headers],[Output Config]]),4),"1","")&amp;COLUMN()+1),"")</f>
        <v/>
      </c>
      <c r="AO23" t="str">
        <f ca="1">IF(INDIRECT("'Repeating Question Sets'!"&amp;SUBSTITUTE(ADDRESS(1,COLUMN(Table_Repeating_Question_Sets[[#Headers],[Output Config]]),4),"1","")&amp;COLUMN()+1)&lt;&gt;"",INDIRECT("'Repeating Question Sets'!"&amp;SUBSTITUTE(ADDRESS(1,COLUMN(Table_Repeating_Question_Sets[[#Headers],[Output Config]]),4),"1","")&amp;COLUMN()+1),"")</f>
        <v/>
      </c>
      <c r="AP23" t="str">
        <f ca="1">IF(INDIRECT("'Repeating Question Sets'!"&amp;SUBSTITUTE(ADDRESS(1,COLUMN(Table_Repeating_Question_Sets[[#Headers],[Output Config]]),4),"1","")&amp;COLUMN()+1)&lt;&gt;"",INDIRECT("'Repeating Question Sets'!"&amp;SUBSTITUTE(ADDRESS(1,COLUMN(Table_Repeating_Question_Sets[[#Headers],[Output Config]]),4),"1","")&amp;COLUMN()+1),"")</f>
        <v/>
      </c>
      <c r="AQ23" t="str">
        <f ca="1">IF(INDIRECT("'Repeating Question Sets'!"&amp;SUBSTITUTE(ADDRESS(1,COLUMN(Table_Repeating_Question_Sets[[#Headers],[Output Config]]),4),"1","")&amp;COLUMN()+1)&lt;&gt;"",INDIRECT("'Repeating Question Sets'!"&amp;SUBSTITUTE(ADDRESS(1,COLUMN(Table_Repeating_Question_Sets[[#Headers],[Output Config]]),4),"1","")&amp;COLUMN()+1),"")</f>
        <v/>
      </c>
      <c r="AR23" t="str">
        <f ca="1">IF(INDIRECT("'Repeating Question Sets'!"&amp;SUBSTITUTE(ADDRESS(1,COLUMN(Table_Repeating_Question_Sets[[#Headers],[Output Config]]),4),"1","")&amp;COLUMN()+1)&lt;&gt;"",INDIRECT("'Repeating Question Sets'!"&amp;SUBSTITUTE(ADDRESS(1,COLUMN(Table_Repeating_Question_Sets[[#Headers],[Output Config]]),4),"1","")&amp;COLUMN()+1),"")</f>
        <v/>
      </c>
      <c r="AS23" t="str">
        <f ca="1">IF(INDIRECT("'Repeating Question Sets'!"&amp;SUBSTITUTE(ADDRESS(1,COLUMN(Table_Repeating_Question_Sets[[#Headers],[Output Config]]),4),"1","")&amp;COLUMN()+1)&lt;&gt;"",INDIRECT("'Repeating Question Sets'!"&amp;SUBSTITUTE(ADDRESS(1,COLUMN(Table_Repeating_Question_Sets[[#Headers],[Output Config]]),4),"1","")&amp;COLUMN()+1),"")</f>
        <v/>
      </c>
      <c r="AT23" t="str">
        <f ca="1">IF(INDIRECT("'Repeating Question Sets'!"&amp;SUBSTITUTE(ADDRESS(1,COLUMN(Table_Repeating_Question_Sets[[#Headers],[Output Config]]),4),"1","")&amp;COLUMN()+1)&lt;&gt;"",INDIRECT("'Repeating Question Sets'!"&amp;SUBSTITUTE(ADDRESS(1,COLUMN(Table_Repeating_Question_Sets[[#Headers],[Output Config]]),4),"1","")&amp;COLUMN()+1),"")</f>
        <v/>
      </c>
      <c r="AU23" t="str">
        <f ca="1">IF(INDIRECT("'Repeating Question Sets'!"&amp;SUBSTITUTE(ADDRESS(1,COLUMN(Table_Repeating_Question_Sets[[#Headers],[Output Config]]),4),"1","")&amp;COLUMN()+1)&lt;&gt;"",INDIRECT("'Repeating Question Sets'!"&amp;SUBSTITUTE(ADDRESS(1,COLUMN(Table_Repeating_Question_Sets[[#Headers],[Output Config]]),4),"1","")&amp;COLUMN()+1),"")</f>
        <v/>
      </c>
      <c r="AV23" t="str">
        <f ca="1">IF(INDIRECT("'Repeating Question Sets'!"&amp;SUBSTITUTE(ADDRESS(1,COLUMN(Table_Repeating_Question_Sets[[#Headers],[Output Config]]),4),"1","")&amp;COLUMN()+1)&lt;&gt;"",INDIRECT("'Repeating Question Sets'!"&amp;SUBSTITUTE(ADDRESS(1,COLUMN(Table_Repeating_Question_Sets[[#Headers],[Output Config]]),4),"1","")&amp;COLUMN()+1),"")</f>
        <v/>
      </c>
      <c r="AW23" t="str">
        <f ca="1">IF(INDIRECT("'Repeating Question Sets'!"&amp;SUBSTITUTE(ADDRESS(1,COLUMN(Table_Repeating_Question_Sets[[#Headers],[Output Config]]),4),"1","")&amp;COLUMN()+1)&lt;&gt;"",INDIRECT("'Repeating Question Sets'!"&amp;SUBSTITUTE(ADDRESS(1,COLUMN(Table_Repeating_Question_Sets[[#Headers],[Output Config]]),4),"1","")&amp;COLUMN()+1),"")</f>
        <v/>
      </c>
      <c r="AX23" t="str">
        <f ca="1">IF(INDIRECT("'Repeating Question Sets'!"&amp;SUBSTITUTE(ADDRESS(1,COLUMN(Table_Repeating_Question_Sets[[#Headers],[Output Config]]),4),"1","")&amp;COLUMN()+1)&lt;&gt;"",INDIRECT("'Repeating Question Sets'!"&amp;SUBSTITUTE(ADDRESS(1,COLUMN(Table_Repeating_Question_Sets[[#Headers],[Output Config]]),4),"1","")&amp;COLUMN()+1),"")</f>
        <v/>
      </c>
      <c r="AY23" t="str">
        <f ca="1">IF(INDIRECT("'Repeating Question Sets'!"&amp;SUBSTITUTE(ADDRESS(1,COLUMN(Table_Repeating_Question_Sets[[#Headers],[Output Config]]),4),"1","")&amp;COLUMN()+1)&lt;&gt;"",INDIRECT("'Repeating Question Sets'!"&amp;SUBSTITUTE(ADDRESS(1,COLUMN(Table_Repeating_Question_Sets[[#Headers],[Output Config]]),4),"1","")&amp;COLUMN()+1),"")</f>
        <v/>
      </c>
      <c r="AZ23" t="str">
        <f ca="1">IF(INDIRECT("'Repeating Question Sets'!"&amp;SUBSTITUTE(ADDRESS(1,COLUMN(Table_Repeating_Question_Sets[[#Headers],[Output Config]]),4),"1","")&amp;COLUMN()+1)&lt;&gt;"",INDIRECT("'Repeating Question Sets'!"&amp;SUBSTITUTE(ADDRESS(1,COLUMN(Table_Repeating_Question_Sets[[#Headers],[Output Config]]),4),"1","")&amp;COLUMN()+1),"")</f>
        <v/>
      </c>
      <c r="BA23" t="str">
        <f ca="1">IF(INDIRECT("'Repeating Question Sets'!"&amp;SUBSTITUTE(ADDRESS(1,COLUMN(Table_Repeating_Question_Sets[[#Headers],[Output Config]]),4),"1","")&amp;COLUMN()+1)&lt;&gt;"",INDIRECT("'Repeating Question Sets'!"&amp;SUBSTITUTE(ADDRESS(1,COLUMN(Table_Repeating_Question_Sets[[#Headers],[Output Config]]),4),"1","")&amp;COLUMN()+1),"")</f>
        <v/>
      </c>
      <c r="BB23" s="6" t="s">
        <v>701</v>
      </c>
    </row>
    <row r="25" spans="2:54" ht="29.25" thickBot="1">
      <c r="B25" s="4" t="s">
        <v>54</v>
      </c>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row>
    <row r="27" spans="2:54" ht="15">
      <c r="C27" s="6" t="s">
        <v>640</v>
      </c>
      <c r="D27" s="159" t="s">
        <v>110</v>
      </c>
      <c r="E27" s="6" t="s">
        <v>111</v>
      </c>
      <c r="F27" s="6" t="s">
        <v>112</v>
      </c>
      <c r="G27" s="6" t="s">
        <v>113</v>
      </c>
      <c r="H27" s="6" t="s">
        <v>114</v>
      </c>
      <c r="I27" s="6" t="s">
        <v>115</v>
      </c>
      <c r="J27" s="6" t="s">
        <v>116</v>
      </c>
      <c r="K27" s="6" t="s">
        <v>117</v>
      </c>
      <c r="L27" s="6" t="s">
        <v>118</v>
      </c>
      <c r="M27" s="6" t="s">
        <v>119</v>
      </c>
      <c r="N27" s="6" t="s">
        <v>641</v>
      </c>
      <c r="O27" s="6" t="s">
        <v>642</v>
      </c>
      <c r="P27" s="6" t="s">
        <v>643</v>
      </c>
      <c r="Q27" s="6" t="s">
        <v>644</v>
      </c>
      <c r="R27" s="6" t="s">
        <v>645</v>
      </c>
      <c r="S27" s="6" t="s">
        <v>646</v>
      </c>
      <c r="T27" s="6" t="s">
        <v>647</v>
      </c>
      <c r="U27" s="6" t="s">
        <v>648</v>
      </c>
      <c r="V27" s="6" t="s">
        <v>649</v>
      </c>
      <c r="W27" s="6" t="s">
        <v>650</v>
      </c>
      <c r="X27" s="6" t="s">
        <v>651</v>
      </c>
      <c r="Y27" s="6" t="s">
        <v>652</v>
      </c>
      <c r="Z27" s="6" t="s">
        <v>653</v>
      </c>
      <c r="AA27" s="6" t="s">
        <v>654</v>
      </c>
      <c r="AB27" s="6" t="s">
        <v>655</v>
      </c>
      <c r="AC27" s="6" t="s">
        <v>656</v>
      </c>
      <c r="AD27" s="6" t="s">
        <v>657</v>
      </c>
      <c r="AE27" s="6" t="s">
        <v>658</v>
      </c>
      <c r="AF27" s="6" t="s">
        <v>659</v>
      </c>
      <c r="AG27" s="6" t="s">
        <v>660</v>
      </c>
      <c r="AH27" s="6" t="s">
        <v>661</v>
      </c>
      <c r="AI27" s="6" t="s">
        <v>662</v>
      </c>
      <c r="AJ27" s="6" t="s">
        <v>663</v>
      </c>
      <c r="AK27" s="6" t="s">
        <v>664</v>
      </c>
      <c r="AL27" s="6" t="s">
        <v>665</v>
      </c>
      <c r="AM27" s="6" t="s">
        <v>666</v>
      </c>
      <c r="AN27" s="6" t="s">
        <v>667</v>
      </c>
      <c r="AO27" s="6" t="s">
        <v>668</v>
      </c>
      <c r="AP27" s="6" t="s">
        <v>669</v>
      </c>
      <c r="AQ27" s="6" t="s">
        <v>670</v>
      </c>
      <c r="AR27" s="6" t="s">
        <v>671</v>
      </c>
      <c r="AS27" s="6" t="s">
        <v>672</v>
      </c>
      <c r="AT27" s="6" t="s">
        <v>673</v>
      </c>
      <c r="AU27" s="6" t="s">
        <v>674</v>
      </c>
      <c r="AV27" s="6" t="s">
        <v>675</v>
      </c>
      <c r="AW27" s="6" t="s">
        <v>676</v>
      </c>
      <c r="AX27" s="6" t="s">
        <v>677</v>
      </c>
      <c r="AY27" s="6" t="s">
        <v>678</v>
      </c>
      <c r="AZ27" s="6" t="s">
        <v>679</v>
      </c>
      <c r="BA27" s="6" t="s">
        <v>680</v>
      </c>
      <c r="BB27" s="6" t="s">
        <v>681</v>
      </c>
    </row>
    <row r="28" spans="2:54" ht="15">
      <c r="B28" s="3" t="s">
        <v>65</v>
      </c>
      <c r="C28" s="158" t="s">
        <v>702</v>
      </c>
      <c r="D28" s="162" t="str">
        <f ca="1" xml:space="preserve">
IF(OFFSET(Table_Question_Sets[[#Headers],[Property]],MATCH("Rating Primary",Table_Question_Sets[Property],0),MATCH("Invalid Rollup",Table_Question_Sets[#Headers],0)-1,1,1)="Yes","""incomplete""",
IF(OFFSET(Table_Question_Sets[[#Headers],[Property]],MATCH("Rating Secondary",Table_Question_Sets[Property],0),MATCH("Invalid Rollup",Table_Question_Sets[#Headers],0)-1,1,1)="Yes","""premiumEstimate""",
IF(OR(OFFSET(Table_Question_Sets[[#Headers],[Property]],MATCH("Details",Table_Question_Sets[Property],0),MATCH("Invalid Rollup",Table_Question_Sets[#Headers],0)-1,1,1)="Yes",OFFSET(Table_Question_Sets[[#Headers],[Property]],MATCH("Disclosure",Table_Question_Sets[Property],0),MATCH("Invalid Rollup",Table_Question_Sets[#Headers],0)-1,1,1)="Yes"),"""premiumComplete""","""bindingQuote""")))</f>
        <v>"premiumComplete"</v>
      </c>
      <c r="E28" s="157"/>
      <c r="F28" s="157"/>
      <c r="G28" s="157"/>
      <c r="H28" s="157"/>
      <c r="I28" s="157"/>
      <c r="J28" s="157"/>
      <c r="K28" s="157"/>
      <c r="L28" s="157"/>
      <c r="M28" s="157"/>
      <c r="N28" s="157"/>
      <c r="O28" s="157"/>
      <c r="P28" s="157"/>
      <c r="Q28" s="157"/>
      <c r="R28" s="157"/>
      <c r="S28" s="157"/>
      <c r="T28" s="157"/>
      <c r="U28" s="157"/>
      <c r="V28" s="157"/>
      <c r="W28" s="157"/>
      <c r="X28" s="157"/>
      <c r="Y28" s="157"/>
      <c r="Z28" s="157"/>
      <c r="AA28" s="157"/>
      <c r="AB28" s="157"/>
      <c r="AC28" s="157"/>
      <c r="AD28" s="157"/>
      <c r="AE28" s="157"/>
      <c r="AF28" s="157"/>
      <c r="AG28" s="157"/>
      <c r="AH28" s="157"/>
      <c r="AI28" s="157"/>
      <c r="AJ28" s="157"/>
      <c r="AK28" s="157"/>
      <c r="AL28" s="157"/>
      <c r="AM28" s="157"/>
      <c r="AN28" s="157"/>
      <c r="AO28" s="157"/>
      <c r="AP28" s="157"/>
      <c r="AQ28" s="157"/>
      <c r="AR28" s="157"/>
      <c r="AS28" s="157"/>
      <c r="AT28" s="157"/>
      <c r="AU28" s="157"/>
      <c r="AV28" s="157"/>
      <c r="AW28" s="157"/>
      <c r="AX28" s="157"/>
      <c r="AY28" s="157"/>
      <c r="AZ28" s="157"/>
      <c r="BA28" s="157"/>
      <c r="BB28" s="154" t="s">
        <v>703</v>
      </c>
    </row>
    <row r="29" spans="2:54" ht="21" customHeight="1">
      <c r="B29" s="3" t="s">
        <v>704</v>
      </c>
      <c r="C29" s="154" t="s">
        <v>705</v>
      </c>
      <c r="D29" s="162" t="str">
        <f ca="1">IF(INDIRECT("'Question Sets'!"&amp;SUBSTITUTE(ADDRESS(1,COLUMN(Table_Question_Sets[[#Headers],[Output Calculation]]),4),"1","")&amp;COLUMN()+1)&lt;&gt;"",INDIRECT("'Question Sets'!"&amp;SUBSTITUTE(ADDRESS(1,COLUMN(Table_Question_Sets[[#Headers],[Output Calculation]]),4),"1","")&amp;COLUMN()+1),"")</f>
        <v>"ratingPrimary":{"occupation": "Arborist/Tree Surgeon Trade","liabilityLimit": "$5,000,000.00","tools": "$1,000.00","turnover": "150k-300k","employees": "3","ratingState": "VIC","manualEndorsementResetTimestamp": "1619406956104"},</v>
      </c>
      <c r="E29" s="162" t="str">
        <f ca="1">IF(INDIRECT("'Question Sets'!"&amp;SUBSTITUTE(ADDRESS(1,COLUMN(Table_Question_Sets[[#Headers],[Output Calculation]]),4),"1","")&amp;COLUMN()+1)&lt;&gt;"",INDIRECT("'Question Sets'!"&amp;SUBSTITUTE(ADDRESS(1,COLUMN(Table_Question_Sets[[#Headers],[Output Calculation]]),4),"1","")&amp;COLUMN()+1),"")</f>
        <v>"ratingSecondary":{},</v>
      </c>
      <c r="F29" s="162" t="str">
        <f ca="1">IF(INDIRECT("'Question Sets'!"&amp;SUBSTITUTE(ADDRESS(1,COLUMN(Table_Question_Sets[[#Headers],[Output Calculation]]),4),"1","")&amp;COLUMN()+1)&lt;&gt;"",INDIRECT("'Question Sets'!"&amp;SUBSTITUTE(ADDRESS(1,COLUMN(Table_Question_Sets[[#Headers],[Output Calculation]]),4),"1","")&amp;COLUMN()+1),"")</f>
        <v>"dates":{"policyStartDate": "26/04/2021","policyEndDate": "26/05/2021","policyCancellationDate": "26/04/2021","policyCancellationDateInput": "26/04/2021"},</v>
      </c>
      <c r="G29" s="162" t="str">
        <f ca="1">IF(INDIRECT("'Question Sets'!"&amp;SUBSTITUTE(ADDRESS(1,COLUMN(Table_Question_Sets[[#Headers],[Output Calculation]]),4),"1","")&amp;COLUMN()+1)&lt;&gt;"",INDIRECT("'Question Sets'!"&amp;SUBSTITUTE(ADDRESS(1,COLUMN(Table_Question_Sets[[#Headers],[Output Calculation]]),4),"1","")&amp;COLUMN()+1),"")</f>
        <v>"contact":{"contactName": "Carl Andersson","contactEmail": "carlandersson78@gmail.com","contactPhone": "0490032850","contactMobile": "0490032850"},</v>
      </c>
      <c r="H29" s="162" t="str">
        <f ca="1">IF(INDIRECT("'Question Sets'!"&amp;SUBSTITUTE(ADDRESS(1,COLUMN(Table_Question_Sets[[#Headers],[Output Calculation]]),4),"1","")&amp;COLUMN()+1)&lt;&gt;"",INDIRECT("'Question Sets'!"&amp;SUBSTITUTE(ADDRESS(1,COLUMN(Table_Question_Sets[[#Headers],[Output Calculation]]),4),"1","")&amp;COLUMN()+1),"")</f>
        <v>"details":{"insuredFullName": "Carl Andersson","membershipNumber": "4242","insuredAddress": "6 Nobel Close","insuredTown": "Greensborough","insuredState": "VIC","insuredPostcode": "3088","testRepeating": [{"firstName":"Tim","lastName":"Jones"},{"firstName":"n1"},{"firstName":"n2"},{"firstName":"n3"},{"firstName":"n4"},{"firstName":"n6"},{"firstName":"n7"},{"firstName":"n8"},{"firstName":"n9"}]},</v>
      </c>
      <c r="I29" s="162" t="str">
        <f ca="1">IF(INDIRECT("'Question Sets'!"&amp;SUBSTITUTE(ADDRESS(1,COLUMN(Table_Question_Sets[[#Headers],[Output Calculation]]),4),"1","")&amp;COLUMN()+1)&lt;&gt;"",INDIRECT("'Question Sets'!"&amp;SUBSTITUTE(ADDRESS(1,COLUMN(Table_Question_Sets[[#Headers],[Output Calculation]]),4),"1","")&amp;COLUMN()+1),"")</f>
        <v>"cancellation":{"cancellationReason": "The business has terminated","addServiceFee": "$0.00"},</v>
      </c>
      <c r="J29" s="162" t="str">
        <f ca="1">IF(INDIRECT("'Question Sets'!"&amp;SUBSTITUTE(ADDRESS(1,COLUMN(Table_Question_Sets[[#Headers],[Output Calculation]]),4),"1","")&amp;COLUMN()+1)&lt;&gt;"",INDIRECT("'Question Sets'!"&amp;SUBSTITUTE(ADDRESS(1,COLUMN(Table_Question_Sets[[#Headers],[Output Calculation]]),4),"1","")&amp;COLUMN()+1),"")</f>
        <v>"disclosure":{"history": "No","insolvency": "No","declaration": "Yes"},</v>
      </c>
      <c r="K29" s="162" t="str">
        <f ca="1">IF(INDIRECT("'Question Sets'!"&amp;SUBSTITUTE(ADDRESS(1,COLUMN(Table_Question_Sets[[#Headers],[Output Calculation]]),4),"1","")&amp;COLUMN()+1)&lt;&gt;"",INDIRECT("'Question Sets'!"&amp;SUBSTITUTE(ADDRESS(1,COLUMN(Table_Question_Sets[[#Headers],[Output Calculation]]),4),"1","")&amp;COLUMN()+1),"")</f>
        <v>"summary":{},</v>
      </c>
      <c r="L29" s="162" t="str">
        <f ca="1">IF(INDIRECT("'Question Sets'!"&amp;SUBSTITUTE(ADDRESS(1,COLUMN(Table_Question_Sets[[#Headers],[Output Calculation]]),4),"1","")&amp;COLUMN()+1)&lt;&gt;"",INDIRECT("'Question Sets'!"&amp;SUBSTITUTE(ADDRESS(1,COLUMN(Table_Question_Sets[[#Headers],[Output Calculation]]),4),"1","")&amp;COLUMN()+1),"")</f>
        <v>"paymentMethods":{"paymentMethodSelect": "Invoice"},</v>
      </c>
      <c r="M29" s="162" t="str">
        <f ca="1">IF(INDIRECT("'Question Sets'!"&amp;SUBSTITUTE(ADDRESS(1,COLUMN(Table_Question_Sets[[#Headers],[Output Calculation]]),4),"1","")&amp;COLUMN()+1)&lt;&gt;"",INDIRECT("'Question Sets'!"&amp;SUBSTITUTE(ADDRESS(1,COLUMN(Table_Question_Sets[[#Headers],[Output Calculation]]),4),"1","")&amp;COLUMN()+1),"")</f>
        <v>"paymentOptions":{"paymentOption": "Yearly","paymentMethod": "Invoice"},</v>
      </c>
      <c r="N29" s="162" t="str">
        <f ca="1">IF(INDIRECT("'Question Sets'!"&amp;SUBSTITUTE(ADDRESS(1,COLUMN(Table_Question_Sets[[#Headers],[Output Calculation]]),4),"1","")&amp;COLUMN()+1)&lt;&gt;"",INDIRECT("'Question Sets'!"&amp;SUBSTITUTE(ADDRESS(1,COLUMN(Table_Question_Sets[[#Headers],[Output Calculation]]),4),"1","")&amp;COLUMN()+1),"")</f>
        <v>"refundMethods":{},</v>
      </c>
      <c r="O29" s="162" t="str">
        <f ca="1">IF(INDIRECT("'Question Sets'!"&amp;SUBSTITUTE(ADDRESS(1,COLUMN(Table_Question_Sets[[#Headers],[Output Calculation]]),4),"1","")&amp;COLUMN()+1)&lt;&gt;"",INDIRECT("'Question Sets'!"&amp;SUBSTITUTE(ADDRESS(1,COLUMN(Table_Question_Sets[[#Headers],[Output Calculation]]),4),"1","")&amp;COLUMN()+1),"")</f>
        <v>"purchaseCompleted":{},</v>
      </c>
      <c r="P29" s="162" t="str">
        <f ca="1">IF(INDIRECT("'Question Sets'!"&amp;SUBSTITUTE(ADDRESS(1,COLUMN(Table_Question_Sets[[#Headers],[Output Calculation]]),4),"1","")&amp;COLUMN()+1)&lt;&gt;"",INDIRECT("'Question Sets'!"&amp;SUBSTITUTE(ADDRESS(1,COLUMN(Table_Question_Sets[[#Headers],[Output Calculation]]),4),"1","")&amp;COLUMN()+1),"")</f>
        <v>"agentDetails":{},</v>
      </c>
      <c r="Q29" s="162" t="str">
        <f ca="1">IF(INDIRECT("'Question Sets'!"&amp;SUBSTITUTE(ADDRESS(1,COLUMN(Table_Question_Sets[[#Headers],[Output Calculation]]),4),"1","")&amp;COLUMN()+1)&lt;&gt;"",INDIRECT("'Question Sets'!"&amp;SUBSTITUTE(ADDRESS(1,COLUMN(Table_Question_Sets[[#Headers],[Output Calculation]]),4),"1","")&amp;COLUMN()+1),"")</f>
        <v>"enquiry":{},</v>
      </c>
      <c r="R29" s="162" t="str">
        <f ca="1">IF(INDIRECT("'Question Sets'!"&amp;SUBSTITUTE(ADDRESS(1,COLUMN(Table_Question_Sets[[#Headers],[Output Calculation]]),4),"1","")&amp;COLUMN()+1)&lt;&gt;"",INDIRECT("'Question Sets'!"&amp;SUBSTITUTE(ADDRESS(1,COLUMN(Table_Question_Sets[[#Headers],[Output Calculation]]),4),"1","")&amp;COLUMN()+1),"")</f>
        <v>"review":{},</v>
      </c>
      <c r="S29" s="162" t="str">
        <f ca="1">IF(INDIRECT("'Question Sets'!"&amp;SUBSTITUTE(ADDRESS(1,COLUMN(Table_Question_Sets[[#Headers],[Output Calculation]]),4),"1","")&amp;COLUMN()+1)&lt;&gt;"",INDIRECT("'Question Sets'!"&amp;SUBSTITUTE(ADDRESS(1,COLUMN(Table_Question_Sets[[#Headers],[Output Calculation]]),4),"1","")&amp;COLUMN()+1),"")</f>
        <v>"reviewMessage":{},</v>
      </c>
      <c r="T29" s="162" t="str">
        <f ca="1">IF(INDIRECT("'Question Sets'!"&amp;SUBSTITUTE(ADDRESS(1,COLUMN(Table_Question_Sets[[#Headers],[Output Calculation]]),4),"1","")&amp;COLUMN()+1)&lt;&gt;"",INDIRECT("'Question Sets'!"&amp;SUBSTITUTE(ADDRESS(1,COLUMN(Table_Question_Sets[[#Headers],[Output Calculation]]),4),"1","")&amp;COLUMN()+1),"")</f>
        <v>"endorsement":{"loadingFactor": 1,"additionalPremium": "$0.00"},</v>
      </c>
      <c r="U29" s="162" t="str">
        <f ca="1">IF(INDIRECT("'Question Sets'!"&amp;SUBSTITUTE(ADDRESS(1,COLUMN(Table_Question_Sets[[#Headers],[Output Calculation]]),4),"1","")&amp;COLUMN()+1)&lt;&gt;"",INDIRECT("'Question Sets'!"&amp;SUBSTITUTE(ADDRESS(1,COLUMN(Table_Question_Sets[[#Headers],[Output Calculation]]),4),"1","")&amp;COLUMN()+1),"")</f>
        <v>"endorsementMessage":{},</v>
      </c>
      <c r="V29" s="162" t="str">
        <f ca="1">IF(INDIRECT("'Question Sets'!"&amp;SUBSTITUTE(ADDRESS(1,COLUMN(Table_Question_Sets[[#Headers],[Output Calculation]]),4),"1","")&amp;COLUMN()+1)&lt;&gt;"",INDIRECT("'Question Sets'!"&amp;SUBSTITUTE(ADDRESS(1,COLUMN(Table_Question_Sets[[#Headers],[Output Calculation]]),4),"1","")&amp;COLUMN()+1),"")</f>
        <v>"statusVariables":{"variableUserType": "client","variableUserHasAccount": "TRUE","variableQuoteHasCustomer": "TRUE","variableQuoteHadCustomerOnCreation": "TRUE","variableQuoteType": "cancellation","variableQuoteState": "incomplete","variableFinancialTransactionType": "refund","variableReferrerURL": "https://app.ubind.com.au/portal/carl/policy/fc5470f7-99ce-47a4-a3ba-298156389b8a/cancel/3a2373d8-1ee2-49f9-aae7-59893eed18a8?environment=Development","variableApplicationURL": "https://app.ubind.com.au","variableAssetsFolderURL": "https://app.ubind.com.au/assets/carl/dev/Development","variableApplicationMode": "edit","variableProductEnvironment": "development","variableCurrentWorkflowStep": "purchaseQuote","variablePreviousWorkflowStep1": "purchaseQuote"},</v>
      </c>
      <c r="W29" s="162" t="str">
        <f ca="1">IF(INDIRECT("'Question Sets'!"&amp;SUBSTITUTE(ADDRESS(1,COLUMN(Table_Question_Sets[[#Headers],[Output Calculation]]),4),"1","")&amp;COLUMN()+1)&lt;&gt;"",INDIRECT("'Question Sets'!"&amp;SUBSTITUTE(ADDRESS(1,COLUMN(Table_Question_Sets[[#Headers],[Output Calculation]]),4),"1","")&amp;COLUMN()+1),"")</f>
        <v/>
      </c>
      <c r="X29" s="162" t="str">
        <f ca="1">IF(INDIRECT("'Question Sets'!"&amp;SUBSTITUTE(ADDRESS(1,COLUMN(Table_Question_Sets[[#Headers],[Output Calculation]]),4),"1","")&amp;COLUMN()+1)&lt;&gt;"",INDIRECT("'Question Sets'!"&amp;SUBSTITUTE(ADDRESS(1,COLUMN(Table_Question_Sets[[#Headers],[Output Calculation]]),4),"1","")&amp;COLUMN()+1),"")</f>
        <v/>
      </c>
      <c r="Y29" s="162" t="str">
        <f ca="1">IF(INDIRECT("'Question Sets'!"&amp;SUBSTITUTE(ADDRESS(1,COLUMN(Table_Question_Sets[[#Headers],[Output Calculation]]),4),"1","")&amp;COLUMN()+1)&lt;&gt;"",INDIRECT("'Question Sets'!"&amp;SUBSTITUTE(ADDRESS(1,COLUMN(Table_Question_Sets[[#Headers],[Output Calculation]]),4),"1","")&amp;COLUMN()+1),"")</f>
        <v/>
      </c>
      <c r="Z29" s="162" t="str">
        <f ca="1">IF(INDIRECT("'Question Sets'!"&amp;SUBSTITUTE(ADDRESS(1,COLUMN(Table_Question_Sets[[#Headers],[Output Calculation]]),4),"1","")&amp;COLUMN()+1)&lt;&gt;"",INDIRECT("'Question Sets'!"&amp;SUBSTITUTE(ADDRESS(1,COLUMN(Table_Question_Sets[[#Headers],[Output Calculation]]),4),"1","")&amp;COLUMN()+1),"")</f>
        <v/>
      </c>
      <c r="AA29" s="162" t="str">
        <f ca="1">IF(INDIRECT("'Question Sets'!"&amp;SUBSTITUTE(ADDRESS(1,COLUMN(Table_Question_Sets[[#Headers],[Output Calculation]]),4),"1","")&amp;COLUMN()+1)&lt;&gt;"",INDIRECT("'Question Sets'!"&amp;SUBSTITUTE(ADDRESS(1,COLUMN(Table_Question_Sets[[#Headers],[Output Calculation]]),4),"1","")&amp;COLUMN()+1),"")</f>
        <v/>
      </c>
      <c r="AB29" s="162" t="str">
        <f ca="1">IF(INDIRECT("'Question Sets'!"&amp;SUBSTITUTE(ADDRESS(1,COLUMN(Table_Question_Sets[[#Headers],[Output Calculation]]),4),"1","")&amp;COLUMN()+1)&lt;&gt;"",INDIRECT("'Question Sets'!"&amp;SUBSTITUTE(ADDRESS(1,COLUMN(Table_Question_Sets[[#Headers],[Output Calculation]]),4),"1","")&amp;COLUMN()+1),"")</f>
        <v/>
      </c>
      <c r="AC29" s="162" t="str">
        <f ca="1">IF(INDIRECT("'Question Sets'!"&amp;SUBSTITUTE(ADDRESS(1,COLUMN(Table_Question_Sets[[#Headers],[Output Calculation]]),4),"1","")&amp;COLUMN()+1)&lt;&gt;"",INDIRECT("'Question Sets'!"&amp;SUBSTITUTE(ADDRESS(1,COLUMN(Table_Question_Sets[[#Headers],[Output Calculation]]),4),"1","")&amp;COLUMN()+1),"")</f>
        <v/>
      </c>
      <c r="AD29" s="162" t="str">
        <f ca="1">IF(INDIRECT("'Question Sets'!"&amp;SUBSTITUTE(ADDRESS(1,COLUMN(Table_Question_Sets[[#Headers],[Output Calculation]]),4),"1","")&amp;COLUMN()+1)&lt;&gt;"",INDIRECT("'Question Sets'!"&amp;SUBSTITUTE(ADDRESS(1,COLUMN(Table_Question_Sets[[#Headers],[Output Calculation]]),4),"1","")&amp;COLUMN()+1),"")</f>
        <v/>
      </c>
      <c r="AE29" s="162" t="str">
        <f ca="1">IF(INDIRECT("'Question Sets'!"&amp;SUBSTITUTE(ADDRESS(1,COLUMN(Table_Question_Sets[[#Headers],[Output Calculation]]),4),"1","")&amp;COLUMN()+1)&lt;&gt;"",INDIRECT("'Question Sets'!"&amp;SUBSTITUTE(ADDRESS(1,COLUMN(Table_Question_Sets[[#Headers],[Output Calculation]]),4),"1","")&amp;COLUMN()+1),"")</f>
        <v/>
      </c>
      <c r="AF29" s="162" t="str">
        <f ca="1">IF(INDIRECT("'Question Sets'!"&amp;SUBSTITUTE(ADDRESS(1,COLUMN(Table_Question_Sets[[#Headers],[Output Calculation]]),4),"1","")&amp;COLUMN()+1)&lt;&gt;"",INDIRECT("'Question Sets'!"&amp;SUBSTITUTE(ADDRESS(1,COLUMN(Table_Question_Sets[[#Headers],[Output Calculation]]),4),"1","")&amp;COLUMN()+1),"")</f>
        <v/>
      </c>
      <c r="AG29" s="162" t="str">
        <f ca="1">IF(INDIRECT("'Question Sets'!"&amp;SUBSTITUTE(ADDRESS(1,COLUMN(Table_Question_Sets[[#Headers],[Output Calculation]]),4),"1","")&amp;COLUMN()+1)&lt;&gt;"",INDIRECT("'Question Sets'!"&amp;SUBSTITUTE(ADDRESS(1,COLUMN(Table_Question_Sets[[#Headers],[Output Calculation]]),4),"1","")&amp;COLUMN()+1),"")</f>
        <v/>
      </c>
      <c r="AH29" s="162" t="str">
        <f ca="1">IF(INDIRECT("'Question Sets'!"&amp;SUBSTITUTE(ADDRESS(1,COLUMN(Table_Question_Sets[[#Headers],[Output Calculation]]),4),"1","")&amp;COLUMN()+1)&lt;&gt;"",INDIRECT("'Question Sets'!"&amp;SUBSTITUTE(ADDRESS(1,COLUMN(Table_Question_Sets[[#Headers],[Output Calculation]]),4),"1","")&amp;COLUMN()+1),"")</f>
        <v/>
      </c>
      <c r="AI29" s="162" t="str">
        <f ca="1">IF(INDIRECT("'Question Sets'!"&amp;SUBSTITUTE(ADDRESS(1,COLUMN(Table_Question_Sets[[#Headers],[Output Calculation]]),4),"1","")&amp;COLUMN()+1)&lt;&gt;"",INDIRECT("'Question Sets'!"&amp;SUBSTITUTE(ADDRESS(1,COLUMN(Table_Question_Sets[[#Headers],[Output Calculation]]),4),"1","")&amp;COLUMN()+1),"")</f>
        <v/>
      </c>
      <c r="AJ29" s="162" t="str">
        <f ca="1">IF(INDIRECT("'Question Sets'!"&amp;SUBSTITUTE(ADDRESS(1,COLUMN(Table_Question_Sets[[#Headers],[Output Calculation]]),4),"1","")&amp;COLUMN()+1)&lt;&gt;"",INDIRECT("'Question Sets'!"&amp;SUBSTITUTE(ADDRESS(1,COLUMN(Table_Question_Sets[[#Headers],[Output Calculation]]),4),"1","")&amp;COLUMN()+1),"")</f>
        <v/>
      </c>
      <c r="AK29" s="162" t="str">
        <f ca="1">IF(INDIRECT("'Question Sets'!"&amp;SUBSTITUTE(ADDRESS(1,COLUMN(Table_Question_Sets[[#Headers],[Output Calculation]]),4),"1","")&amp;COLUMN()+1)&lt;&gt;"",INDIRECT("'Question Sets'!"&amp;SUBSTITUTE(ADDRESS(1,COLUMN(Table_Question_Sets[[#Headers],[Output Calculation]]),4),"1","")&amp;COLUMN()+1),"")</f>
        <v/>
      </c>
      <c r="AL29" s="162" t="str">
        <f ca="1">IF(INDIRECT("'Question Sets'!"&amp;SUBSTITUTE(ADDRESS(1,COLUMN(Table_Question_Sets[[#Headers],[Output Calculation]]),4),"1","")&amp;COLUMN()+1)&lt;&gt;"",INDIRECT("'Question Sets'!"&amp;SUBSTITUTE(ADDRESS(1,COLUMN(Table_Question_Sets[[#Headers],[Output Calculation]]),4),"1","")&amp;COLUMN()+1),"")</f>
        <v/>
      </c>
      <c r="AM29" s="162" t="str">
        <f ca="1">IF(INDIRECT("'Question Sets'!"&amp;SUBSTITUTE(ADDRESS(1,COLUMN(Table_Question_Sets[[#Headers],[Output Calculation]]),4),"1","")&amp;COLUMN()+1)&lt;&gt;"",INDIRECT("'Question Sets'!"&amp;SUBSTITUTE(ADDRESS(1,COLUMN(Table_Question_Sets[[#Headers],[Output Calculation]]),4),"1","")&amp;COLUMN()+1),"")</f>
        <v/>
      </c>
      <c r="AN29" s="162" t="str">
        <f ca="1">IF(INDIRECT("'Question Sets'!"&amp;SUBSTITUTE(ADDRESS(1,COLUMN(Table_Question_Sets[[#Headers],[Output Calculation]]),4),"1","")&amp;COLUMN()+1)&lt;&gt;"",INDIRECT("'Question Sets'!"&amp;SUBSTITUTE(ADDRESS(1,COLUMN(Table_Question_Sets[[#Headers],[Output Calculation]]),4),"1","")&amp;COLUMN()+1),"")</f>
        <v/>
      </c>
      <c r="AO29" s="162" t="str">
        <f ca="1">IF(INDIRECT("'Question Sets'!"&amp;SUBSTITUTE(ADDRESS(1,COLUMN(Table_Question_Sets[[#Headers],[Output Calculation]]),4),"1","")&amp;COLUMN()+1)&lt;&gt;"",INDIRECT("'Question Sets'!"&amp;SUBSTITUTE(ADDRESS(1,COLUMN(Table_Question_Sets[[#Headers],[Output Calculation]]),4),"1","")&amp;COLUMN()+1),"")</f>
        <v/>
      </c>
      <c r="AP29" s="162" t="str">
        <f ca="1">IF(INDIRECT("'Question Sets'!"&amp;SUBSTITUTE(ADDRESS(1,COLUMN(Table_Question_Sets[[#Headers],[Output Calculation]]),4),"1","")&amp;COLUMN()+1)&lt;&gt;"",INDIRECT("'Question Sets'!"&amp;SUBSTITUTE(ADDRESS(1,COLUMN(Table_Question_Sets[[#Headers],[Output Calculation]]),4),"1","")&amp;COLUMN()+1),"")</f>
        <v/>
      </c>
      <c r="AQ29" s="162" t="str">
        <f ca="1">IF(INDIRECT("'Question Sets'!"&amp;SUBSTITUTE(ADDRESS(1,COLUMN(Table_Question_Sets[[#Headers],[Output Calculation]]),4),"1","")&amp;COLUMN()+1)&lt;&gt;"",INDIRECT("'Question Sets'!"&amp;SUBSTITUTE(ADDRESS(1,COLUMN(Table_Question_Sets[[#Headers],[Output Calculation]]),4),"1","")&amp;COLUMN()+1),"")</f>
        <v/>
      </c>
      <c r="AR29" s="162" t="str">
        <f ca="1">IF(INDIRECT("'Question Sets'!"&amp;SUBSTITUTE(ADDRESS(1,COLUMN(Table_Question_Sets[[#Headers],[Output Calculation]]),4),"1","")&amp;COLUMN()+1)&lt;&gt;"",INDIRECT("'Question Sets'!"&amp;SUBSTITUTE(ADDRESS(1,COLUMN(Table_Question_Sets[[#Headers],[Output Calculation]]),4),"1","")&amp;COLUMN()+1),"")</f>
        <v/>
      </c>
      <c r="AS29" s="162" t="str">
        <f ca="1">IF(INDIRECT("'Question Sets'!"&amp;SUBSTITUTE(ADDRESS(1,COLUMN(Table_Question_Sets[[#Headers],[Output Calculation]]),4),"1","")&amp;COLUMN()+1)&lt;&gt;"",INDIRECT("'Question Sets'!"&amp;SUBSTITUTE(ADDRESS(1,COLUMN(Table_Question_Sets[[#Headers],[Output Calculation]]),4),"1","")&amp;COLUMN()+1),"")</f>
        <v/>
      </c>
      <c r="AT29" s="162" t="str">
        <f ca="1">IF(INDIRECT("'Question Sets'!"&amp;SUBSTITUTE(ADDRESS(1,COLUMN(Table_Question_Sets[[#Headers],[Output Calculation]]),4),"1","")&amp;COLUMN()+1)&lt;&gt;"",INDIRECT("'Question Sets'!"&amp;SUBSTITUTE(ADDRESS(1,COLUMN(Table_Question_Sets[[#Headers],[Output Calculation]]),4),"1","")&amp;COLUMN()+1),"")</f>
        <v/>
      </c>
      <c r="AU29" s="162" t="str">
        <f ca="1">IF(INDIRECT("'Question Sets'!"&amp;SUBSTITUTE(ADDRESS(1,COLUMN(Table_Question_Sets[[#Headers],[Output Calculation]]),4),"1","")&amp;COLUMN()+1)&lt;&gt;"",INDIRECT("'Question Sets'!"&amp;SUBSTITUTE(ADDRESS(1,COLUMN(Table_Question_Sets[[#Headers],[Output Calculation]]),4),"1","")&amp;COLUMN()+1),"")</f>
        <v/>
      </c>
      <c r="AV29" s="162" t="str">
        <f ca="1">IF(INDIRECT("'Question Sets'!"&amp;SUBSTITUTE(ADDRESS(1,COLUMN(Table_Question_Sets[[#Headers],[Output Calculation]]),4),"1","")&amp;COLUMN()+1)&lt;&gt;"",INDIRECT("'Question Sets'!"&amp;SUBSTITUTE(ADDRESS(1,COLUMN(Table_Question_Sets[[#Headers],[Output Calculation]]),4),"1","")&amp;COLUMN()+1),"")</f>
        <v/>
      </c>
      <c r="AW29" s="162" t="str">
        <f ca="1">IF(INDIRECT("'Question Sets'!"&amp;SUBSTITUTE(ADDRESS(1,COLUMN(Table_Question_Sets[[#Headers],[Output Calculation]]),4),"1","")&amp;COLUMN()+1)&lt;&gt;"",INDIRECT("'Question Sets'!"&amp;SUBSTITUTE(ADDRESS(1,COLUMN(Table_Question_Sets[[#Headers],[Output Calculation]]),4),"1","")&amp;COLUMN()+1),"")</f>
        <v/>
      </c>
      <c r="AX29" s="162" t="str">
        <f ca="1">IF(INDIRECT("'Question Sets'!"&amp;SUBSTITUTE(ADDRESS(1,COLUMN(Table_Question_Sets[[#Headers],[Output Calculation]]),4),"1","")&amp;COLUMN()+1)&lt;&gt;"",INDIRECT("'Question Sets'!"&amp;SUBSTITUTE(ADDRESS(1,COLUMN(Table_Question_Sets[[#Headers],[Output Calculation]]),4),"1","")&amp;COLUMN()+1),"")</f>
        <v/>
      </c>
      <c r="AY29" s="162" t="str">
        <f ca="1">IF(INDIRECT("'Question Sets'!"&amp;SUBSTITUTE(ADDRESS(1,COLUMN(Table_Question_Sets[[#Headers],[Output Calculation]]),4),"1","")&amp;COLUMN()+1)&lt;&gt;"",INDIRECT("'Question Sets'!"&amp;SUBSTITUTE(ADDRESS(1,COLUMN(Table_Question_Sets[[#Headers],[Output Calculation]]),4),"1","")&amp;COLUMN()+1),"")</f>
        <v/>
      </c>
      <c r="AZ29" s="162" t="str">
        <f ca="1">IF(INDIRECT("'Question Sets'!"&amp;SUBSTITUTE(ADDRESS(1,COLUMN(Table_Question_Sets[[#Headers],[Output Calculation]]),4),"1","")&amp;COLUMN()+1)&lt;&gt;"",INDIRECT("'Question Sets'!"&amp;SUBSTITUTE(ADDRESS(1,COLUMN(Table_Question_Sets[[#Headers],[Output Calculation]]),4),"1","")&amp;COLUMN()+1),"")</f>
        <v/>
      </c>
      <c r="BA29" s="162" t="str">
        <f ca="1">IF(INDIRECT("'Question Sets'!"&amp;SUBSTITUTE(ADDRESS(1,COLUMN(Table_Question_Sets[[#Headers],[Output Calculation]]),4),"1","")&amp;COLUMN()+1)&lt;&gt;"",INDIRECT("'Question Sets'!"&amp;SUBSTITUTE(ADDRESS(1,COLUMN(Table_Question_Sets[[#Headers],[Output Calculation]]),4),"1","")&amp;COLUMN()+1),"")</f>
        <v/>
      </c>
      <c r="BB29" s="154" t="s">
        <v>689</v>
      </c>
    </row>
    <row r="30" spans="2:54" ht="21" customHeight="1">
      <c r="B30" s="3" t="s">
        <v>706</v>
      </c>
      <c r="C30" s="154" t="s">
        <v>707</v>
      </c>
      <c r="D30" s="162" t="str">
        <f ca="1">_xlfn.TEXTJOIN("",TRUE,Table_Risk_1[Output Calculation])</f>
        <v>"settings":{"riskName":"Something","fieldCodePrefix":"S"},"ratingFactors":{"tools":"1000","ratingState":"VIC","customPremium":"","policyStartDate":"26/04/2021","loadingFactor":1,"additionalPremium":0,"specialConditions":"","variableQuoteState":"incomplete"},"checks":{"hasActiveEndorsementTrigger":false,"includeRisk":false},"premium":{"basePremium":0,"applicableLoadingFactor":1,"applicableAdditionalPremium":0,"loadedPremium":0,"premiumPercentACT":0,"premiumPercentNSW":0,"premiumPercentNT":0,"premiumPercentQLD":0,"premiumPercentSA":0,"premiumPercentTAS":0,"premiumPercentVIC":1,"premiumPercentWA":0},"other":{"specialConditions":"N/A"},"statutoryRates":{"riskType":"General","ESLApplicability":"Not Applicable","jurisdiction":"VIC","policyStartDate":"26/04/2021","ESLRate":0,"GSTRate":0.1,"SDRateACT":0,"SDRateNSW":0.09,"SDRateNT":0.1,"SDRateQLD":0.09,"SDRateSA":0.11,"SDRateTAS":0.1,"SDRateVIC":0.1,"SDRateWA":0.1},"payment":{"premium":0,"ESL":0,"GST":0,"SDACT":0,"SDNSW":0,"SDNT":0,"SDQLD":0,"SDSA":0,"SDTAS":0,"SDVIC":0,"SDWA":0,"total":0}</v>
      </c>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7"/>
      <c r="AQ30" s="157"/>
      <c r="AR30" s="157"/>
      <c r="AS30" s="157"/>
      <c r="AT30" s="157"/>
      <c r="AU30" s="157"/>
      <c r="AV30" s="157"/>
      <c r="AW30" s="157"/>
      <c r="AX30" s="157"/>
      <c r="AY30" s="157"/>
      <c r="AZ30" s="157"/>
      <c r="BA30" s="157"/>
      <c r="BB30" s="154" t="s">
        <v>689</v>
      </c>
    </row>
    <row r="31" spans="2:54" ht="21" customHeight="1">
      <c r="B31" s="3" t="s">
        <v>708</v>
      </c>
      <c r="C31" s="154" t="s">
        <v>709</v>
      </c>
      <c r="D31" s="162" t="str">
        <f ca="1">_xlfn.TEXTJOIN("",TRUE,Table_Risk_2[Output Calculation])</f>
        <v>"settings":{"riskName":"Else","fieldCodePrefix":"E"},"ratingFactors":{"ratingState":"VIC","policyStartDate":"26/04/2021"},"checks":{"includeRisk":false},"premium":{"propertyCover":0,"travelCover":0,"basePremium":0,"premiumPercentACT":0,"premiumPercentNSW":0,"premiumPercentNT":0,"premiumPercentQLD":0,"premiumPercentSA":0,"premiumPercentTAS":0,"premiumPercentVIC":1,"premiumPercentWA":0},"other":{"something":"Val"},"statutoryRates":{"riskType":"Professional Indemnity","ESLApplicability":"Applicable","jurisdiction":"VIC","policyStartDate":"26/04/2021","ESLRate":0.3,"GSTRate":0.1,"SDRateACT":0,"SDRateNSW":0.05,"SDRateNT":0.1,"SDRateQLD":0.09,"SDRateSA":0.11,"SDRateTAS":0.1,"SDRateVIC":0.1,"SDRateWA":0.1},"payment":{"premium":0,"ESL":0,"GST":0,"SDACT":0,"SDNSW":0,"SDNT":0,"SDQLD":0,"SDSA":0,"SDTAS":0,"SDVIC":0,"SDWA":0,"total":0}</v>
      </c>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7"/>
      <c r="BB31" s="154" t="s">
        <v>689</v>
      </c>
    </row>
    <row r="32" spans="2:54" ht="21" customHeight="1">
      <c r="B32" s="3" t="s">
        <v>188</v>
      </c>
      <c r="C32" s="154" t="s">
        <v>694</v>
      </c>
      <c r="D32" s="162" t="str">
        <f ca="1">IF(INDIRECT("'Triggers'!"&amp;SUBSTITUTE(ADDRESS(1,COLUMN(Table_Triggers[[#Headers],[Output Calculation]]),4),"1","")&amp;COLUMN()+1)&lt;&gt;"",INDIRECT("'Triggers'!"&amp;SUBSTITUTE(ADDRESS(1,COLUMN(Table_Triggers[[#Headers],[Output Calculation]]),4),"1","")&amp;COLUMN()+1),"")</f>
        <v>"review":{"toolsCover5k":false,"toolsCover12k":false,"membershipNumberChanged":false,"manualSelection":false},</v>
      </c>
      <c r="E32" s="162" t="str">
        <f ca="1">IF(INDIRECT("'Triggers'!"&amp;SUBSTITUTE(ADDRESS(1,COLUMN(Table_Triggers[[#Headers],[Output Calculation]]),4),"1","")&amp;COLUMN()+1)&lt;&gt;"",INDIRECT("'Triggers'!"&amp;SUBSTITUTE(ADDRESS(1,COLUMN(Table_Triggers[[#Headers],[Output Calculation]]),4),"1","")&amp;COLUMN()+1),"")</f>
        <v>"endorsement":{"toolsCover8k":false,"toolsCover12k":false,"history":false,"insolvency":false,"manualSelection":false,"manualTriggerDuringReview":false},</v>
      </c>
      <c r="F32" s="162" t="str">
        <f ca="1">IF(INDIRECT("'Triggers'!"&amp;SUBSTITUTE(ADDRESS(1,COLUMN(Table_Triggers[[#Headers],[Output Calculation]]),4),"1","")&amp;COLUMN()+1)&lt;&gt;"",INDIRECT("'Triggers'!"&amp;SUBSTITUTE(ADDRESS(1,COLUMN(Table_Triggers[[#Headers],[Output Calculation]]),4),"1","")&amp;COLUMN()+1),"")</f>
        <v>"decline":{"turnover150k":false,"manualSelection":false},</v>
      </c>
      <c r="G32" s="162" t="str">
        <f ca="1">IF(INDIRECT("'Triggers'!"&amp;SUBSTITUTE(ADDRESS(1,COLUMN(Table_Triggers[[#Headers],[Output Calculation]]),4),"1","")&amp;COLUMN()+1)&lt;&gt;"",INDIRECT("'Triggers'!"&amp;SUBSTITUTE(ADDRESS(1,COLUMN(Table_Triggers[[#Headers],[Output Calculation]]),4),"1","")&amp;COLUMN()+1),"")</f>
        <v>"error":{"noCoverSelected":false},</v>
      </c>
      <c r="H32" s="162" t="str">
        <f ca="1">IF(INDIRECT("'Triggers'!"&amp;SUBSTITUTE(ADDRESS(1,COLUMN(Table_Triggers[[#Headers],[Output Calculation]]),4),"1","")&amp;COLUMN()+1)&lt;&gt;"",INDIRECT("'Triggers'!"&amp;SUBSTITUTE(ADDRESS(1,COLUMN(Table_Triggers[[#Headers],[Output Calculation]]),4),"1","")&amp;COLUMN()+1),"")</f>
        <v/>
      </c>
      <c r="I32" s="162" t="str">
        <f ca="1">IF(INDIRECT("'Triggers'!"&amp;SUBSTITUTE(ADDRESS(1,COLUMN(Table_Triggers[[#Headers],[Output Calculation]]),4),"1","")&amp;COLUMN()+1)&lt;&gt;"",INDIRECT("'Triggers'!"&amp;SUBSTITUTE(ADDRESS(1,COLUMN(Table_Triggers[[#Headers],[Output Calculation]]),4),"1","")&amp;COLUMN()+1),"")</f>
        <v/>
      </c>
      <c r="J32" s="162" t="str">
        <f ca="1">IF(INDIRECT("'Triggers'!"&amp;SUBSTITUTE(ADDRESS(1,COLUMN(Table_Triggers[[#Headers],[Output Calculation]]),4),"1","")&amp;COLUMN()+1)&lt;&gt;"",INDIRECT("'Triggers'!"&amp;SUBSTITUTE(ADDRESS(1,COLUMN(Table_Triggers[[#Headers],[Output Calculation]]),4),"1","")&amp;COLUMN()+1),"")</f>
        <v/>
      </c>
      <c r="K32" s="162" t="str">
        <f ca="1">IF(INDIRECT("'Triggers'!"&amp;SUBSTITUTE(ADDRESS(1,COLUMN(Table_Triggers[[#Headers],[Output Calculation]]),4),"1","")&amp;COLUMN()+1)&lt;&gt;"",INDIRECT("'Triggers'!"&amp;SUBSTITUTE(ADDRESS(1,COLUMN(Table_Triggers[[#Headers],[Output Calculation]]),4),"1","")&amp;COLUMN()+1),"")</f>
        <v/>
      </c>
      <c r="L32" s="162" t="str">
        <f ca="1">IF(INDIRECT("'Triggers'!"&amp;SUBSTITUTE(ADDRESS(1,COLUMN(Table_Triggers[[#Headers],[Output Calculation]]),4),"1","")&amp;COLUMN()+1)&lt;&gt;"",INDIRECT("'Triggers'!"&amp;SUBSTITUTE(ADDRESS(1,COLUMN(Table_Triggers[[#Headers],[Output Calculation]]),4),"1","")&amp;COLUMN()+1),"")</f>
        <v/>
      </c>
      <c r="M32" s="162" t="str">
        <f ca="1">IF(INDIRECT("'Triggers'!"&amp;SUBSTITUTE(ADDRESS(1,COLUMN(Table_Triggers[[#Headers],[Output Calculation]]),4),"1","")&amp;COLUMN()+1)&lt;&gt;"",INDIRECT("'Triggers'!"&amp;SUBSTITUTE(ADDRESS(1,COLUMN(Table_Triggers[[#Headers],[Output Calculation]]),4),"1","")&amp;COLUMN()+1),"")</f>
        <v/>
      </c>
      <c r="N32" s="162" t="str">
        <f ca="1">IF(INDIRECT("'Triggers'!"&amp;SUBSTITUTE(ADDRESS(1,COLUMN(Table_Triggers[[#Headers],[Output Calculation]]),4),"1","")&amp;COLUMN()+1)&lt;&gt;"",INDIRECT("'Triggers'!"&amp;SUBSTITUTE(ADDRESS(1,COLUMN(Table_Triggers[[#Headers],[Output Calculation]]),4),"1","")&amp;COLUMN()+1),"")</f>
        <v/>
      </c>
      <c r="O32" s="162" t="str">
        <f ca="1">IF(INDIRECT("'Triggers'!"&amp;SUBSTITUTE(ADDRESS(1,COLUMN(Table_Triggers[[#Headers],[Output Calculation]]),4),"1","")&amp;COLUMN()+1)&lt;&gt;"",INDIRECT("'Triggers'!"&amp;SUBSTITUTE(ADDRESS(1,COLUMN(Table_Triggers[[#Headers],[Output Calculation]]),4),"1","")&amp;COLUMN()+1),"")</f>
        <v/>
      </c>
      <c r="P32" s="162" t="str">
        <f ca="1">IF(INDIRECT("'Triggers'!"&amp;SUBSTITUTE(ADDRESS(1,COLUMN(Table_Triggers[[#Headers],[Output Calculation]]),4),"1","")&amp;COLUMN()+1)&lt;&gt;"",INDIRECT("'Triggers'!"&amp;SUBSTITUTE(ADDRESS(1,COLUMN(Table_Triggers[[#Headers],[Output Calculation]]),4),"1","")&amp;COLUMN()+1),"")</f>
        <v/>
      </c>
      <c r="Q32" s="162" t="str">
        <f ca="1">IF(INDIRECT("'Triggers'!"&amp;SUBSTITUTE(ADDRESS(1,COLUMN(Table_Triggers[[#Headers],[Output Calculation]]),4),"1","")&amp;COLUMN()+1)&lt;&gt;"",INDIRECT("'Triggers'!"&amp;SUBSTITUTE(ADDRESS(1,COLUMN(Table_Triggers[[#Headers],[Output Calculation]]),4),"1","")&amp;COLUMN()+1),"")</f>
        <v/>
      </c>
      <c r="R32" s="162" t="str">
        <f ca="1">IF(INDIRECT("'Triggers'!"&amp;SUBSTITUTE(ADDRESS(1,COLUMN(Table_Triggers[[#Headers],[Output Calculation]]),4),"1","")&amp;COLUMN()+1)&lt;&gt;"",INDIRECT("'Triggers'!"&amp;SUBSTITUTE(ADDRESS(1,COLUMN(Table_Triggers[[#Headers],[Output Calculation]]),4),"1","")&amp;COLUMN()+1),"")</f>
        <v/>
      </c>
      <c r="S32" s="162" t="str">
        <f ca="1">IF(INDIRECT("'Triggers'!"&amp;SUBSTITUTE(ADDRESS(1,COLUMN(Table_Triggers[[#Headers],[Output Calculation]]),4),"1","")&amp;COLUMN()+1)&lt;&gt;"",INDIRECT("'Triggers'!"&amp;SUBSTITUTE(ADDRESS(1,COLUMN(Table_Triggers[[#Headers],[Output Calculation]]),4),"1","")&amp;COLUMN()+1),"")</f>
        <v/>
      </c>
      <c r="T32" s="162" t="str">
        <f ca="1">IF(INDIRECT("'Triggers'!"&amp;SUBSTITUTE(ADDRESS(1,COLUMN(Table_Triggers[[#Headers],[Output Calculation]]),4),"1","")&amp;COLUMN()+1)&lt;&gt;"",INDIRECT("'Triggers'!"&amp;SUBSTITUTE(ADDRESS(1,COLUMN(Table_Triggers[[#Headers],[Output Calculation]]),4),"1","")&amp;COLUMN()+1),"")</f>
        <v/>
      </c>
      <c r="U32" s="162" t="str">
        <f ca="1">IF(INDIRECT("'Triggers'!"&amp;SUBSTITUTE(ADDRESS(1,COLUMN(Table_Triggers[[#Headers],[Output Calculation]]),4),"1","")&amp;COLUMN()+1)&lt;&gt;"",INDIRECT("'Triggers'!"&amp;SUBSTITUTE(ADDRESS(1,COLUMN(Table_Triggers[[#Headers],[Output Calculation]]),4),"1","")&amp;COLUMN()+1),"")</f>
        <v/>
      </c>
      <c r="V32" s="162" t="str">
        <f ca="1">IF(INDIRECT("'Triggers'!"&amp;SUBSTITUTE(ADDRESS(1,COLUMN(Table_Triggers[[#Headers],[Output Calculation]]),4),"1","")&amp;COLUMN()+1)&lt;&gt;"",INDIRECT("'Triggers'!"&amp;SUBSTITUTE(ADDRESS(1,COLUMN(Table_Triggers[[#Headers],[Output Calculation]]),4),"1","")&amp;COLUMN()+1),"")</f>
        <v/>
      </c>
      <c r="W32" s="162" t="str">
        <f ca="1">IF(INDIRECT("'Triggers'!"&amp;SUBSTITUTE(ADDRESS(1,COLUMN(Table_Triggers[[#Headers],[Output Calculation]]),4),"1","")&amp;COLUMN()+1)&lt;&gt;"",INDIRECT("'Triggers'!"&amp;SUBSTITUTE(ADDRESS(1,COLUMN(Table_Triggers[[#Headers],[Output Calculation]]),4),"1","")&amp;COLUMN()+1),"")</f>
        <v/>
      </c>
      <c r="X32" s="162" t="str">
        <f ca="1">IF(INDIRECT("'Triggers'!"&amp;SUBSTITUTE(ADDRESS(1,COLUMN(Table_Triggers[[#Headers],[Output Calculation]]),4),"1","")&amp;COLUMN()+1)&lt;&gt;"",INDIRECT("'Triggers'!"&amp;SUBSTITUTE(ADDRESS(1,COLUMN(Table_Triggers[[#Headers],[Output Calculation]]),4),"1","")&amp;COLUMN()+1),"")</f>
        <v/>
      </c>
      <c r="Y32" s="162" t="str">
        <f ca="1">IF(INDIRECT("'Triggers'!"&amp;SUBSTITUTE(ADDRESS(1,COLUMN(Table_Triggers[[#Headers],[Output Calculation]]),4),"1","")&amp;COLUMN()+1)&lt;&gt;"",INDIRECT("'Triggers'!"&amp;SUBSTITUTE(ADDRESS(1,COLUMN(Table_Triggers[[#Headers],[Output Calculation]]),4),"1","")&amp;COLUMN()+1),"")</f>
        <v/>
      </c>
      <c r="Z32" s="162" t="str">
        <f ca="1">IF(INDIRECT("'Triggers'!"&amp;SUBSTITUTE(ADDRESS(1,COLUMN(Table_Triggers[[#Headers],[Output Calculation]]),4),"1","")&amp;COLUMN()+1)&lt;&gt;"",INDIRECT("'Triggers'!"&amp;SUBSTITUTE(ADDRESS(1,COLUMN(Table_Triggers[[#Headers],[Output Calculation]]),4),"1","")&amp;COLUMN()+1),"")</f>
        <v/>
      </c>
      <c r="AA32" s="162" t="str">
        <f ca="1">IF(INDIRECT("'Triggers'!"&amp;SUBSTITUTE(ADDRESS(1,COLUMN(Table_Triggers[[#Headers],[Output Calculation]]),4),"1","")&amp;COLUMN()+1)&lt;&gt;"",INDIRECT("'Triggers'!"&amp;SUBSTITUTE(ADDRESS(1,COLUMN(Table_Triggers[[#Headers],[Output Calculation]]),4),"1","")&amp;COLUMN()+1),"")</f>
        <v/>
      </c>
      <c r="AB32" s="162" t="str">
        <f ca="1">IF(INDIRECT("'Triggers'!"&amp;SUBSTITUTE(ADDRESS(1,COLUMN(Table_Triggers[[#Headers],[Output Calculation]]),4),"1","")&amp;COLUMN()+1)&lt;&gt;"",INDIRECT("'Triggers'!"&amp;SUBSTITUTE(ADDRESS(1,COLUMN(Table_Triggers[[#Headers],[Output Calculation]]),4),"1","")&amp;COLUMN()+1),"")</f>
        <v/>
      </c>
      <c r="AC32" s="162" t="str">
        <f ca="1">IF(INDIRECT("'Triggers'!"&amp;SUBSTITUTE(ADDRESS(1,COLUMN(Table_Triggers[[#Headers],[Output Calculation]]),4),"1","")&amp;COLUMN()+1)&lt;&gt;"",INDIRECT("'Triggers'!"&amp;SUBSTITUTE(ADDRESS(1,COLUMN(Table_Triggers[[#Headers],[Output Calculation]]),4),"1","")&amp;COLUMN()+1),"")</f>
        <v/>
      </c>
      <c r="AD32" s="162" t="str">
        <f ca="1">IF(INDIRECT("'Triggers'!"&amp;SUBSTITUTE(ADDRESS(1,COLUMN(Table_Triggers[[#Headers],[Output Calculation]]),4),"1","")&amp;COLUMN()+1)&lt;&gt;"",INDIRECT("'Triggers'!"&amp;SUBSTITUTE(ADDRESS(1,COLUMN(Table_Triggers[[#Headers],[Output Calculation]]),4),"1","")&amp;COLUMN()+1),"")</f>
        <v/>
      </c>
      <c r="AE32" s="162" t="str">
        <f ca="1">IF(INDIRECT("'Triggers'!"&amp;SUBSTITUTE(ADDRESS(1,COLUMN(Table_Triggers[[#Headers],[Output Calculation]]),4),"1","")&amp;COLUMN()+1)&lt;&gt;"",INDIRECT("'Triggers'!"&amp;SUBSTITUTE(ADDRESS(1,COLUMN(Table_Triggers[[#Headers],[Output Calculation]]),4),"1","")&amp;COLUMN()+1),"")</f>
        <v/>
      </c>
      <c r="AF32" s="162" t="str">
        <f ca="1">IF(INDIRECT("'Triggers'!"&amp;SUBSTITUTE(ADDRESS(1,COLUMN(Table_Triggers[[#Headers],[Output Calculation]]),4),"1","")&amp;COLUMN()+1)&lt;&gt;"",INDIRECT("'Triggers'!"&amp;SUBSTITUTE(ADDRESS(1,COLUMN(Table_Triggers[[#Headers],[Output Calculation]]),4),"1","")&amp;COLUMN()+1),"")</f>
        <v/>
      </c>
      <c r="AG32" s="162" t="str">
        <f ca="1">IF(INDIRECT("'Triggers'!"&amp;SUBSTITUTE(ADDRESS(1,COLUMN(Table_Triggers[[#Headers],[Output Calculation]]),4),"1","")&amp;COLUMN()+1)&lt;&gt;"",INDIRECT("'Triggers'!"&amp;SUBSTITUTE(ADDRESS(1,COLUMN(Table_Triggers[[#Headers],[Output Calculation]]),4),"1","")&amp;COLUMN()+1),"")</f>
        <v/>
      </c>
      <c r="AH32" s="162" t="str">
        <f ca="1">IF(INDIRECT("'Triggers'!"&amp;SUBSTITUTE(ADDRESS(1,COLUMN(Table_Triggers[[#Headers],[Output Calculation]]),4),"1","")&amp;COLUMN()+1)&lt;&gt;"",INDIRECT("'Triggers'!"&amp;SUBSTITUTE(ADDRESS(1,COLUMN(Table_Triggers[[#Headers],[Output Calculation]]),4),"1","")&amp;COLUMN()+1),"")</f>
        <v/>
      </c>
      <c r="AI32" s="162" t="str">
        <f ca="1">IF(INDIRECT("'Triggers'!"&amp;SUBSTITUTE(ADDRESS(1,COLUMN(Table_Triggers[[#Headers],[Output Calculation]]),4),"1","")&amp;COLUMN()+1)&lt;&gt;"",INDIRECT("'Triggers'!"&amp;SUBSTITUTE(ADDRESS(1,COLUMN(Table_Triggers[[#Headers],[Output Calculation]]),4),"1","")&amp;COLUMN()+1),"")</f>
        <v/>
      </c>
      <c r="AJ32" s="162" t="str">
        <f ca="1">IF(INDIRECT("'Triggers'!"&amp;SUBSTITUTE(ADDRESS(1,COLUMN(Table_Triggers[[#Headers],[Output Calculation]]),4),"1","")&amp;COLUMN()+1)&lt;&gt;"",INDIRECT("'Triggers'!"&amp;SUBSTITUTE(ADDRESS(1,COLUMN(Table_Triggers[[#Headers],[Output Calculation]]),4),"1","")&amp;COLUMN()+1),"")</f>
        <v/>
      </c>
      <c r="AK32" s="162" t="str">
        <f ca="1">IF(INDIRECT("'Triggers'!"&amp;SUBSTITUTE(ADDRESS(1,COLUMN(Table_Triggers[[#Headers],[Output Calculation]]),4),"1","")&amp;COLUMN()+1)&lt;&gt;"",INDIRECT("'Triggers'!"&amp;SUBSTITUTE(ADDRESS(1,COLUMN(Table_Triggers[[#Headers],[Output Calculation]]),4),"1","")&amp;COLUMN()+1),"")</f>
        <v/>
      </c>
      <c r="AL32" s="162" t="str">
        <f ca="1">IF(INDIRECT("'Triggers'!"&amp;SUBSTITUTE(ADDRESS(1,COLUMN(Table_Triggers[[#Headers],[Output Calculation]]),4),"1","")&amp;COLUMN()+1)&lt;&gt;"",INDIRECT("'Triggers'!"&amp;SUBSTITUTE(ADDRESS(1,COLUMN(Table_Triggers[[#Headers],[Output Calculation]]),4),"1","")&amp;COLUMN()+1),"")</f>
        <v/>
      </c>
      <c r="AM32" s="162" t="str">
        <f ca="1">IF(INDIRECT("'Triggers'!"&amp;SUBSTITUTE(ADDRESS(1,COLUMN(Table_Triggers[[#Headers],[Output Calculation]]),4),"1","")&amp;COLUMN()+1)&lt;&gt;"",INDIRECT("'Triggers'!"&amp;SUBSTITUTE(ADDRESS(1,COLUMN(Table_Triggers[[#Headers],[Output Calculation]]),4),"1","")&amp;COLUMN()+1),"")</f>
        <v/>
      </c>
      <c r="AN32" s="162" t="str">
        <f ca="1">IF(INDIRECT("'Triggers'!"&amp;SUBSTITUTE(ADDRESS(1,COLUMN(Table_Triggers[[#Headers],[Output Calculation]]),4),"1","")&amp;COLUMN()+1)&lt;&gt;"",INDIRECT("'Triggers'!"&amp;SUBSTITUTE(ADDRESS(1,COLUMN(Table_Triggers[[#Headers],[Output Calculation]]),4),"1","")&amp;COLUMN()+1),"")</f>
        <v/>
      </c>
      <c r="AO32" s="162" t="str">
        <f ca="1">IF(INDIRECT("'Triggers'!"&amp;SUBSTITUTE(ADDRESS(1,COLUMN(Table_Triggers[[#Headers],[Output Calculation]]),4),"1","")&amp;COLUMN()+1)&lt;&gt;"",INDIRECT("'Triggers'!"&amp;SUBSTITUTE(ADDRESS(1,COLUMN(Table_Triggers[[#Headers],[Output Calculation]]),4),"1","")&amp;COLUMN()+1),"")</f>
        <v/>
      </c>
      <c r="AP32" s="162" t="str">
        <f ca="1">IF(INDIRECT("'Triggers'!"&amp;SUBSTITUTE(ADDRESS(1,COLUMN(Table_Triggers[[#Headers],[Output Calculation]]),4),"1","")&amp;COLUMN()+1)&lt;&gt;"",INDIRECT("'Triggers'!"&amp;SUBSTITUTE(ADDRESS(1,COLUMN(Table_Triggers[[#Headers],[Output Calculation]]),4),"1","")&amp;COLUMN()+1),"")</f>
        <v/>
      </c>
      <c r="AQ32" s="162" t="str">
        <f ca="1">IF(INDIRECT("'Triggers'!"&amp;SUBSTITUTE(ADDRESS(1,COLUMN(Table_Triggers[[#Headers],[Output Calculation]]),4),"1","")&amp;COLUMN()+1)&lt;&gt;"",INDIRECT("'Triggers'!"&amp;SUBSTITUTE(ADDRESS(1,COLUMN(Table_Triggers[[#Headers],[Output Calculation]]),4),"1","")&amp;COLUMN()+1),"")</f>
        <v/>
      </c>
      <c r="AR32" s="162" t="str">
        <f ca="1">IF(INDIRECT("'Triggers'!"&amp;SUBSTITUTE(ADDRESS(1,COLUMN(Table_Triggers[[#Headers],[Output Calculation]]),4),"1","")&amp;COLUMN()+1)&lt;&gt;"",INDIRECT("'Triggers'!"&amp;SUBSTITUTE(ADDRESS(1,COLUMN(Table_Triggers[[#Headers],[Output Calculation]]),4),"1","")&amp;COLUMN()+1),"")</f>
        <v/>
      </c>
      <c r="AS32" s="162" t="str">
        <f ca="1">IF(INDIRECT("'Triggers'!"&amp;SUBSTITUTE(ADDRESS(1,COLUMN(Table_Triggers[[#Headers],[Output Calculation]]),4),"1","")&amp;COLUMN()+1)&lt;&gt;"",INDIRECT("'Triggers'!"&amp;SUBSTITUTE(ADDRESS(1,COLUMN(Table_Triggers[[#Headers],[Output Calculation]]),4),"1","")&amp;COLUMN()+1),"")</f>
        <v/>
      </c>
      <c r="AT32" s="162" t="str">
        <f ca="1">IF(INDIRECT("'Triggers'!"&amp;SUBSTITUTE(ADDRESS(1,COLUMN(Table_Triggers[[#Headers],[Output Calculation]]),4),"1","")&amp;COLUMN()+1)&lt;&gt;"",INDIRECT("'Triggers'!"&amp;SUBSTITUTE(ADDRESS(1,COLUMN(Table_Triggers[[#Headers],[Output Calculation]]),4),"1","")&amp;COLUMN()+1),"")</f>
        <v/>
      </c>
      <c r="AU32" s="162" t="str">
        <f ca="1">IF(INDIRECT("'Triggers'!"&amp;SUBSTITUTE(ADDRESS(1,COLUMN(Table_Triggers[[#Headers],[Output Calculation]]),4),"1","")&amp;COLUMN()+1)&lt;&gt;"",INDIRECT("'Triggers'!"&amp;SUBSTITUTE(ADDRESS(1,COLUMN(Table_Triggers[[#Headers],[Output Calculation]]),4),"1","")&amp;COLUMN()+1),"")</f>
        <v/>
      </c>
      <c r="AV32" s="162" t="str">
        <f ca="1">IF(INDIRECT("'Triggers'!"&amp;SUBSTITUTE(ADDRESS(1,COLUMN(Table_Triggers[[#Headers],[Output Calculation]]),4),"1","")&amp;COLUMN()+1)&lt;&gt;"",INDIRECT("'Triggers'!"&amp;SUBSTITUTE(ADDRESS(1,COLUMN(Table_Triggers[[#Headers],[Output Calculation]]),4),"1","")&amp;COLUMN()+1),"")</f>
        <v/>
      </c>
      <c r="AW32" s="162" t="str">
        <f ca="1">IF(INDIRECT("'Triggers'!"&amp;SUBSTITUTE(ADDRESS(1,COLUMN(Table_Triggers[[#Headers],[Output Calculation]]),4),"1","")&amp;COLUMN()+1)&lt;&gt;"",INDIRECT("'Triggers'!"&amp;SUBSTITUTE(ADDRESS(1,COLUMN(Table_Triggers[[#Headers],[Output Calculation]]),4),"1","")&amp;COLUMN()+1),"")</f>
        <v/>
      </c>
      <c r="AX32" s="162" t="str">
        <f ca="1">IF(INDIRECT("'Triggers'!"&amp;SUBSTITUTE(ADDRESS(1,COLUMN(Table_Triggers[[#Headers],[Output Calculation]]),4),"1","")&amp;COLUMN()+1)&lt;&gt;"",INDIRECT("'Triggers'!"&amp;SUBSTITUTE(ADDRESS(1,COLUMN(Table_Triggers[[#Headers],[Output Calculation]]),4),"1","")&amp;COLUMN()+1),"")</f>
        <v/>
      </c>
      <c r="AY32" s="162" t="str">
        <f ca="1">IF(INDIRECT("'Triggers'!"&amp;SUBSTITUTE(ADDRESS(1,COLUMN(Table_Triggers[[#Headers],[Output Calculation]]),4),"1","")&amp;COLUMN()+1)&lt;&gt;"",INDIRECT("'Triggers'!"&amp;SUBSTITUTE(ADDRESS(1,COLUMN(Table_Triggers[[#Headers],[Output Calculation]]),4),"1","")&amp;COLUMN()+1),"")</f>
        <v/>
      </c>
      <c r="AZ32" s="162" t="str">
        <f ca="1">IF(INDIRECT("'Triggers'!"&amp;SUBSTITUTE(ADDRESS(1,COLUMN(Table_Triggers[[#Headers],[Output Calculation]]),4),"1","")&amp;COLUMN()+1)&lt;&gt;"",INDIRECT("'Triggers'!"&amp;SUBSTITUTE(ADDRESS(1,COLUMN(Table_Triggers[[#Headers],[Output Calculation]]),4),"1","")&amp;COLUMN()+1),"")</f>
        <v/>
      </c>
      <c r="BA32" s="162" t="str">
        <f ca="1">IF(INDIRECT("'Triggers'!"&amp;SUBSTITUTE(ADDRESS(1,COLUMN(Table_Triggers[[#Headers],[Output Calculation]]),4),"1","")&amp;COLUMN()+1)&lt;&gt;"",INDIRECT("'Triggers'!"&amp;SUBSTITUTE(ADDRESS(1,COLUMN(Table_Triggers[[#Headers],[Output Calculation]]),4),"1","")&amp;COLUMN()+1),"")</f>
        <v/>
      </c>
      <c r="BB32" s="154" t="s">
        <v>689</v>
      </c>
    </row>
    <row r="33" spans="2:54" ht="21" customHeight="1">
      <c r="B33" s="3" t="s">
        <v>214</v>
      </c>
      <c r="C33" s="154" t="s">
        <v>710</v>
      </c>
      <c r="D33" s="162" t="str">
        <f ca="1" xml:space="preserve">
"""outputVersion"": 2,"&amp;
"""priceComponents"": {"&amp;
"""basePremium"": """&amp;TEXT(Table_Premium_Breakdown[[#Totals],[Base Premium]],"$#,##0.00")&amp;""","&amp;
"""ESL"": """&amp;TEXT(Table_Premium_Breakdown[[#Totals],[ESL]],"$#,##0.00")&amp;""","&amp;
"""premiumGST"": """&amp;TEXT(SUM(Totals!E8:E11),"$#,##0.00")&amp;""","&amp;
"""stampDutyACT"": """&amp;TEXT(Table_Premium_Breakdown[[#Totals],[SD ACT]],"$#,##0.00")&amp;""","&amp;
"""stampDutyNSW"": """&amp;TEXT(Table_Premium_Breakdown[[#Totals],[SD NSW]],"$#,##0.00")&amp;""","&amp;
"""stampDutyNT"": """&amp;TEXT(Table_Premium_Breakdown[[#Totals],[SD NT]],"$#,##0.00")&amp;""","&amp;
"""stampDutyQLD"": """&amp;TEXT(Table_Premium_Breakdown[[#Totals],[SD QLD]],"$#,##0.00")&amp;""","&amp;
"""stampDutySA"": """&amp;TEXT(Table_Premium_Breakdown[[#Totals],[SD SA]],"$#,##0.00")&amp;""","&amp;
"""stampDutyTAS"": """&amp;TEXT(Table_Premium_Breakdown[[#Totals],[SD TAS]],"$#,##0.00")&amp;""","&amp;
"""stampDutyVIC"": """&amp;TEXT(Table_Premium_Breakdown[[#Totals],[SD VIC]],"$#,##0.00")&amp;""","&amp;
"""stampDutyWA"": """&amp;TEXT(Table_Premium_Breakdown[[#Totals],[SD WA]],"$#,##0.00")&amp;""","&amp;
"""stampDutyTotal"": """&amp;TEXT(Table_Premium_Breakdown[[#Totals],[SD Total]],"$#,##0.00")&amp;""","&amp;
"""totalPremium"": """&amp;TEXT(SUM(Totals!P8:P11),"$#,##0.00")&amp;""","&amp;
"""commission"": """&amp;TEXT(Totals!C39,"$#,##0.00")&amp;""","&amp;
"""commissionGST"": """&amp;TEXT(Totals!C39*0.1,"$#,##0.00")&amp;""","&amp;
"""brokerFee"": """&amp;TEXT(Totals!O13,"$#,##0.00")&amp;""","&amp;
"""brokerFeeGST"": """&amp;TEXT(Totals!E13,"$#,##0.00")&amp;""","&amp;
"""underwriterFee"": """&amp;TEXT(Totals!O14,"$#,##0.00")&amp;""","&amp;
"""underwriterFeeGST"": """&amp;TEXT(Totals!E14,"$#,##0.00")&amp;""","&amp;
"""interest"": """&amp;TEXT(Table_Premium_Breakdown[[#Totals],[Interest]],"$#,##0.00")&amp;""","&amp;
"""merchantFees"": """&amp;TEXT(Table_Premium_Breakdown[[#Totals],[Merchant Fees]],"$#,##0.00")&amp;""","&amp;
"""transactionCosts"": """&amp;TEXT(Table_Premium_Breakdown[[#Totals],[Transaction Costs]],"$#,##0.00")&amp;""","&amp;
"""totalGST"": """&amp;TEXT(Table_Premium_Breakdown[[#Totals],[GST]],"$#,##0.00")&amp;""","&amp;
"""totalPayable"": """&amp;TEXT(Table_Premium_Breakdown[[#Totals],[Total]],"$#,##0.00")&amp;""","&amp;
"},"&amp;
"""instalments"": {"&amp;
"""instalmentsPerYear"": """&amp;Totals_Instalment_Yearly_Instalments&amp;""","&amp;
"""instalmentAmount"": """&amp;TEXT(Totals_Instalment_Instalment_Amount,"$#,##0.00")&amp;""""&amp;
"},"&amp;
"""premiumFundingProposal"": {"&amp;
"""amountFunded"": "&amp;Premium_Finance_Amount_Funded&amp;","&amp;
"""interestRate"": "&amp;Premium_Finance_Interest_Rate&amp;","&amp;
"""paymentFrequency"": """&amp;Premium_Finance_Payment_Frequency&amp;""","&amp;
"""numberOfInstalments"": "&amp;Premium_Finance_Number_Of_Instalments&amp;","&amp;
"""applicationFee"": "&amp;Premium_Finance_Application_Fee&amp;","&amp;
"""initialInstalmentAmount"": "&amp;Premium_Finance_Initial_Instalment_Amount&amp;","&amp;
"""regularInstalmentAmount"": "&amp;Premium_Finance_Regular_Instalment_Amount&amp;","&amp;
"}"</f>
        <v>"outputVersion": 2,"priceComponents": {"basePremium": "$0.00","ESL": "$0.00","premiumGST": "$0.00","stampDutyACT": "$0.00","stampDutyNSW": "$0.00","stampDutyNT": "$0.00","stampDutyQLD": "$0.00","stampDutySA": "$0.00","stampDutyTAS": "$0.00","stampDutyVIC": "$0.00","stampDutyWA": "$0.00","stampDutyTotal": "$0.00","totalPremium": "$0.00","commission": "$0.00","commissionGST": "$0.00","brokerFee": "$0.00","brokerFeeGST": "$0.00","underwriterFee": "$0.00","underwriterFeeGST": "$0.00","interest": "$0.00","merchantFees": "$0.00","transactionCosts": "$0.00","totalGST": "$0.00","totalPayable": "$0.00",},"instalments": {"instalmentsPerYear": "1","instalmentAmount": "$0.00"},"premiumFundingProposal": {"amountFunded": 0,"interestRate": 0.089,"paymentFrequency": "Monthly","numberOfInstalments": 10,"applicationFee": 60,"initialInstalmentAmount": 60,"regularInstalmentAmount": 0,}</v>
      </c>
      <c r="E33" s="157"/>
      <c r="F33" s="157"/>
      <c r="G33" s="157"/>
      <c r="H33" s="157"/>
      <c r="I33" s="157"/>
      <c r="J33" s="157"/>
      <c r="K33" s="157"/>
      <c r="L33" s="157"/>
      <c r="M33" s="157"/>
      <c r="N33" s="157"/>
      <c r="O33" s="157"/>
      <c r="P33" s="157"/>
      <c r="Q33" s="157"/>
      <c r="R33" s="157"/>
      <c r="S33" s="157"/>
      <c r="T33" s="157"/>
      <c r="U33" s="157"/>
      <c r="V33" s="157"/>
      <c r="W33" s="157"/>
      <c r="X33" s="157"/>
      <c r="Y33" s="157"/>
      <c r="Z33" s="157"/>
      <c r="AA33" s="157"/>
      <c r="AB33" s="157"/>
      <c r="AC33" s="157"/>
      <c r="AD33" s="157"/>
      <c r="AE33" s="157"/>
      <c r="AF33" s="157"/>
      <c r="AG33" s="157"/>
      <c r="AH33" s="157"/>
      <c r="AI33" s="157"/>
      <c r="AJ33" s="157"/>
      <c r="AK33" s="157"/>
      <c r="AL33" s="157"/>
      <c r="AM33" s="157"/>
      <c r="AN33" s="157"/>
      <c r="AO33" s="157"/>
      <c r="AP33" s="157"/>
      <c r="AQ33" s="157"/>
      <c r="AR33" s="157"/>
      <c r="AS33" s="157"/>
      <c r="AT33" s="157"/>
      <c r="AU33" s="157"/>
      <c r="AV33" s="157"/>
      <c r="AW33" s="157"/>
      <c r="AX33" s="157"/>
      <c r="AY33" s="157"/>
      <c r="AZ33" s="157"/>
      <c r="BA33" s="157"/>
      <c r="BB33" s="154" t="s">
        <v>701</v>
      </c>
    </row>
    <row r="38" spans="2:54" ht="21" customHeight="1">
      <c r="G38" s="342"/>
    </row>
  </sheetData>
  <pageMargins left="0.7" right="0.7" top="0.75" bottom="0.75" header="0.3" footer="0.3"/>
  <pageSetup paperSize="9" orientation="portrait"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E39"/>
  <sheetViews>
    <sheetView topLeftCell="A22" workbookViewId="0">
      <selection activeCell="D47" sqref="D47"/>
    </sheetView>
  </sheetViews>
  <sheetFormatPr defaultColWidth="9" defaultRowHeight="21" customHeight="1"/>
  <cols>
    <col min="1" max="1" width="9.140625" style="3" customWidth="1"/>
    <col min="2" max="2" width="42.140625" style="3" customWidth="1"/>
    <col min="3" max="5" width="32.7109375" style="3" customWidth="1"/>
    <col min="6" max="16384" width="9" style="3"/>
  </cols>
  <sheetData>
    <row r="2" spans="2:5" ht="47.25" thickBot="1">
      <c r="B2" s="79" t="s">
        <v>201</v>
      </c>
      <c r="C2" s="79"/>
      <c r="D2" s="79"/>
      <c r="E2" s="79"/>
    </row>
    <row r="4" spans="2:5" ht="29.25" thickBot="1">
      <c r="B4" s="4" t="s">
        <v>711</v>
      </c>
      <c r="C4" s="4"/>
      <c r="D4" s="4"/>
      <c r="E4" s="4"/>
    </row>
    <row r="6" spans="2:5" ht="15">
      <c r="B6" t="s">
        <v>712</v>
      </c>
      <c r="C6" t="s">
        <v>713</v>
      </c>
      <c r="D6" t="s">
        <v>714</v>
      </c>
      <c r="E6" t="s">
        <v>715</v>
      </c>
    </row>
    <row r="7" spans="2:5" ht="21" customHeight="1">
      <c r="B7" s="143">
        <v>0</v>
      </c>
      <c r="C7" s="143">
        <v>0</v>
      </c>
      <c r="D7" s="143">
        <v>0</v>
      </c>
      <c r="E7" s="143">
        <v>0</v>
      </c>
    </row>
    <row r="8" spans="2:5" ht="21" customHeight="1">
      <c r="B8" s="143">
        <v>5000000</v>
      </c>
      <c r="C8" s="143">
        <v>350</v>
      </c>
      <c r="D8" s="143">
        <v>0</v>
      </c>
      <c r="E8" s="143">
        <v>0</v>
      </c>
    </row>
    <row r="9" spans="2:5" ht="21" customHeight="1">
      <c r="B9" s="143">
        <v>10000000</v>
      </c>
      <c r="C9" s="143">
        <v>400</v>
      </c>
      <c r="D9" s="143">
        <v>100</v>
      </c>
      <c r="E9" s="143">
        <v>280</v>
      </c>
    </row>
    <row r="10" spans="2:5" ht="21" customHeight="1">
      <c r="B10" s="143">
        <v>20000000</v>
      </c>
      <c r="C10" s="143">
        <v>490</v>
      </c>
      <c r="D10" s="143">
        <v>100</v>
      </c>
      <c r="E10" s="143">
        <v>400</v>
      </c>
    </row>
    <row r="12" spans="2:5" ht="29.25" thickBot="1">
      <c r="B12" s="4" t="s">
        <v>716</v>
      </c>
      <c r="C12" s="4"/>
      <c r="D12" s="4"/>
    </row>
    <row r="14" spans="2:5" ht="15">
      <c r="B14" t="s">
        <v>717</v>
      </c>
      <c r="C14" t="s">
        <v>71</v>
      </c>
      <c r="D14" t="s">
        <v>167</v>
      </c>
    </row>
    <row r="15" spans="2:5" ht="21" customHeight="1">
      <c r="B15" s="143">
        <v>500</v>
      </c>
      <c r="C15" s="143">
        <v>430</v>
      </c>
      <c r="D15" s="143">
        <v>680</v>
      </c>
    </row>
    <row r="16" spans="2:5" ht="21" customHeight="1">
      <c r="B16" s="143">
        <v>750</v>
      </c>
      <c r="C16" s="143">
        <v>580</v>
      </c>
      <c r="D16" s="143">
        <v>900</v>
      </c>
    </row>
    <row r="17" spans="2:4" ht="21" customHeight="1">
      <c r="B17" s="143">
        <v>1000</v>
      </c>
      <c r="C17" s="143">
        <v>680</v>
      </c>
      <c r="D17" s="143">
        <v>1160</v>
      </c>
    </row>
    <row r="19" spans="2:4" ht="29.25" thickBot="1">
      <c r="B19" s="4" t="s">
        <v>718</v>
      </c>
      <c r="C19" s="4"/>
    </row>
    <row r="21" spans="2:4" ht="15">
      <c r="B21" s="305" t="s">
        <v>1</v>
      </c>
      <c r="C21" t="s">
        <v>6</v>
      </c>
    </row>
    <row r="22" spans="2:4" ht="18" customHeight="1">
      <c r="B22" s="1" t="s">
        <v>1516</v>
      </c>
      <c r="C22" s="149"/>
      <c r="D22" s="304" t="s">
        <v>1517</v>
      </c>
    </row>
    <row r="23" spans="2:4" ht="18" customHeight="1">
      <c r="B23" s="1" t="s">
        <v>1515</v>
      </c>
      <c r="C23" s="149"/>
      <c r="D23" s="304" t="s">
        <v>1518</v>
      </c>
    </row>
    <row r="24" spans="2:4" ht="18" customHeight="1">
      <c r="B24" t="s">
        <v>719</v>
      </c>
      <c r="C24">
        <v>2</v>
      </c>
    </row>
    <row r="25" spans="2:4" ht="21" customHeight="1">
      <c r="B25" t="s">
        <v>720</v>
      </c>
      <c r="C25" s="143">
        <v>120</v>
      </c>
    </row>
    <row r="26" spans="2:4" ht="21" customHeight="1">
      <c r="B26" t="s">
        <v>721</v>
      </c>
      <c r="C26" s="143">
        <v>170</v>
      </c>
    </row>
    <row r="27" spans="2:4" ht="21" customHeight="1">
      <c r="B27" t="s">
        <v>722</v>
      </c>
      <c r="C27" s="143">
        <v>200</v>
      </c>
    </row>
    <row r="28" spans="2:4" ht="21" customHeight="1">
      <c r="B28" s="1" t="s">
        <v>723</v>
      </c>
      <c r="C28" s="149">
        <v>8000</v>
      </c>
    </row>
    <row r="29" spans="2:4" ht="21" customHeight="1">
      <c r="B29" s="1" t="s">
        <v>724</v>
      </c>
      <c r="C29" s="149">
        <v>5000</v>
      </c>
    </row>
    <row r="32" spans="2:4" ht="29.25" thickBot="1">
      <c r="B32" s="4" t="s">
        <v>980</v>
      </c>
      <c r="C32" s="4"/>
    </row>
    <row r="34" spans="2:3" ht="15">
      <c r="B34" s="6" t="s">
        <v>980</v>
      </c>
      <c r="C34" s="6" t="s">
        <v>204</v>
      </c>
    </row>
    <row r="35" spans="2:3" ht="21" customHeight="1">
      <c r="B35">
        <v>0</v>
      </c>
      <c r="C35">
        <v>0</v>
      </c>
    </row>
    <row r="36" spans="2:3" ht="21" customHeight="1">
      <c r="B36" s="143">
        <v>1000</v>
      </c>
      <c r="C36" s="143">
        <v>100</v>
      </c>
    </row>
    <row r="37" spans="2:3" ht="21" customHeight="1">
      <c r="B37" s="143">
        <v>5000</v>
      </c>
      <c r="C37" s="143">
        <v>200</v>
      </c>
    </row>
    <row r="38" spans="2:3" ht="21" customHeight="1">
      <c r="B38" s="143">
        <v>8000</v>
      </c>
      <c r="C38" s="143">
        <v>350</v>
      </c>
    </row>
    <row r="39" spans="2:3" ht="21" customHeight="1">
      <c r="B39" s="149">
        <v>12000</v>
      </c>
      <c r="C39" s="149">
        <v>500</v>
      </c>
    </row>
  </sheetData>
  <pageMargins left="0.69930555555555596" right="0.69930555555555596" top="0.75" bottom="0.75" header="0.3" footer="0.3"/>
  <pageSetup paperSize="9" orientation="portrait" horizontalDpi="1200" verticalDpi="1200" r:id="rId1"/>
  <tableParts count="4">
    <tablePart r:id="rId2"/>
    <tablePart r:id="rId3"/>
    <tablePart r:id="rId4"/>
    <tablePart r:id="rId5"/>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34D0C-C02E-4CCC-BED2-BFEC5820343E}">
  <dimension ref="B2:I27"/>
  <sheetViews>
    <sheetView topLeftCell="A13" workbookViewId="0">
      <selection activeCell="L12" sqref="L12"/>
    </sheetView>
  </sheetViews>
  <sheetFormatPr defaultColWidth="9" defaultRowHeight="21" customHeight="1"/>
  <cols>
    <col min="1" max="1" width="9.140625" style="3" customWidth="1"/>
    <col min="2" max="2" width="42.140625" style="3" customWidth="1"/>
    <col min="3" max="5" width="32.7109375" style="3" customWidth="1"/>
    <col min="6" max="8" width="9" style="3"/>
    <col min="9" max="9" width="10.5703125" style="3" bestFit="1" customWidth="1"/>
    <col min="10" max="16384" width="9" style="3"/>
  </cols>
  <sheetData>
    <row r="2" spans="2:9" ht="47.25" thickBot="1">
      <c r="B2" s="79" t="s">
        <v>1584</v>
      </c>
      <c r="C2" s="79"/>
      <c r="D2" s="79"/>
      <c r="E2" s="79"/>
    </row>
    <row r="4" spans="2:9" ht="29.25" thickBot="1">
      <c r="B4" s="4" t="s">
        <v>1585</v>
      </c>
      <c r="C4" s="4"/>
      <c r="D4" s="4"/>
      <c r="E4" s="4"/>
    </row>
    <row r="6" spans="2:9" ht="15">
      <c r="B6" s="6" t="s">
        <v>1586</v>
      </c>
      <c r="C6" s="6" t="s">
        <v>1587</v>
      </c>
      <c r="D6" s="6" t="s">
        <v>1588</v>
      </c>
      <c r="E6" s="6" t="s">
        <v>1589</v>
      </c>
    </row>
    <row r="7" spans="2:9" ht="21" customHeight="1">
      <c r="B7" s="143">
        <v>0</v>
      </c>
      <c r="C7" s="143">
        <v>1000</v>
      </c>
      <c r="D7" s="325">
        <v>8.8999999999999996E-2</v>
      </c>
      <c r="E7" s="143">
        <v>60</v>
      </c>
    </row>
    <row r="8" spans="2:9" ht="21" customHeight="1">
      <c r="B8" s="143">
        <v>1000</v>
      </c>
      <c r="C8" s="143">
        <v>2000</v>
      </c>
      <c r="D8" s="325">
        <v>8.8999999999999996E-2</v>
      </c>
      <c r="E8" s="143">
        <v>60</v>
      </c>
      <c r="I8" s="327"/>
    </row>
    <row r="9" spans="2:9" ht="21" customHeight="1">
      <c r="B9" s="143">
        <v>2000</v>
      </c>
      <c r="C9" s="143">
        <v>4000</v>
      </c>
      <c r="D9" s="325">
        <v>8.8499999999999995E-2</v>
      </c>
      <c r="E9" s="143">
        <v>60</v>
      </c>
    </row>
    <row r="10" spans="2:9" ht="21" customHeight="1">
      <c r="B10" s="143">
        <v>4000</v>
      </c>
      <c r="C10" s="143">
        <v>6000</v>
      </c>
      <c r="D10" s="325">
        <v>8.8499999999999995E-2</v>
      </c>
      <c r="E10" s="143">
        <v>60</v>
      </c>
    </row>
    <row r="11" spans="2:9" ht="21" customHeight="1">
      <c r="B11" s="143">
        <v>6000</v>
      </c>
      <c r="C11" s="143">
        <v>8000</v>
      </c>
      <c r="D11" s="325">
        <v>8.8499999999999995E-2</v>
      </c>
      <c r="E11" s="143">
        <v>60</v>
      </c>
    </row>
    <row r="12" spans="2:9" ht="21" customHeight="1">
      <c r="B12" s="143">
        <v>8000</v>
      </c>
      <c r="C12" s="143">
        <v>10000</v>
      </c>
      <c r="D12" s="325">
        <v>8.8499999999999995E-2</v>
      </c>
      <c r="E12" s="143">
        <v>60</v>
      </c>
    </row>
    <row r="13" spans="2:9" ht="21" customHeight="1">
      <c r="B13" s="143">
        <v>10000</v>
      </c>
      <c r="C13" s="143">
        <v>12500</v>
      </c>
      <c r="D13" s="325">
        <v>7.4999999999999997E-2</v>
      </c>
      <c r="E13" s="143">
        <v>60</v>
      </c>
    </row>
    <row r="14" spans="2:9" ht="21" customHeight="1">
      <c r="B14" s="143">
        <v>12500</v>
      </c>
      <c r="C14" s="143">
        <v>15000</v>
      </c>
      <c r="D14" s="325">
        <v>7.4999999999999997E-2</v>
      </c>
      <c r="E14" s="143">
        <v>60</v>
      </c>
    </row>
    <row r="15" spans="2:9" ht="21" customHeight="1">
      <c r="B15" s="143">
        <v>15000</v>
      </c>
      <c r="C15" s="143">
        <v>20000</v>
      </c>
      <c r="D15" s="325">
        <v>7.4999999999999997E-2</v>
      </c>
      <c r="E15" s="143">
        <v>60</v>
      </c>
    </row>
    <row r="16" spans="2:9" ht="21" customHeight="1">
      <c r="B16" s="143">
        <v>20000</v>
      </c>
      <c r="C16" s="143">
        <v>25000</v>
      </c>
      <c r="D16" s="325">
        <v>7.4999999999999997E-2</v>
      </c>
      <c r="E16" s="143">
        <v>60</v>
      </c>
    </row>
    <row r="17" spans="2:5" ht="21" customHeight="1">
      <c r="B17" s="143">
        <v>25000</v>
      </c>
      <c r="C17" s="143">
        <v>30000</v>
      </c>
      <c r="D17" s="325">
        <v>7.4499999999999997E-2</v>
      </c>
      <c r="E17" s="143">
        <v>60</v>
      </c>
    </row>
    <row r="18" spans="2:5" ht="21" customHeight="1">
      <c r="B18" s="143">
        <v>30000</v>
      </c>
      <c r="C18" s="143">
        <v>35000</v>
      </c>
      <c r="D18" s="325">
        <v>7.4499999999999997E-2</v>
      </c>
      <c r="E18" s="143">
        <v>60</v>
      </c>
    </row>
    <row r="19" spans="2:5" ht="21" customHeight="1">
      <c r="B19" s="143">
        <v>35000</v>
      </c>
      <c r="C19" s="143">
        <v>40000</v>
      </c>
      <c r="D19" s="325">
        <v>7.4499999999999997E-2</v>
      </c>
      <c r="E19" s="143">
        <v>60</v>
      </c>
    </row>
    <row r="20" spans="2:5" ht="21" customHeight="1">
      <c r="B20" s="143">
        <v>40000</v>
      </c>
      <c r="C20" s="143">
        <v>45000</v>
      </c>
      <c r="D20" s="325">
        <v>7.3999999999999996E-2</v>
      </c>
      <c r="E20" s="143">
        <v>60</v>
      </c>
    </row>
    <row r="21" spans="2:5" ht="21" customHeight="1">
      <c r="B21" s="143">
        <v>45000</v>
      </c>
      <c r="C21" s="143">
        <v>50000</v>
      </c>
      <c r="D21" s="325">
        <v>7.3999999999999996E-2</v>
      </c>
      <c r="E21" s="143">
        <v>60</v>
      </c>
    </row>
    <row r="22" spans="2:5" ht="21" customHeight="1">
      <c r="B22" s="143">
        <v>50000</v>
      </c>
      <c r="C22" s="143">
        <v>75000</v>
      </c>
      <c r="D22" s="325">
        <v>7.1499999999999994E-2</v>
      </c>
      <c r="E22" s="143">
        <v>60</v>
      </c>
    </row>
    <row r="23" spans="2:5" ht="21" customHeight="1">
      <c r="B23" s="143">
        <v>75000</v>
      </c>
      <c r="C23" s="143">
        <v>10000</v>
      </c>
      <c r="D23" s="325">
        <v>7.1499999999999994E-2</v>
      </c>
      <c r="E23" s="143">
        <v>60</v>
      </c>
    </row>
    <row r="24" spans="2:5" ht="21" customHeight="1">
      <c r="B24" s="143">
        <v>10000</v>
      </c>
      <c r="C24" s="143">
        <v>250000</v>
      </c>
      <c r="D24" s="325">
        <v>6.25E-2</v>
      </c>
      <c r="E24" s="143">
        <v>60</v>
      </c>
    </row>
    <row r="25" spans="2:5" ht="21" customHeight="1">
      <c r="B25" s="143">
        <v>250000</v>
      </c>
      <c r="C25" s="143">
        <v>500000</v>
      </c>
      <c r="D25" s="325">
        <v>6.2E-2</v>
      </c>
      <c r="E25" s="143">
        <v>60</v>
      </c>
    </row>
    <row r="26" spans="2:5" ht="21" customHeight="1">
      <c r="B26" s="143">
        <v>500000</v>
      </c>
      <c r="C26" s="143">
        <v>1000000</v>
      </c>
      <c r="D26" s="325">
        <v>6.0999999999999999E-2</v>
      </c>
      <c r="E26" s="143">
        <v>60</v>
      </c>
    </row>
    <row r="27" spans="2:5" ht="21" customHeight="1">
      <c r="B27" s="143">
        <v>1000000</v>
      </c>
      <c r="C27" s="143">
        <v>999999999999999</v>
      </c>
      <c r="D27" s="325">
        <v>5.8999999999999997E-2</v>
      </c>
      <c r="E27" s="143">
        <v>60</v>
      </c>
    </row>
  </sheetData>
  <pageMargins left="0.69930555555555596" right="0.69930555555555596" top="0.75" bottom="0.75" header="0.3" footer="0.3"/>
  <pageSetup paperSize="9"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89</vt:i4>
      </vt:variant>
    </vt:vector>
  </HeadingPairs>
  <TitlesOfParts>
    <vt:vector size="106" baseType="lpstr">
      <vt:lpstr>Question Sets</vt:lpstr>
      <vt:lpstr>Repeating Question Sets</vt:lpstr>
      <vt:lpstr>Question Options</vt:lpstr>
      <vt:lpstr>Triggers</vt:lpstr>
      <vt:lpstr>Risk 1</vt:lpstr>
      <vt:lpstr>Risk 2</vt:lpstr>
      <vt:lpstr>Statutory Rates</vt:lpstr>
      <vt:lpstr>Payments</vt:lpstr>
      <vt:lpstr>Totals</vt:lpstr>
      <vt:lpstr>Settings</vt:lpstr>
      <vt:lpstr>Styles</vt:lpstr>
      <vt:lpstr>Text</vt:lpstr>
      <vt:lpstr>Drop Downs</vt:lpstr>
      <vt:lpstr>Policy</vt:lpstr>
      <vt:lpstr>Outputs</vt:lpstr>
      <vt:lpstr>Rating Factors</vt:lpstr>
      <vt:lpstr>IQumulate</vt:lpstr>
      <vt:lpstr>Colour_Accent_1</vt:lpstr>
      <vt:lpstr>Colour_Accent_2</vt:lpstr>
      <vt:lpstr>Colour_Background_1</vt:lpstr>
      <vt:lpstr>Colour_Background_2</vt:lpstr>
      <vt:lpstr>Colour_Background_3</vt:lpstr>
      <vt:lpstr>Colour_Borders</vt:lpstr>
      <vt:lpstr>Colour_Decline</vt:lpstr>
      <vt:lpstr>Colour_Endorsement</vt:lpstr>
      <vt:lpstr>Colour_Foreground_1</vt:lpstr>
      <vt:lpstr>Colour_Foreground_2</vt:lpstr>
      <vt:lpstr>Colour_Review</vt:lpstr>
      <vt:lpstr>Input_Payment_Method</vt:lpstr>
      <vt:lpstr>Input_Payment_Option</vt:lpstr>
      <vt:lpstr>mobile_animals_in_transit_premium</vt:lpstr>
      <vt:lpstr>mobile_staff_covered_under_base_PL_premium</vt:lpstr>
      <vt:lpstr>mobile_tools_premium</vt:lpstr>
      <vt:lpstr>mobile_tools_sum_insured</vt:lpstr>
      <vt:lpstr>mobile_trailers_premium</vt:lpstr>
      <vt:lpstr>mobile_trailers_sum_insured</vt:lpstr>
      <vt:lpstr>Payment_Methods_Direct_Default</vt:lpstr>
      <vt:lpstr>Payment_Methods_Direct_Enabled</vt:lpstr>
      <vt:lpstr>Payment_Methods_Direct_Merchant_Fee</vt:lpstr>
      <vt:lpstr>Payment_Methods_Direct_Transaction_Fee</vt:lpstr>
      <vt:lpstr>Payment_Methods_Funded_Default</vt:lpstr>
      <vt:lpstr>Payment_Methods_Funded_Enabled</vt:lpstr>
      <vt:lpstr>Payment_Methods_Funded_Merchant_Fee</vt:lpstr>
      <vt:lpstr>Payment_Methods_Funded_Transaction_Fee</vt:lpstr>
      <vt:lpstr>Payment_Option_Annual</vt:lpstr>
      <vt:lpstr>Payment_Option_Fortnightly</vt:lpstr>
      <vt:lpstr>Payment_Option_Monthly</vt:lpstr>
      <vt:lpstr>Payment_Option_Weekly</vt:lpstr>
      <vt:lpstr>Payment_Options_Default</vt:lpstr>
      <vt:lpstr>Payment_Options_Direct_Interest_Rate</vt:lpstr>
      <vt:lpstr>Payment_Options_Direct_Once_Off_Fee</vt:lpstr>
      <vt:lpstr>Payment_Options_Direct_Per_Instalment_Fee</vt:lpstr>
      <vt:lpstr>Payment_Options_Funded_Interest_Rate</vt:lpstr>
      <vt:lpstr>Payment_Options_Funded_Once_Off_Fee</vt:lpstr>
      <vt:lpstr>Payment_Options_Funded_Per_Instalment_Fee</vt:lpstr>
      <vt:lpstr>Payment_Options_Number_Of_Instalments</vt:lpstr>
      <vt:lpstr>Payment_Options_Type</vt:lpstr>
      <vt:lpstr>Premium_Finance_Amount_Funded</vt:lpstr>
      <vt:lpstr>Premium_Finance_Application_Fee</vt:lpstr>
      <vt:lpstr>Premium_Finance_Initial_Instalment_Amount</vt:lpstr>
      <vt:lpstr>Premium_Finance_Interest_Rate</vt:lpstr>
      <vt:lpstr>Premium_Finance_Number_Of_Instalments</vt:lpstr>
      <vt:lpstr>Premium_Finance_Payment_Frequency</vt:lpstr>
      <vt:lpstr>Premium_Finance_Regular_Instalment_Amount</vt:lpstr>
      <vt:lpstr>IQumulate!Repeating_Question_Sets_Values</vt:lpstr>
      <vt:lpstr>Repeating_Question_Sets_Values</vt:lpstr>
      <vt:lpstr>Risk_1_ESL</vt:lpstr>
      <vt:lpstr>Risk_1_Name</vt:lpstr>
      <vt:lpstr>Risk_1_Prefix</vt:lpstr>
      <vt:lpstr>Risk_1_Type</vt:lpstr>
      <vt:lpstr>Risk_2_ESL</vt:lpstr>
      <vt:lpstr>Risk_2_Name</vt:lpstr>
      <vt:lpstr>Risk_2_Prefix</vt:lpstr>
      <vt:lpstr>Risk_2_Type</vt:lpstr>
      <vt:lpstr>Select_Bootstrap_Columns</vt:lpstr>
      <vt:lpstr>Select_Data_Type</vt:lpstr>
      <vt:lpstr>IQumulate!Select_ESL_Eligibility</vt:lpstr>
      <vt:lpstr>Select_ESL_Eligibility</vt:lpstr>
      <vt:lpstr>Select_Payment_Methods</vt:lpstr>
      <vt:lpstr>Select_Payment_Options</vt:lpstr>
      <vt:lpstr>Select_Rating_Factor</vt:lpstr>
      <vt:lpstr>Select_Repeating_Data_Type</vt:lpstr>
      <vt:lpstr>IQumulate!Select_Risk_Type</vt:lpstr>
      <vt:lpstr>Select_Risk_Type</vt:lpstr>
      <vt:lpstr>Select_Yes_No</vt:lpstr>
      <vt:lpstr>Settings_Financial_Broker_Fee_Once_Off</vt:lpstr>
      <vt:lpstr>Settings_Financial_Broker_Fee_Premium_Percent</vt:lpstr>
      <vt:lpstr>Settings_Financial_Commission_Rate</vt:lpstr>
      <vt:lpstr>Settings_Financial_Underwriter_Fee_Once_Off</vt:lpstr>
      <vt:lpstr>Settings_Financial_Underwriter_Fee_Premium_Percent</vt:lpstr>
      <vt:lpstr>Settings_Merchant_Fee_Rounding_Method</vt:lpstr>
      <vt:lpstr>settings_organisation_name</vt:lpstr>
      <vt:lpstr>Settings_Styling_Font_Body_Text</vt:lpstr>
      <vt:lpstr>Settings_Styling_Font_Headings</vt:lpstr>
      <vt:lpstr>Settings_Styling_Font_Labels</vt:lpstr>
      <vt:lpstr>Settings_Styling_Font_Weight_Body_Text</vt:lpstr>
      <vt:lpstr>Settings_Styling_Font_Weight_Headings</vt:lpstr>
      <vt:lpstr>Settings_Styling_Font_Weight_Labels</vt:lpstr>
      <vt:lpstr>Settings_Styling_Other_Default_Border_Radius</vt:lpstr>
      <vt:lpstr>Settings_Styling_Other_Sidebar_Width</vt:lpstr>
      <vt:lpstr>Settings_Styling_Other_Small_Device_Margin</vt:lpstr>
      <vt:lpstr>Settings_Styling_Other_Tooltip_Panel_Background_Colour</vt:lpstr>
      <vt:lpstr>Settings_Styling_Other_Tooltip_Panel_Border</vt:lpstr>
      <vt:lpstr>Settings_Styling_Sidebar_Header_Background_Colour</vt:lpstr>
      <vt:lpstr>Totals_Instalment_Instalment_Amount</vt:lpstr>
      <vt:lpstr>Totals_Instalment_Yearly_Instalments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John Gamble</cp:lastModifiedBy>
  <cp:revision/>
  <dcterms:created xsi:type="dcterms:W3CDTF">2016-05-31T05:49:00Z</dcterms:created>
  <dcterms:modified xsi:type="dcterms:W3CDTF">2021-06-25T18:46:18Z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ies>
</file>